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8880" tabRatio="600" firstSheet="18" activeTab="24" autoFilterDateGrouping="1"/>
  </bookViews>
  <sheets>
    <sheet xmlns:r="http://schemas.openxmlformats.org/officeDocument/2006/relationships" name="Readmefirst" sheetId="1" state="visible" r:id="rId1"/>
    <sheet xmlns:r="http://schemas.openxmlformats.org/officeDocument/2006/relationships" name="vehicles specifications" sheetId="2" state="visible" r:id="rId2"/>
    <sheet xmlns:r="http://schemas.openxmlformats.org/officeDocument/2006/relationships" name="LCIA results" sheetId="3" state="visible" r:id="rId3"/>
    <sheet xmlns:r="http://schemas.openxmlformats.org/officeDocument/2006/relationships" name="ei names mapping" sheetId="4" state="visible" r:id="rId4"/>
    <sheet xmlns:r="http://schemas.openxmlformats.org/officeDocument/2006/relationships" name="EoL and shipping" sheetId="5" state="visible" r:id="rId5"/>
    <sheet xmlns:r="http://schemas.openxmlformats.org/officeDocument/2006/relationships" name="abrasion emissions" sheetId="6" state="visible" r:id="rId6"/>
    <sheet xmlns:r="http://schemas.openxmlformats.org/officeDocument/2006/relationships" name="energy battery" sheetId="7" state="visible" r:id="rId7"/>
    <sheet xmlns:r="http://schemas.openxmlformats.org/officeDocument/2006/relationships" name="fuels and tailpipe emissions" sheetId="8" state="visible" r:id="rId8"/>
    <sheet xmlns:r="http://schemas.openxmlformats.org/officeDocument/2006/relationships" name="lci-kick scooter - NMC" sheetId="9" state="visible" r:id="rId9"/>
    <sheet xmlns:r="http://schemas.openxmlformats.org/officeDocument/2006/relationships" name="lci-motorbikes&lt;4kW - NMC" sheetId="10" state="visible" r:id="rId10"/>
    <sheet xmlns:r="http://schemas.openxmlformats.org/officeDocument/2006/relationships" name="lci-motorbikes-4-11kW - NMC" sheetId="11" state="visible" r:id="rId11"/>
    <sheet xmlns:r="http://schemas.openxmlformats.org/officeDocument/2006/relationships" name="lci-motorbikes-11-35kW - NMC" sheetId="12" state="visible" r:id="rId12"/>
    <sheet xmlns:r="http://schemas.openxmlformats.org/officeDocument/2006/relationships" name="lci-motorbikes&gt;35kW - NMC" sheetId="13" state="visible" r:id="rId13"/>
    <sheet xmlns:r="http://schemas.openxmlformats.org/officeDocument/2006/relationships" name="lci-motorbikes-gas-4-11kW" sheetId="14" state="visible" r:id="rId14"/>
    <sheet xmlns:r="http://schemas.openxmlformats.org/officeDocument/2006/relationships" name="lci-motorbikes-gas-11-35kW" sheetId="15" state="visible" r:id="rId15"/>
    <sheet xmlns:r="http://schemas.openxmlformats.org/officeDocument/2006/relationships" name="lci-motorbikes-gas-&gt;35kW" sheetId="16" state="visible" r:id="rId16"/>
    <sheet xmlns:r="http://schemas.openxmlformats.org/officeDocument/2006/relationships" name="lci-scooter&lt;4kW" sheetId="17" state="visible" r:id="rId17"/>
    <sheet xmlns:r="http://schemas.openxmlformats.org/officeDocument/2006/relationships" name="lci-scooter-4-11kW" sheetId="18" state="visible" r:id="rId18"/>
    <sheet xmlns:r="http://schemas.openxmlformats.org/officeDocument/2006/relationships" name="lci-scooter-electric&lt;4kW - NMC" sheetId="19" state="visible" r:id="rId19"/>
    <sheet xmlns:r="http://schemas.openxmlformats.org/officeDocument/2006/relationships" name="lci-scooter-elec-4-11kW - NMC" sheetId="20" state="visible" r:id="rId20"/>
    <sheet xmlns:r="http://schemas.openxmlformats.org/officeDocument/2006/relationships" name="lci-moped" sheetId="21" state="visible" r:id="rId21"/>
    <sheet xmlns:r="http://schemas.openxmlformats.org/officeDocument/2006/relationships" name="lci-bicycle" sheetId="22" state="visible" r:id="rId22"/>
    <sheet xmlns:r="http://schemas.openxmlformats.org/officeDocument/2006/relationships" name="lci-elec-bicycle-25kmh - NMC" sheetId="23" state="visible" r:id="rId23"/>
    <sheet xmlns:r="http://schemas.openxmlformats.org/officeDocument/2006/relationships" name="lci-elec-bicycle-45kmh - NMC" sheetId="24" state="visible" r:id="rId24"/>
    <sheet xmlns:r="http://schemas.openxmlformats.org/officeDocument/2006/relationships" name="lci-elec-bicycle-cargo - NMC" sheetId="25" state="visible" r:id="rId25"/>
    <sheet xmlns:r="http://schemas.openxmlformats.org/officeDocument/2006/relationships" name="lci-tram" sheetId="26" state="visible" r:id="rId26"/>
    <sheet xmlns:r="http://schemas.openxmlformats.org/officeDocument/2006/relationships" name="lci-others" sheetId="27" state="visible" r:id="rId27"/>
  </sheets>
  <definedNames>
    <definedName name="_xlnm._FilterDatabase" localSheetId="1" hidden="1">'vehicles specifications'!$A$2:$CW$166</definedName>
    <definedName name="_xlnm._FilterDatabase" localSheetId="2" hidden="1">'LCIA results'!$A$2:$BA$275</definedName>
  </definedNames>
  <calcPr calcId="191029" fullCalcOnLoad="1"/>
</workbook>
</file>

<file path=xl/styles.xml><?xml version="1.0" encoding="utf-8"?>
<styleSheet xmlns="http://schemas.openxmlformats.org/spreadsheetml/2006/main">
  <numFmts count="6">
    <numFmt numFmtId="164" formatCode="0.0"/>
    <numFmt numFmtId="165" formatCode="0.0000"/>
    <numFmt numFmtId="166" formatCode="0.000"/>
    <numFmt numFmtId="167" formatCode="0.00000"/>
    <numFmt numFmtId="168" formatCode="0.000000000"/>
    <numFmt numFmtId="169" formatCode="0.0%"/>
  </numFmts>
  <fonts count="10">
    <font>
      <name val="Calibri"/>
      <family val="2"/>
      <color theme="1"/>
      <sz val="11"/>
      <scheme val="minor"/>
    </font>
    <font>
      <name val="Tahoma"/>
      <family val="2"/>
      <color indexed="81"/>
      <sz val="9"/>
    </font>
    <font>
      <name val="Tahoma"/>
      <family val="2"/>
      <b val="1"/>
      <color indexed="81"/>
      <sz val="9"/>
    </font>
    <font>
      <name val="Calibri"/>
      <family val="2"/>
      <color indexed="8"/>
      <sz val="11"/>
      <u val="single"/>
    </font>
    <font>
      <name val="Calibri"/>
      <family val="2"/>
      <color theme="1"/>
      <sz val="11"/>
      <scheme val="minor"/>
    </font>
    <font>
      <name val="Calibri"/>
      <family val="2"/>
      <b val="1"/>
      <color theme="1"/>
      <sz val="11"/>
      <scheme val="minor"/>
    </font>
    <font>
      <name val="Calibri"/>
      <family val="2"/>
      <b val="1"/>
      <color theme="1"/>
      <sz val="12"/>
      <scheme val="minor"/>
    </font>
    <font>
      <name val="Calibri"/>
      <family val="2"/>
      <color rgb="FF000000"/>
      <sz val="10"/>
      <scheme val="minor"/>
    </font>
    <font>
      <name val="Calibri"/>
      <family val="2"/>
      <color theme="1"/>
      <sz val="12"/>
      <scheme val="minor"/>
    </font>
    <font>
      <name val="Calibri"/>
      <family val="2"/>
      <color rgb="FF000000"/>
      <sz val="11"/>
      <scheme val="minor"/>
    </font>
  </fonts>
  <fills count="8">
    <fill>
      <patternFill/>
    </fill>
    <fill>
      <patternFill patternType="gray125"/>
    </fill>
    <fill>
      <patternFill patternType="solid">
        <fgColor theme="9" tint="0.7999816888943144"/>
        <bgColor indexed="64"/>
      </patternFill>
    </fill>
    <fill>
      <patternFill patternType="solid">
        <fgColor theme="8" tint="0.7999816888943144"/>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5" tint="0.7999816888943144"/>
        <bgColor indexed="64"/>
      </patternFill>
    </fill>
    <fill>
      <patternFill patternType="solid">
        <fgColor theme="4" tint="0.7999816888943144"/>
        <bgColor indexed="64"/>
      </patternFill>
    </fill>
  </fills>
  <borders count="1">
    <border>
      <left/>
      <right/>
      <top/>
      <bottom/>
      <diagonal/>
    </border>
  </borders>
  <cellStyleXfs count="2">
    <xf numFmtId="0" fontId="4" fillId="0" borderId="0"/>
    <xf numFmtId="9" fontId="4" fillId="0" borderId="0"/>
  </cellStyleXfs>
  <cellXfs count="46">
    <xf numFmtId="0" fontId="0" fillId="0" borderId="0" pivotButton="0" quotePrefix="0" xfId="0"/>
    <xf numFmtId="9" fontId="4" fillId="0" borderId="0" pivotButton="0" quotePrefix="0" xfId="1"/>
    <xf numFmtId="1" fontId="0" fillId="0" borderId="0" pivotButton="0" quotePrefix="0" xfId="0"/>
    <xf numFmtId="164" fontId="0" fillId="0" borderId="0" pivotButton="0" quotePrefix="0" xfId="0"/>
    <xf numFmtId="165" fontId="0" fillId="0" borderId="0" pivotButton="0" quotePrefix="0" xfId="0"/>
    <xf numFmtId="166" fontId="0" fillId="0" borderId="0" pivotButton="0" quotePrefix="0" xfId="0"/>
    <xf numFmtId="2" fontId="0" fillId="0" borderId="0" pivotButton="0" quotePrefix="0" xfId="0"/>
    <xf numFmtId="11" fontId="0" fillId="0" borderId="0" pivotButton="0" quotePrefix="0" xfId="0"/>
    <xf numFmtId="0" fontId="5" fillId="0" borderId="0" pivotButton="0" quotePrefix="0" xfId="0"/>
    <xf numFmtId="164" fontId="5" fillId="0" borderId="0" pivotButton="0" quotePrefix="0" xfId="0"/>
    <xf numFmtId="0" fontId="6" fillId="0" borderId="0" pivotButton="0" quotePrefix="0" xfId="0"/>
    <xf numFmtId="167" fontId="0" fillId="0" borderId="0" pivotButton="0" quotePrefix="0" xfId="0"/>
    <xf numFmtId="168" fontId="0" fillId="0" borderId="0" pivotButton="0" quotePrefix="0" xfId="0"/>
    <xf numFmtId="0" fontId="7" fillId="0" borderId="0" pivotButton="0" quotePrefix="0" xfId="0"/>
    <xf numFmtId="14" fontId="0" fillId="0" borderId="0" pivotButton="0" quotePrefix="0" xfId="0"/>
    <xf numFmtId="10" fontId="0" fillId="0" borderId="0" pivotButton="0" quotePrefix="0" xfId="0"/>
    <xf numFmtId="11" fontId="4" fillId="0" borderId="0" pivotButton="0" quotePrefix="0" xfId="1"/>
    <xf numFmtId="11" fontId="4" fillId="0" borderId="0" pivotButton="0" quotePrefix="0" xfId="1"/>
    <xf numFmtId="49" fontId="0" fillId="0" borderId="0" pivotButton="0" quotePrefix="0" xfId="0"/>
    <xf numFmtId="0" fontId="0" fillId="0" borderId="0" applyAlignment="1" pivotButton="0" quotePrefix="0" xfId="0">
      <alignment horizontal="right"/>
    </xf>
    <xf numFmtId="169" fontId="0" fillId="0" borderId="0" pivotButton="0" quotePrefix="0" xfId="1"/>
    <xf numFmtId="11" fontId="6" fillId="0" borderId="0" pivotButton="0" quotePrefix="0" xfId="0"/>
    <xf numFmtId="11" fontId="8" fillId="0" borderId="0" pivotButton="0" quotePrefix="0" xfId="0"/>
    <xf numFmtId="0" fontId="5" fillId="2" borderId="0" pivotButton="0" quotePrefix="0" xfId="0"/>
    <xf numFmtId="166" fontId="0" fillId="2" borderId="0" pivotButton="0" quotePrefix="0" xfId="0"/>
    <xf numFmtId="0" fontId="5" fillId="3" borderId="0" pivotButton="0" quotePrefix="0" xfId="0"/>
    <xf numFmtId="166" fontId="0" fillId="3" borderId="0" pivotButton="0" quotePrefix="0" xfId="0"/>
    <xf numFmtId="0" fontId="5" fillId="4" borderId="0" pivotButton="0" quotePrefix="0" xfId="0"/>
    <xf numFmtId="11" fontId="0" fillId="4" borderId="0" pivotButton="0" quotePrefix="0" xfId="0"/>
    <xf numFmtId="0" fontId="5" fillId="5" borderId="0" pivotButton="0" quotePrefix="0" xfId="0"/>
    <xf numFmtId="11" fontId="0" fillId="5" borderId="0" pivotButton="0" quotePrefix="0" xfId="0"/>
    <xf numFmtId="0" fontId="5" fillId="6" borderId="0" pivotButton="0" quotePrefix="0" xfId="0"/>
    <xf numFmtId="11" fontId="0" fillId="6" borderId="0" pivotButton="0" quotePrefix="0" xfId="0"/>
    <xf numFmtId="0" fontId="5" fillId="7" borderId="0" pivotButton="0" quotePrefix="0" xfId="0"/>
    <xf numFmtId="2" fontId="0" fillId="7" borderId="0" pivotButton="0" quotePrefix="0" xfId="0"/>
    <xf numFmtId="0" fontId="9" fillId="0" borderId="0" pivotButton="0" quotePrefix="0" xfId="0"/>
    <xf numFmtId="0" fontId="5" fillId="0" borderId="0" applyAlignment="1" pivotButton="0" quotePrefix="0" xfId="0">
      <alignment horizontal="left" wrapText="1"/>
    </xf>
    <xf numFmtId="0" fontId="5" fillId="0" borderId="0" applyAlignment="1" pivotButton="0" quotePrefix="0" xfId="0">
      <alignment horizontal="center"/>
    </xf>
    <xf numFmtId="9" fontId="0" fillId="0" borderId="0" pivotButton="0" quotePrefix="0" xfId="1"/>
    <xf numFmtId="0" fontId="5" fillId="6" borderId="0" applyAlignment="1" pivotButton="0" quotePrefix="0" xfId="0">
      <alignment horizontal="center"/>
    </xf>
    <xf numFmtId="0" fontId="5" fillId="7" borderId="0" applyAlignment="1" pivotButton="0" quotePrefix="0" xfId="0">
      <alignment horizontal="center"/>
    </xf>
    <xf numFmtId="0" fontId="5" fillId="2" borderId="0" applyAlignment="1" pivotButton="0" quotePrefix="0" xfId="0">
      <alignment horizontal="center"/>
    </xf>
    <xf numFmtId="0" fontId="5" fillId="3" borderId="0" applyAlignment="1" pivotButton="0" quotePrefix="0" xfId="0">
      <alignment horizontal="center"/>
    </xf>
    <xf numFmtId="0" fontId="5" fillId="4" borderId="0" applyAlignment="1" pivotButton="0" quotePrefix="0" xfId="0">
      <alignment horizontal="center"/>
    </xf>
    <xf numFmtId="0" fontId="5" fillId="5" borderId="0" applyAlignment="1" pivotButton="0" quotePrefix="0" xfId="0">
      <alignment horizontal="center"/>
    </xf>
    <xf numFmtId="0" fontId="0" fillId="0" borderId="0" applyAlignment="1" pivotButton="0" quotePrefix="0" xfId="0">
      <alignment horizontal="center"/>
    </xf>
  </cellXfs>
  <cellStyles count="2">
    <cellStyle name="Normal" xfId="0" builtinId="0"/>
    <cellStyle name="Per 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comments/comment1.xml><?xml version="1.0" encoding="utf-8"?>
<comments xmlns="http://schemas.openxmlformats.org/spreadsheetml/2006/main">
  <authors>
    <author>Sacchi Romain</author>
  </authors>
  <commentList>
    <comment ref="AU2" authorId="0" shapeId="0">
      <text>
        <t>Sacchi Romain:
kg/km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B6" sqref="B6"/>
    </sheetView>
  </sheetViews>
  <sheetFormatPr baseColWidth="10" defaultColWidth="8.83203125" defaultRowHeight="15"/>
  <cols>
    <col width="12.33203125" bestFit="1" customWidth="1" min="1" max="1"/>
    <col width="10.5" bestFit="1" customWidth="1" min="2" max="2"/>
  </cols>
  <sheetData>
    <row r="1">
      <c r="A1" t="inlineStr">
        <is>
          <t>skip</t>
        </is>
      </c>
    </row>
    <row r="2">
      <c r="A2" s="8" t="inlineStr">
        <is>
          <t>Title</t>
        </is>
      </c>
      <c r="B2" s="8" t="inlineStr">
        <is>
          <t>Life-cycle inventories for on-road vehicles</t>
        </is>
      </c>
    </row>
    <row r="3">
      <c r="A3" t="inlineStr">
        <is>
          <t>Authors</t>
        </is>
      </c>
      <c r="B3" t="inlineStr">
        <is>
          <t>Sacchi R. (PSI), Bauer C. (PSI), 2021</t>
        </is>
      </c>
    </row>
    <row r="4">
      <c r="A4" t="inlineStr">
        <is>
          <t>Reviewed by</t>
        </is>
      </c>
      <c r="B4" t="inlineStr">
        <is>
          <t>Cox B. (INFRAS)</t>
        </is>
      </c>
    </row>
    <row r="5">
      <c r="A5" t="inlineStr">
        <is>
          <t>Last revision</t>
        </is>
      </c>
      <c r="B5" s="14" t="n">
        <v>44502</v>
      </c>
    </row>
    <row r="7">
      <c r="A7" t="inlineStr">
        <is>
          <t>Vehicles' specifications and definitions are listed in "vehicles specifications".</t>
        </is>
      </c>
    </row>
    <row r="8">
      <c r="A8" t="inlineStr">
        <is>
          <t>Tabs starting with "lci-" contain unit processes to be consumed by brightway2. The inventories should link to ecoinvent 3.7, cut-off.</t>
        </is>
      </c>
    </row>
    <row r="9">
      <c r="A9" t="inlineStr">
        <is>
          <t>Any modification in "vehicles specifications" is automatically reflected in the unit processes.</t>
        </is>
      </c>
    </row>
    <row r="10">
      <c r="A10" t="inlineStr">
        <is>
          <t>Unit processes consist of vehicles datasets on the one hand (with the unit "unit"), and transport activity datasets on the other (with the unit "kilometer" or "person-kilometer").</t>
        </is>
      </c>
    </row>
    <row r="11">
      <c r="A11" t="inlineStr">
        <is>
          <t>Vehicle datasets typically entail the manufacture of the vehicle (and the energy storage unit), its supply to the intended market and the disposal of the vehicle.</t>
        </is>
      </c>
    </row>
    <row r="12">
      <c r="A12" t="inlineStr">
        <is>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is>
      </c>
    </row>
    <row r="13">
      <c r="A13" t="inlineStr">
        <is>
          <t>For some vehicles, the disposal treatment is included in the vehicle production dataset. For example, the dataset "bicycle production" contains the EoL treatment. In case the EoL treatment is not icnluded in the vehicle production dataset, it is added within the vehicle dataset.</t>
        </is>
      </c>
    </row>
    <row r="14">
      <c r="A14" t="inlineStr">
        <is>
          <t>Finally, the transport to market is also added in the vehicle dataset, where most of the vehicles' components are assumed to be produced and assembled in Asia and shipped to Europe, to be distributed afterwards in Switzerland.</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H85"/>
  <sheetViews>
    <sheetView workbookViewId="0">
      <selection activeCell="A1" sqref="A1"/>
    </sheetView>
  </sheetViews>
  <sheetFormatPr baseColWidth="8" defaultRowHeight="15"/>
  <sheetData>
    <row r="1">
      <c r="A1" t="inlineStr">
        <is>
          <t>Activity</t>
        </is>
      </c>
      <c r="B1" t="inlineStr">
        <is>
          <t>Motorbike, battery electric, &lt;4kW</t>
        </is>
      </c>
    </row>
    <row r="2">
      <c r="A2" t="inlineStr">
        <is>
          <t>location</t>
        </is>
      </c>
      <c r="B2" t="inlineStr">
        <is>
          <t>CH</t>
        </is>
      </c>
    </row>
    <row r="3">
      <c r="A3" t="inlineStr">
        <is>
          <t>vehicle</t>
        </is>
      </c>
      <c r="B3" t="inlineStr">
        <is>
          <t>Motorbike, battery electric, &lt;4kW</t>
        </is>
      </c>
    </row>
    <row r="4">
      <c r="A4" t="inlineStr">
        <is>
          <t>size</t>
        </is>
      </c>
    </row>
    <row r="5">
      <c r="A5" t="inlineStr">
        <is>
          <t>year</t>
        </is>
      </c>
      <c r="B5" t="n">
        <v>2020</v>
      </c>
    </row>
    <row r="6">
      <c r="A6" t="inlineStr">
        <is>
          <t>full name</t>
        </is>
      </c>
      <c r="B6" t="inlineStr">
        <is>
          <t>Motorbike, battery electric, &lt;4kW - 2020 - NMC - CH</t>
        </is>
      </c>
    </row>
    <row r="7">
      <c r="A7" t="inlineStr">
        <is>
          <t>reference product</t>
        </is>
      </c>
      <c r="B7" t="inlineStr">
        <is>
          <t>Motorbike, battery electric, &lt;4kW</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1.1</v>
      </c>
    </row>
    <row r="13">
      <c r="A13" t="inlineStr">
        <is>
          <t>service</t>
        </is>
      </c>
      <c r="B13" t="n">
        <v>1</v>
      </c>
    </row>
    <row r="14">
      <c r="A14" t="inlineStr">
        <is>
          <t>battery replacement</t>
        </is>
      </c>
      <c r="B14" t="n">
        <v>1</v>
      </c>
    </row>
    <row r="15">
      <c r="A15" t="inlineStr">
        <is>
          <t>annual kilometers</t>
        </is>
      </c>
      <c r="B15" t="n">
        <v>1776</v>
      </c>
    </row>
    <row r="16">
      <c r="A16" t="inlineStr">
        <is>
          <t>curb mass</t>
        </is>
      </c>
      <c r="B16" t="n">
        <v>76.7</v>
      </c>
    </row>
    <row r="17">
      <c r="A17" t="inlineStr">
        <is>
          <t>power</t>
        </is>
      </c>
      <c r="B17" t="n">
        <v>2.5</v>
      </c>
    </row>
    <row r="18">
      <c r="A18" t="inlineStr">
        <is>
          <t>battery type</t>
        </is>
      </c>
      <c r="B18" t="inlineStr">
        <is>
          <t>NMC</t>
        </is>
      </c>
    </row>
    <row r="19">
      <c r="A19" t="inlineStr">
        <is>
          <t>battery mass</t>
        </is>
      </c>
      <c r="B19" t="n">
        <v>11.7</v>
      </c>
    </row>
    <row r="20">
      <c r="A20" t="inlineStr">
        <is>
          <t>electricity, low voltage</t>
        </is>
      </c>
      <c r="B20" t="n">
        <v>1.8</v>
      </c>
    </row>
    <row r="21">
      <c r="A21" t="inlineStr">
        <is>
          <t>battery capacity available</t>
        </is>
      </c>
      <c r="B21" t="n">
        <v>1.44</v>
      </c>
    </row>
    <row r="22">
      <c r="A22" t="inlineStr">
        <is>
          <t>tank capacity</t>
        </is>
      </c>
      <c r="B22" t="n">
        <v>0</v>
      </c>
    </row>
    <row r="23">
      <c r="A23" t="inlineStr">
        <is>
          <t>fuel mass</t>
        </is>
      </c>
      <c r="B23" t="n">
        <v>0</v>
      </c>
    </row>
    <row r="24">
      <c r="A24" t="inlineStr">
        <is>
          <t>range</t>
        </is>
      </c>
      <c r="B24" t="n">
        <v>42.84297520661158</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CPC::46410:Primary cells and primary batteries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Motorbike, battery electric, &lt;4kW</t>
        </is>
      </c>
      <c r="B34" t="n">
        <v>1</v>
      </c>
      <c r="C34" t="inlineStr">
        <is>
          <t>CH</t>
        </is>
      </c>
      <c r="D34" t="inlineStr">
        <is>
          <t>unit</t>
        </is>
      </c>
      <c r="F34" t="inlineStr">
        <is>
          <t>production</t>
        </is>
      </c>
      <c r="H34" t="inlineStr">
        <is>
          <t>Motorbike, battery electric, &lt;4kW</t>
        </is>
      </c>
    </row>
    <row r="35">
      <c r="A35" t="inlineStr">
        <is>
          <t>market for glider, for electric scooter</t>
        </is>
      </c>
      <c r="B35" t="n">
        <v>53</v>
      </c>
      <c r="C35" t="inlineStr">
        <is>
          <t>GLO</t>
        </is>
      </c>
      <c r="D35" t="inlineStr">
        <is>
          <t>kilogram</t>
        </is>
      </c>
      <c r="F35" t="inlineStr">
        <is>
          <t>technosphere</t>
        </is>
      </c>
      <c r="G35" t="inlineStr">
        <is>
          <t>Glider base mass [kg]</t>
        </is>
      </c>
      <c r="H35" t="inlineStr">
        <is>
          <t>glider, for electric scooter</t>
        </is>
      </c>
    </row>
    <row r="36">
      <c r="A36" t="inlineStr">
        <is>
          <t>Glider lightweighting</t>
        </is>
      </c>
      <c r="B36" t="n">
        <v>0</v>
      </c>
      <c r="C36" t="inlineStr">
        <is>
          <t>GLO</t>
        </is>
      </c>
      <c r="D36" t="inlineStr">
        <is>
          <t>kilogram</t>
        </is>
      </c>
      <c r="F36" t="inlineStr">
        <is>
          <t>technosphere</t>
        </is>
      </c>
      <c r="G36" t="inlineStr">
        <is>
          <t>Lightweighting rate [%]</t>
        </is>
      </c>
      <c r="H36" t="inlineStr">
        <is>
          <t>Glider lightweighting</t>
        </is>
      </c>
    </row>
    <row r="37">
      <c r="A37" t="inlineStr">
        <is>
          <t>market for glider, for electric scooter</t>
        </is>
      </c>
      <c r="B37" t="n">
        <v>4.5</v>
      </c>
      <c r="C37" t="inlineStr">
        <is>
          <t>GLO</t>
        </is>
      </c>
      <c r="D37" t="inlineStr">
        <is>
          <t>kilogram</t>
        </is>
      </c>
      <c r="F37" t="inlineStr">
        <is>
          <t>technosphere</t>
        </is>
      </c>
      <c r="G37" t="inlineStr">
        <is>
          <t>Mechanical powertrain mass [kg]</t>
        </is>
      </c>
      <c r="H37" t="inlineStr">
        <is>
          <t>glider, for electric scooter</t>
        </is>
      </c>
    </row>
    <row r="38">
      <c r="A38" t="inlineStr">
        <is>
          <t>market for electric powertrain, for electric scooter</t>
        </is>
      </c>
      <c r="B38" t="n">
        <v>7.5</v>
      </c>
      <c r="C38" t="inlineStr">
        <is>
          <t>GLO</t>
        </is>
      </c>
      <c r="D38" t="inlineStr">
        <is>
          <t>kilogram</t>
        </is>
      </c>
      <c r="F38" t="inlineStr">
        <is>
          <t>technosphere</t>
        </is>
      </c>
      <c r="G38" t="inlineStr">
        <is>
          <t>Electric powertrain mass [kg]</t>
        </is>
      </c>
      <c r="H38" t="inlineStr">
        <is>
          <t>powertrain, for electric scooter</t>
        </is>
      </c>
    </row>
    <row r="39">
      <c r="A39" t="inlineStr">
        <is>
          <t>market for battery capacity (MIX scenario)</t>
        </is>
      </c>
      <c r="B39" t="n">
        <v>1.8</v>
      </c>
      <c r="C39" t="inlineStr">
        <is>
          <t>GLO</t>
        </is>
      </c>
      <c r="D39" t="inlineStr">
        <is>
          <t>kilowatt hour</t>
        </is>
      </c>
      <c r="F39" t="inlineStr">
        <is>
          <t>technosphere</t>
        </is>
      </c>
      <c r="H39" t="inlineStr">
        <is>
          <t>electricity storage capacity</t>
        </is>
      </c>
    </row>
    <row r="40">
      <c r="A40" t="inlineStr">
        <is>
          <t>charging station, 3kW</t>
        </is>
      </c>
      <c r="B40" t="n">
        <v>1</v>
      </c>
      <c r="C40" t="inlineStr">
        <is>
          <t>GLO</t>
        </is>
      </c>
      <c r="D40" t="inlineStr">
        <is>
          <t>unit</t>
        </is>
      </c>
      <c r="F40" t="inlineStr">
        <is>
          <t>technosphere</t>
        </is>
      </c>
      <c r="G40" t="inlineStr">
        <is>
          <t>Charging station per vehicle [unit]</t>
        </is>
      </c>
      <c r="H40" t="inlineStr">
        <is>
          <t>charging station, 3kW</t>
        </is>
      </c>
    </row>
    <row r="41">
      <c r="A41" t="inlineStr">
        <is>
          <t>manual dismantling of used electric scooter</t>
        </is>
      </c>
      <c r="B41" t="n">
        <v>53</v>
      </c>
      <c r="C41" t="inlineStr">
        <is>
          <t>GLO</t>
        </is>
      </c>
      <c r="D41" t="inlineStr">
        <is>
          <t>unit</t>
        </is>
      </c>
      <c r="F41" t="inlineStr">
        <is>
          <t>technosphere</t>
        </is>
      </c>
      <c r="G41" t="inlineStr">
        <is>
          <t>Discarding glider [kg]</t>
        </is>
      </c>
      <c r="H41" t="inlineStr">
        <is>
          <t>manual dismantling of electric scooter</t>
        </is>
      </c>
    </row>
    <row r="42">
      <c r="A42" t="inlineStr">
        <is>
          <t>manual dismantling of used electric scooter</t>
        </is>
      </c>
      <c r="B42" t="n">
        <v>12</v>
      </c>
      <c r="C42" t="inlineStr">
        <is>
          <t>GLO</t>
        </is>
      </c>
      <c r="D42" t="inlineStr">
        <is>
          <t>unit</t>
        </is>
      </c>
      <c r="F42" t="inlineStr">
        <is>
          <t>technosphere</t>
        </is>
      </c>
      <c r="G42" t="inlineStr">
        <is>
          <t>Discarding powertrain [kg]</t>
        </is>
      </c>
      <c r="H42" t="inlineStr">
        <is>
          <t>manual dismantling of electric scooter</t>
        </is>
      </c>
    </row>
    <row r="43">
      <c r="A43" t="inlineStr">
        <is>
          <t>market for transport, freight, lorry, unspecified</t>
        </is>
      </c>
      <c r="B43" t="n">
        <v>76.7</v>
      </c>
      <c r="C43" t="inlineStr">
        <is>
          <t>RER</t>
        </is>
      </c>
      <c r="D43" t="inlineStr">
        <is>
          <t>ton kilometer</t>
        </is>
      </c>
      <c r="F43" t="inlineStr">
        <is>
          <t>technosphere</t>
        </is>
      </c>
      <c r="H43" t="inlineStr">
        <is>
          <t>transport, freight, lorry, unspecified</t>
        </is>
      </c>
    </row>
    <row r="44">
      <c r="A44" t="inlineStr">
        <is>
          <t>transport, freight, sea, container ship</t>
        </is>
      </c>
      <c r="B44" t="n">
        <v>1219.53</v>
      </c>
      <c r="C44" t="inlineStr">
        <is>
          <t>GLO</t>
        </is>
      </c>
      <c r="D44" t="inlineStr">
        <is>
          <t>ton kilometer</t>
        </is>
      </c>
      <c r="F44" t="inlineStr">
        <is>
          <t>technosphere</t>
        </is>
      </c>
      <c r="H44" t="inlineStr">
        <is>
          <t>transport, freight, sea, container ship</t>
        </is>
      </c>
    </row>
    <row r="47">
      <c r="A47" t="inlineStr">
        <is>
          <t>Activity</t>
        </is>
      </c>
      <c r="B47" t="inlineStr">
        <is>
          <t>transport, Motorbike, battery electric, &lt;4kW</t>
        </is>
      </c>
    </row>
    <row r="48">
      <c r="A48" t="inlineStr">
        <is>
          <t>location</t>
        </is>
      </c>
      <c r="B48" t="inlineStr">
        <is>
          <t>CH</t>
        </is>
      </c>
    </row>
    <row r="49">
      <c r="A49" t="inlineStr">
        <is>
          <t>vehicle</t>
        </is>
      </c>
      <c r="B49" t="inlineStr">
        <is>
          <t>Motorbike, battery electric, &lt;4kW</t>
        </is>
      </c>
    </row>
    <row r="50">
      <c r="A50" t="inlineStr">
        <is>
          <t>size</t>
        </is>
      </c>
    </row>
    <row r="51">
      <c r="A51" t="inlineStr">
        <is>
          <t>year</t>
        </is>
      </c>
      <c r="B51" t="n">
        <v>2020</v>
      </c>
    </row>
    <row r="52">
      <c r="A52" t="inlineStr">
        <is>
          <t>full name</t>
        </is>
      </c>
      <c r="B52" t="inlineStr">
        <is>
          <t>Motorbike, battery electric, &lt;4kW - 2020 - NMC - CH</t>
        </is>
      </c>
    </row>
    <row r="53">
      <c r="A53" t="inlineStr">
        <is>
          <t>reference product</t>
        </is>
      </c>
      <c r="B53" t="inlineStr">
        <is>
          <t>transport, Motorbike, battery electric, &lt;4kW</t>
        </is>
      </c>
    </row>
    <row r="54">
      <c r="A54" t="inlineStr">
        <is>
          <t>type</t>
        </is>
      </c>
      <c r="B54" t="inlineStr">
        <is>
          <t>process</t>
        </is>
      </c>
    </row>
    <row r="55">
      <c r="A55" t="inlineStr">
        <is>
          <t>unit</t>
        </is>
      </c>
      <c r="B55" t="inlineStr">
        <is>
          <t>kilometer</t>
        </is>
      </c>
    </row>
    <row r="56">
      <c r="A56" t="inlineStr">
        <is>
          <t>source</t>
        </is>
      </c>
      <c r="B56" t="inlineStr">
        <is>
          <t>Sacchi R., Bauer C. Life cycle inventories for on-road vehicles. Paul Scherrer Institut, 2021.</t>
        </is>
      </c>
    </row>
    <row r="57">
      <c r="A57" t="inlineStr">
        <is>
          <t>lifetime</t>
        </is>
      </c>
      <c r="B57" t="n">
        <v>25000</v>
      </c>
    </row>
    <row r="58">
      <c r="A58" t="inlineStr">
        <is>
          <t>passengers</t>
        </is>
      </c>
      <c r="B58" t="n">
        <v>1.1</v>
      </c>
    </row>
    <row r="59">
      <c r="A59" t="inlineStr">
        <is>
          <t>service</t>
        </is>
      </c>
      <c r="B59" t="n">
        <v>1</v>
      </c>
    </row>
    <row r="60">
      <c r="A60" t="inlineStr">
        <is>
          <t>battery replacement</t>
        </is>
      </c>
      <c r="B60" t="n">
        <v>1</v>
      </c>
    </row>
    <row r="61">
      <c r="A61" t="inlineStr">
        <is>
          <t>annual kilometers</t>
        </is>
      </c>
      <c r="B61" t="n">
        <v>1776</v>
      </c>
    </row>
    <row r="62">
      <c r="A62" t="inlineStr">
        <is>
          <t>curb mass</t>
        </is>
      </c>
      <c r="B62" t="n">
        <v>76.7</v>
      </c>
    </row>
    <row r="63">
      <c r="A63" t="inlineStr">
        <is>
          <t>power</t>
        </is>
      </c>
      <c r="B63" t="n">
        <v>2.5</v>
      </c>
    </row>
    <row r="64">
      <c r="A64" t="inlineStr">
        <is>
          <t>battery type</t>
        </is>
      </c>
      <c r="B64" t="inlineStr">
        <is>
          <t>NMC</t>
        </is>
      </c>
    </row>
    <row r="65">
      <c r="A65" t="inlineStr">
        <is>
          <t>battery mass</t>
        </is>
      </c>
      <c r="B65" t="n">
        <v>11.7</v>
      </c>
    </row>
    <row r="66">
      <c r="A66" t="inlineStr">
        <is>
          <t>electricity, low voltage</t>
        </is>
      </c>
      <c r="B66" t="n">
        <v>1.8</v>
      </c>
    </row>
    <row r="67">
      <c r="A67" t="inlineStr">
        <is>
          <t>battery capacity available</t>
        </is>
      </c>
      <c r="B67" t="n">
        <v>1.44</v>
      </c>
    </row>
    <row r="68">
      <c r="A68" t="inlineStr">
        <is>
          <t>tank capacity</t>
        </is>
      </c>
      <c r="B68" t="n">
        <v>0</v>
      </c>
    </row>
    <row r="69">
      <c r="A69" t="inlineStr">
        <is>
          <t>fuel mass</t>
        </is>
      </c>
      <c r="B69" t="n">
        <v>0</v>
      </c>
    </row>
    <row r="70">
      <c r="A70" t="inlineStr">
        <is>
          <t>range</t>
        </is>
      </c>
      <c r="B70" t="n">
        <v>42.84297520661158</v>
      </c>
    </row>
    <row r="71">
      <c r="A71" t="inlineStr">
        <is>
          <t>emission standard</t>
        </is>
      </c>
      <c r="B71" t="inlineStr">
        <is>
          <t>None</t>
        </is>
      </c>
    </row>
    <row r="72">
      <c r="A72" t="inlineStr">
        <is>
          <t>Glider lightweighting</t>
        </is>
      </c>
      <c r="B72" t="n">
        <v>0</v>
      </c>
    </row>
    <row r="73">
      <c r="A73" t="inlineStr">
        <is>
          <t>comment</t>
        </is>
      </c>
      <c r="B73" t="inlineStr">
        <is>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74">
      <c r="A74" t="inlineStr">
        <is>
          <t>classifications</t>
        </is>
      </c>
      <c r="B74" t="inlineStr">
        <is>
          <t>CPC::641:Local transport and sightseeing transportation services of passengers</t>
        </is>
      </c>
    </row>
    <row r="75">
      <c r="A75" t="inlineStr">
        <is>
          <t>Exchanges</t>
        </is>
      </c>
    </row>
    <row r="76">
      <c r="A76" t="inlineStr">
        <is>
          <t>name</t>
        </is>
      </c>
      <c r="B76" t="inlineStr">
        <is>
          <t>amount</t>
        </is>
      </c>
      <c r="C76" t="inlineStr">
        <is>
          <t>location</t>
        </is>
      </c>
      <c r="D76" t="inlineStr">
        <is>
          <t>unit</t>
        </is>
      </c>
      <c r="E76" t="inlineStr">
        <is>
          <t>categories</t>
        </is>
      </c>
      <c r="F76" t="inlineStr">
        <is>
          <t>type</t>
        </is>
      </c>
      <c r="G76" t="inlineStr">
        <is>
          <t>comment</t>
        </is>
      </c>
      <c r="H76" t="inlineStr">
        <is>
          <t>reference product</t>
        </is>
      </c>
    </row>
    <row r="77">
      <c r="A77" t="inlineStr">
        <is>
          <t>transport, Motorbike, battery electric, &lt;4kW</t>
        </is>
      </c>
      <c r="B77" t="n">
        <v>1</v>
      </c>
      <c r="C77" t="inlineStr">
        <is>
          <t>CH</t>
        </is>
      </c>
      <c r="D77" t="inlineStr">
        <is>
          <t>kilometer</t>
        </is>
      </c>
      <c r="F77" t="inlineStr">
        <is>
          <t>production</t>
        </is>
      </c>
      <c r="H77" t="inlineStr">
        <is>
          <t>transport, Motorbike, battery electric, &lt;4kW</t>
        </is>
      </c>
    </row>
    <row r="78">
      <c r="A78" t="inlineStr">
        <is>
          <t>Motorbike, battery electric, &lt;4kW</t>
        </is>
      </c>
      <c r="B78" t="n">
        <v>4e-05</v>
      </c>
      <c r="C78" t="inlineStr">
        <is>
          <t>CH</t>
        </is>
      </c>
      <c r="D78" t="inlineStr">
        <is>
          <t>unit</t>
        </is>
      </c>
      <c r="F78" t="inlineStr">
        <is>
          <t>technosphere</t>
        </is>
      </c>
      <c r="H78" t="inlineStr">
        <is>
          <t>Motorbike, battery electric, &lt;4kW</t>
        </is>
      </c>
    </row>
    <row r="79">
      <c r="A79" t="inlineStr">
        <is>
          <t>road maintenance</t>
        </is>
      </c>
      <c r="B79" t="n">
        <v>0.00129</v>
      </c>
      <c r="C79" t="inlineStr">
        <is>
          <t>CH</t>
        </is>
      </c>
      <c r="D79" t="inlineStr">
        <is>
          <t>meter-year</t>
        </is>
      </c>
      <c r="F79" t="inlineStr">
        <is>
          <t>technosphere</t>
        </is>
      </c>
      <c r="G79" t="inlineStr">
        <is>
          <t>Road maintenance [m*year/vkm]</t>
        </is>
      </c>
      <c r="H79" t="inlineStr">
        <is>
          <t>road maintenance</t>
        </is>
      </c>
    </row>
    <row r="80">
      <c r="A80" t="inlineStr">
        <is>
          <t>market for electricity, low voltage</t>
        </is>
      </c>
      <c r="B80" t="n">
        <v>0.03697222222222223</v>
      </c>
      <c r="C80" t="inlineStr">
        <is>
          <t>CH</t>
        </is>
      </c>
      <c r="D80" t="inlineStr">
        <is>
          <t>kilowatt hour</t>
        </is>
      </c>
      <c r="F80" t="inlineStr">
        <is>
          <t>technosphere</t>
        </is>
      </c>
      <c r="G80" t="inlineStr">
        <is>
          <t>Electricity consumption [MJ/km]</t>
        </is>
      </c>
      <c r="H80" t="inlineStr">
        <is>
          <t>electricity, low voltage</t>
        </is>
      </c>
    </row>
    <row r="81">
      <c r="A81" t="inlineStr">
        <is>
          <t>market for maintenance, electric scooter, without battery</t>
        </is>
      </c>
      <c r="B81" t="n">
        <v>4e-05</v>
      </c>
      <c r="C81" t="inlineStr">
        <is>
          <t>GLO</t>
        </is>
      </c>
      <c r="D81" t="inlineStr">
        <is>
          <t>unit</t>
        </is>
      </c>
      <c r="F81" t="inlineStr">
        <is>
          <t>technosphere</t>
        </is>
      </c>
      <c r="G81" t="inlineStr">
        <is>
          <t>Servicing [unit]</t>
        </is>
      </c>
      <c r="H81" t="inlineStr">
        <is>
          <t>maintenance, electric scooter, without battery</t>
        </is>
      </c>
    </row>
    <row r="82">
      <c r="A82" t="inlineStr">
        <is>
          <t>road construction</t>
        </is>
      </c>
      <c r="B82" t="n">
        <v>8.87124e-05</v>
      </c>
      <c r="C82" t="inlineStr">
        <is>
          <t>CH</t>
        </is>
      </c>
      <c r="D82" t="inlineStr">
        <is>
          <t>meter-year</t>
        </is>
      </c>
      <c r="F82" t="inlineStr">
        <is>
          <t>technosphere</t>
        </is>
      </c>
      <c r="G82" t="inlineStr">
        <is>
          <t>Road/track use [m*year/vkm or pkm]</t>
        </is>
      </c>
      <c r="H82" t="inlineStr">
        <is>
          <t>road</t>
        </is>
      </c>
    </row>
    <row r="83">
      <c r="A83" t="inlineStr">
        <is>
          <t>treatment of road wear emissions, passenger car</t>
        </is>
      </c>
      <c r="B83" t="n">
        <v>-6.262081094049678e-06</v>
      </c>
      <c r="C83" t="inlineStr">
        <is>
          <t>RER</t>
        </is>
      </c>
      <c r="D83" t="inlineStr">
        <is>
          <t>kilogram</t>
        </is>
      </c>
      <c r="F83" t="inlineStr">
        <is>
          <t>technosphere</t>
        </is>
      </c>
      <c r="G83" t="inlineStr">
        <is>
          <t>Road wear [kg/km]</t>
        </is>
      </c>
      <c r="H83" t="inlineStr">
        <is>
          <t>road wear emissions, passenger car</t>
        </is>
      </c>
    </row>
    <row r="84">
      <c r="A84" t="inlineStr">
        <is>
          <t>treatment of tyre wear emissions, passenger car</t>
        </is>
      </c>
      <c r="B84" t="n">
        <v>-4.555463144208204e-06</v>
      </c>
      <c r="C84" t="inlineStr">
        <is>
          <t>RER</t>
        </is>
      </c>
      <c r="D84" t="inlineStr">
        <is>
          <t>kilogram</t>
        </is>
      </c>
      <c r="F84" t="inlineStr">
        <is>
          <t>technosphere</t>
        </is>
      </c>
      <c r="G84" t="inlineStr">
        <is>
          <t>Tire wear [kg/km]</t>
        </is>
      </c>
      <c r="H84" t="inlineStr">
        <is>
          <t>tyre wear emissions, passenger car</t>
        </is>
      </c>
    </row>
    <row r="85">
      <c r="A85" t="inlineStr">
        <is>
          <t>treatment of brake wear emissions, passenger car</t>
        </is>
      </c>
      <c r="B85" t="n">
        <v>-2.421130901304248e-06</v>
      </c>
      <c r="C85" t="inlineStr">
        <is>
          <t>RER</t>
        </is>
      </c>
      <c r="D85" t="inlineStr">
        <is>
          <t>kilogram</t>
        </is>
      </c>
      <c r="F85" t="inlineStr">
        <is>
          <t>technosphere</t>
        </is>
      </c>
      <c r="G85" t="inlineStr">
        <is>
          <t>Brake wear [kg/km]</t>
        </is>
      </c>
      <c r="H85" t="inlineStr">
        <is>
          <t>brake wear emissions, passenger car</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H84"/>
  <sheetViews>
    <sheetView workbookViewId="0">
      <selection activeCell="A1" sqref="A1"/>
    </sheetView>
  </sheetViews>
  <sheetFormatPr baseColWidth="8" defaultRowHeight="15"/>
  <sheetData>
    <row r="1">
      <c r="A1" t="inlineStr">
        <is>
          <t>Activity</t>
        </is>
      </c>
      <c r="B1" t="inlineStr">
        <is>
          <t>Motorbike, battery electric, 4-11kW</t>
        </is>
      </c>
    </row>
    <row r="2">
      <c r="A2" t="inlineStr">
        <is>
          <t>location</t>
        </is>
      </c>
      <c r="B2" t="inlineStr">
        <is>
          <t>CH</t>
        </is>
      </c>
    </row>
    <row r="3">
      <c r="A3" t="inlineStr">
        <is>
          <t>vehicle</t>
        </is>
      </c>
      <c r="B3" t="inlineStr">
        <is>
          <t>Motorbike, battery electric, 4-11kW</t>
        </is>
      </c>
    </row>
    <row r="4">
      <c r="A4" t="inlineStr">
        <is>
          <t>size</t>
        </is>
      </c>
    </row>
    <row r="5">
      <c r="A5" t="inlineStr">
        <is>
          <t>year</t>
        </is>
      </c>
      <c r="B5" t="n">
        <v>2020</v>
      </c>
    </row>
    <row r="6">
      <c r="A6" t="inlineStr">
        <is>
          <t>full name</t>
        </is>
      </c>
      <c r="B6" t="inlineStr">
        <is>
          <t>Motorbike, battery electric, 4-11kW - 2020 - NMC - CH</t>
        </is>
      </c>
    </row>
    <row r="7">
      <c r="A7" t="inlineStr">
        <is>
          <t>reference product</t>
        </is>
      </c>
      <c r="B7" t="inlineStr">
        <is>
          <t>Motorbike, battery electric, 4-11kW</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1.1</v>
      </c>
    </row>
    <row r="13">
      <c r="A13" t="inlineStr">
        <is>
          <t>service</t>
        </is>
      </c>
      <c r="B13" t="n">
        <v>1</v>
      </c>
    </row>
    <row r="14">
      <c r="A14" t="inlineStr">
        <is>
          <t>battery replacement</t>
        </is>
      </c>
      <c r="B14" t="n">
        <v>1</v>
      </c>
    </row>
    <row r="15">
      <c r="A15" t="inlineStr">
        <is>
          <t>annual kilometers</t>
        </is>
      </c>
      <c r="B15" t="n">
        <v>1776</v>
      </c>
    </row>
    <row r="16">
      <c r="A16" t="inlineStr">
        <is>
          <t>curb mass</t>
        </is>
      </c>
      <c r="B16" t="n">
        <v>117.0007404404927</v>
      </c>
    </row>
    <row r="17">
      <c r="A17" t="inlineStr">
        <is>
          <t>power</t>
        </is>
      </c>
      <c r="B17" t="n">
        <v>4.7</v>
      </c>
    </row>
    <row r="18">
      <c r="A18" t="inlineStr">
        <is>
          <t>battery type</t>
        </is>
      </c>
      <c r="B18" t="inlineStr">
        <is>
          <t>NMC</t>
        </is>
      </c>
    </row>
    <row r="19">
      <c r="A19" t="inlineStr">
        <is>
          <t>battery mass</t>
        </is>
      </c>
      <c r="B19" t="n">
        <v>18.85</v>
      </c>
    </row>
    <row r="20">
      <c r="A20" t="inlineStr">
        <is>
          <t>electricity, low voltage</t>
        </is>
      </c>
      <c r="B20" t="n">
        <v>2.9</v>
      </c>
    </row>
    <row r="21">
      <c r="A21" t="inlineStr">
        <is>
          <t>battery capacity available</t>
        </is>
      </c>
      <c r="B21" t="n">
        <v>2.32</v>
      </c>
    </row>
    <row r="22">
      <c r="A22" t="inlineStr">
        <is>
          <t>tank capacity</t>
        </is>
      </c>
      <c r="B22" t="n">
        <v>0</v>
      </c>
    </row>
    <row r="23">
      <c r="A23" t="inlineStr">
        <is>
          <t>fuel mass</t>
        </is>
      </c>
      <c r="B23" t="n">
        <v>0</v>
      </c>
    </row>
    <row r="24">
      <c r="A24" t="inlineStr">
        <is>
          <t>range</t>
        </is>
      </c>
      <c r="B24" t="n">
        <v>45.89010989010989</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CPC::46410:Primary cells and primary batteries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Motorbike, battery electric, 4-11kW</t>
        </is>
      </c>
      <c r="B34" t="n">
        <v>1</v>
      </c>
      <c r="C34" t="inlineStr">
        <is>
          <t>CH</t>
        </is>
      </c>
      <c r="D34" t="inlineStr">
        <is>
          <t>unit</t>
        </is>
      </c>
      <c r="F34" t="inlineStr">
        <is>
          <t>production</t>
        </is>
      </c>
      <c r="H34" t="inlineStr">
        <is>
          <t>Motorbike, battery electric, 4-11kW</t>
        </is>
      </c>
    </row>
    <row r="35">
      <c r="A35" t="inlineStr">
        <is>
          <t>market for glider, for electric scooter</t>
        </is>
      </c>
      <c r="B35" t="n">
        <v>65.43382696032849</v>
      </c>
      <c r="C35" t="inlineStr">
        <is>
          <t>GLO</t>
        </is>
      </c>
      <c r="D35" t="inlineStr">
        <is>
          <t>kilogram</t>
        </is>
      </c>
      <c r="F35" t="inlineStr">
        <is>
          <t>technosphere</t>
        </is>
      </c>
      <c r="G35" t="inlineStr">
        <is>
          <t>Glider base mass [kg]</t>
        </is>
      </c>
      <c r="H35" t="inlineStr">
        <is>
          <t>glider, for electric scooter</t>
        </is>
      </c>
    </row>
    <row r="36">
      <c r="A36" t="inlineStr">
        <is>
          <t>market for glider, for electric scooter</t>
        </is>
      </c>
      <c r="B36" t="n">
        <v>13.0867653920657</v>
      </c>
      <c r="C36" t="inlineStr">
        <is>
          <t>GLO</t>
        </is>
      </c>
      <c r="D36" t="inlineStr">
        <is>
          <t>kilogram</t>
        </is>
      </c>
      <c r="F36" t="inlineStr">
        <is>
          <t>technosphere</t>
        </is>
      </c>
      <c r="G36" t="inlineStr">
        <is>
          <t>Mechanical powertrain mass [kg]</t>
        </is>
      </c>
      <c r="H36" t="inlineStr">
        <is>
          <t>glider, for electric scooter</t>
        </is>
      </c>
    </row>
    <row r="37">
      <c r="A37" t="inlineStr">
        <is>
          <t>market for electric powertrain, for electric scooter</t>
        </is>
      </c>
      <c r="B37" t="n">
        <v>19.63014808809855</v>
      </c>
      <c r="C37" t="inlineStr">
        <is>
          <t>GLO</t>
        </is>
      </c>
      <c r="D37" t="inlineStr">
        <is>
          <t>kilogram</t>
        </is>
      </c>
      <c r="F37" t="inlineStr">
        <is>
          <t>technosphere</t>
        </is>
      </c>
      <c r="G37" t="inlineStr">
        <is>
          <t>Electric powertrain mass [kg]</t>
        </is>
      </c>
      <c r="H37" t="inlineStr">
        <is>
          <t>powertrain, for electric scooter</t>
        </is>
      </c>
    </row>
    <row r="38">
      <c r="A38" t="inlineStr">
        <is>
          <t>market for battery capacity (MIX scenario)</t>
        </is>
      </c>
      <c r="B38" t="n">
        <v>2.9</v>
      </c>
      <c r="C38" t="inlineStr">
        <is>
          <t>GLO</t>
        </is>
      </c>
      <c r="D38" t="inlineStr">
        <is>
          <t>kilowatt hour</t>
        </is>
      </c>
      <c r="F38" t="inlineStr">
        <is>
          <t>technosphere</t>
        </is>
      </c>
      <c r="H38" t="inlineStr">
        <is>
          <t>electricity storage capacity</t>
        </is>
      </c>
    </row>
    <row r="39">
      <c r="A39" t="inlineStr">
        <is>
          <t>charging station, 3kW</t>
        </is>
      </c>
      <c r="B39" t="n">
        <v>1</v>
      </c>
      <c r="C39" t="inlineStr">
        <is>
          <t>GLO</t>
        </is>
      </c>
      <c r="D39" t="inlineStr">
        <is>
          <t>unit</t>
        </is>
      </c>
      <c r="F39" t="inlineStr">
        <is>
          <t>technosphere</t>
        </is>
      </c>
      <c r="G39" t="inlineStr">
        <is>
          <t>Charging station per vehicle [unit]</t>
        </is>
      </c>
      <c r="H39" t="inlineStr">
        <is>
          <t>charging station, 3kW</t>
        </is>
      </c>
    </row>
    <row r="40">
      <c r="A40" t="inlineStr">
        <is>
          <t>manual dismantling of used electric scooter</t>
        </is>
      </c>
      <c r="B40" t="n">
        <v>65.43382696032849</v>
      </c>
      <c r="C40" t="inlineStr">
        <is>
          <t>GLO</t>
        </is>
      </c>
      <c r="D40" t="inlineStr">
        <is>
          <t>unit</t>
        </is>
      </c>
      <c r="F40" t="inlineStr">
        <is>
          <t>technosphere</t>
        </is>
      </c>
      <c r="G40" t="inlineStr">
        <is>
          <t>Discarding glider [kg]</t>
        </is>
      </c>
      <c r="H40" t="inlineStr">
        <is>
          <t>manual dismantling of electric scooter</t>
        </is>
      </c>
    </row>
    <row r="41">
      <c r="A41" t="inlineStr">
        <is>
          <t>manual dismantling of used electric scooter</t>
        </is>
      </c>
      <c r="B41" t="n">
        <v>32.71691348016424</v>
      </c>
      <c r="C41" t="inlineStr">
        <is>
          <t>GLO</t>
        </is>
      </c>
      <c r="D41" t="inlineStr">
        <is>
          <t>unit</t>
        </is>
      </c>
      <c r="F41" t="inlineStr">
        <is>
          <t>technosphere</t>
        </is>
      </c>
      <c r="G41" t="inlineStr">
        <is>
          <t>Discarding powertrain [kg]</t>
        </is>
      </c>
      <c r="H41" t="inlineStr">
        <is>
          <t>manual dismantling of electric scooter</t>
        </is>
      </c>
    </row>
    <row r="42">
      <c r="A42" t="inlineStr">
        <is>
          <t>market for transport, freight, lorry, unspecified</t>
        </is>
      </c>
      <c r="B42" t="n">
        <v>117.0007404404927</v>
      </c>
      <c r="C42" t="inlineStr">
        <is>
          <t>RER</t>
        </is>
      </c>
      <c r="D42" t="inlineStr">
        <is>
          <t>ton kilometer</t>
        </is>
      </c>
      <c r="F42" t="inlineStr">
        <is>
          <t>technosphere</t>
        </is>
      </c>
      <c r="H42" t="inlineStr">
        <is>
          <t>transport, freight, lorry, unspecified</t>
        </is>
      </c>
    </row>
    <row r="43">
      <c r="A43" t="inlineStr">
        <is>
          <t>transport, freight, sea, container ship</t>
        </is>
      </c>
      <c r="B43" t="n">
        <v>1860.311773003834</v>
      </c>
      <c r="C43" t="inlineStr">
        <is>
          <t>GLO</t>
        </is>
      </c>
      <c r="D43" t="inlineStr">
        <is>
          <t>ton kilometer</t>
        </is>
      </c>
      <c r="F43" t="inlineStr">
        <is>
          <t>technosphere</t>
        </is>
      </c>
      <c r="H43" t="inlineStr">
        <is>
          <t>transport, freight, sea, container ship</t>
        </is>
      </c>
    </row>
    <row r="46">
      <c r="A46" t="inlineStr">
        <is>
          <t>Activity</t>
        </is>
      </c>
      <c r="B46" t="inlineStr">
        <is>
          <t>transport, Motorbike, battery electric, 4-11kW</t>
        </is>
      </c>
    </row>
    <row r="47">
      <c r="A47" t="inlineStr">
        <is>
          <t>location</t>
        </is>
      </c>
      <c r="B47" t="inlineStr">
        <is>
          <t>CH</t>
        </is>
      </c>
    </row>
    <row r="48">
      <c r="A48" t="inlineStr">
        <is>
          <t>vehicle</t>
        </is>
      </c>
      <c r="B48" t="inlineStr">
        <is>
          <t>Motorbike, battery electric, 4-11kW</t>
        </is>
      </c>
    </row>
    <row r="49">
      <c r="A49" t="inlineStr">
        <is>
          <t>size</t>
        </is>
      </c>
    </row>
    <row r="50">
      <c r="A50" t="inlineStr">
        <is>
          <t>year</t>
        </is>
      </c>
      <c r="B50" t="n">
        <v>2020</v>
      </c>
    </row>
    <row r="51">
      <c r="A51" t="inlineStr">
        <is>
          <t>full name</t>
        </is>
      </c>
      <c r="B51" t="inlineStr">
        <is>
          <t>Motorbike, battery electric, 4-11kW - 2020 - NMC - CH</t>
        </is>
      </c>
    </row>
    <row r="52">
      <c r="A52" t="inlineStr">
        <is>
          <t>reference product</t>
        </is>
      </c>
      <c r="B52" t="inlineStr">
        <is>
          <t>transport, Motorbike, battery electric, 4-11kW</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25000</v>
      </c>
    </row>
    <row r="57">
      <c r="A57" t="inlineStr">
        <is>
          <t>passengers</t>
        </is>
      </c>
      <c r="B57" t="n">
        <v>1.1</v>
      </c>
    </row>
    <row r="58">
      <c r="A58" t="inlineStr">
        <is>
          <t>service</t>
        </is>
      </c>
      <c r="B58" t="n">
        <v>1</v>
      </c>
    </row>
    <row r="59">
      <c r="A59" t="inlineStr">
        <is>
          <t>battery replacement</t>
        </is>
      </c>
      <c r="B59" t="n">
        <v>1</v>
      </c>
    </row>
    <row r="60">
      <c r="A60" t="inlineStr">
        <is>
          <t>annual kilometers</t>
        </is>
      </c>
      <c r="B60" t="n">
        <v>1776</v>
      </c>
    </row>
    <row r="61">
      <c r="A61" t="inlineStr">
        <is>
          <t>curb mass</t>
        </is>
      </c>
      <c r="B61" t="n">
        <v>117.0007404404927</v>
      </c>
    </row>
    <row r="62">
      <c r="A62" t="inlineStr">
        <is>
          <t>power</t>
        </is>
      </c>
      <c r="B62" t="n">
        <v>4.7</v>
      </c>
    </row>
    <row r="63">
      <c r="A63" t="inlineStr">
        <is>
          <t>battery type</t>
        </is>
      </c>
      <c r="B63" t="inlineStr">
        <is>
          <t>NMC</t>
        </is>
      </c>
    </row>
    <row r="64">
      <c r="A64" t="inlineStr">
        <is>
          <t>battery mass</t>
        </is>
      </c>
      <c r="B64" t="n">
        <v>18.85</v>
      </c>
    </row>
    <row r="65">
      <c r="A65" t="inlineStr">
        <is>
          <t>electricity, low voltage</t>
        </is>
      </c>
      <c r="B65" t="n">
        <v>2.9</v>
      </c>
    </row>
    <row r="66">
      <c r="A66" t="inlineStr">
        <is>
          <t>battery capacity available</t>
        </is>
      </c>
      <c r="B66" t="n">
        <v>2.32</v>
      </c>
    </row>
    <row r="67">
      <c r="A67" t="inlineStr">
        <is>
          <t>tank capacity</t>
        </is>
      </c>
      <c r="B67" t="n">
        <v>0</v>
      </c>
    </row>
    <row r="68">
      <c r="A68" t="inlineStr">
        <is>
          <t>fuel mass</t>
        </is>
      </c>
      <c r="B68" t="n">
        <v>0</v>
      </c>
    </row>
    <row r="69">
      <c r="A69" t="inlineStr">
        <is>
          <t>range</t>
        </is>
      </c>
      <c r="B69" t="n">
        <v>45.89010989010989</v>
      </c>
    </row>
    <row r="70">
      <c r="A70" t="inlineStr">
        <is>
          <t>emission standard</t>
        </is>
      </c>
      <c r="B70" t="inlineStr">
        <is>
          <t>None</t>
        </is>
      </c>
    </row>
    <row r="71">
      <c r="A71" t="inlineStr">
        <is>
          <t>Glider lightweighting</t>
        </is>
      </c>
      <c r="B71" t="n">
        <v>0</v>
      </c>
    </row>
    <row r="72">
      <c r="A72" t="inlineStr">
        <is>
          <t>comment</t>
        </is>
      </c>
      <c r="B72" t="inlineStr">
        <is>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Motorbike, battery electric, 4-11kW</t>
        </is>
      </c>
      <c r="B76" t="n">
        <v>1</v>
      </c>
      <c r="C76" t="inlineStr">
        <is>
          <t>CH</t>
        </is>
      </c>
      <c r="D76" t="inlineStr">
        <is>
          <t>kilometer</t>
        </is>
      </c>
      <c r="F76" t="inlineStr">
        <is>
          <t>production</t>
        </is>
      </c>
      <c r="H76" t="inlineStr">
        <is>
          <t>transport, Motorbike, battery electric, 4-11kW</t>
        </is>
      </c>
    </row>
    <row r="77">
      <c r="A77" t="inlineStr">
        <is>
          <t>Motorbike, battery electric, 4-11kW</t>
        </is>
      </c>
      <c r="B77" t="n">
        <v>4e-05</v>
      </c>
      <c r="C77" t="inlineStr">
        <is>
          <t>CH</t>
        </is>
      </c>
      <c r="D77" t="inlineStr">
        <is>
          <t>unit</t>
        </is>
      </c>
      <c r="F77" t="inlineStr">
        <is>
          <t>technosphere</t>
        </is>
      </c>
      <c r="H77" t="inlineStr">
        <is>
          <t>Motorbike, battery electric, 4-11kW</t>
        </is>
      </c>
    </row>
    <row r="78">
      <c r="A78" t="inlineStr">
        <is>
          <t>road construction</t>
        </is>
      </c>
      <c r="B78" t="n">
        <v>0.0001103538976165446</v>
      </c>
      <c r="C78" t="inlineStr">
        <is>
          <t>CH</t>
        </is>
      </c>
      <c r="D78" t="inlineStr">
        <is>
          <t>meter-year</t>
        </is>
      </c>
      <c r="F78" t="inlineStr">
        <is>
          <t>technosphere</t>
        </is>
      </c>
      <c r="G78" t="inlineStr">
        <is>
          <t>Road/track use [m*year/vkm or pkm]</t>
        </is>
      </c>
      <c r="H78" t="inlineStr">
        <is>
          <t>road</t>
        </is>
      </c>
    </row>
    <row r="79">
      <c r="A79" t="inlineStr">
        <is>
          <t>road maintenance</t>
        </is>
      </c>
      <c r="B79" t="n">
        <v>0.00129</v>
      </c>
      <c r="C79" t="inlineStr">
        <is>
          <t>CH</t>
        </is>
      </c>
      <c r="D79" t="inlineStr">
        <is>
          <t>meter-year</t>
        </is>
      </c>
      <c r="F79" t="inlineStr">
        <is>
          <t>technosphere</t>
        </is>
      </c>
      <c r="G79" t="inlineStr">
        <is>
          <t>Road maintenance [m*year/vkm]</t>
        </is>
      </c>
      <c r="H79" t="inlineStr">
        <is>
          <t>road maintenance</t>
        </is>
      </c>
    </row>
    <row r="80">
      <c r="A80" t="inlineStr">
        <is>
          <t>market for electricity, low voltage</t>
        </is>
      </c>
      <c r="B80" t="n">
        <v>0.05561111111111111</v>
      </c>
      <c r="C80" t="inlineStr">
        <is>
          <t>CH</t>
        </is>
      </c>
      <c r="D80" t="inlineStr">
        <is>
          <t>kilowatt hour</t>
        </is>
      </c>
      <c r="F80" t="inlineStr">
        <is>
          <t>technosphere</t>
        </is>
      </c>
      <c r="G80" t="inlineStr">
        <is>
          <t>Electricity consumption [MJ/km]</t>
        </is>
      </c>
      <c r="H80" t="inlineStr">
        <is>
          <t>electricity, low voltage</t>
        </is>
      </c>
    </row>
    <row r="81">
      <c r="A81" t="inlineStr">
        <is>
          <t>market for maintenance, electric scooter, without battery</t>
        </is>
      </c>
      <c r="B81" t="n">
        <v>4e-05</v>
      </c>
      <c r="C81" t="inlineStr">
        <is>
          <t>GLO</t>
        </is>
      </c>
      <c r="D81" t="inlineStr">
        <is>
          <t>unit</t>
        </is>
      </c>
      <c r="F81" t="inlineStr">
        <is>
          <t>technosphere</t>
        </is>
      </c>
      <c r="G81" t="inlineStr">
        <is>
          <t>Servicing [unit]</t>
        </is>
      </c>
      <c r="H81" t="inlineStr">
        <is>
          <t>maintenance, electric scooter, without battery</t>
        </is>
      </c>
    </row>
    <row r="82">
      <c r="A82" t="inlineStr">
        <is>
          <t>treatment of road wear emissions, passenger car</t>
        </is>
      </c>
      <c r="B82" t="n">
        <v>-7.443627938137163e-06</v>
      </c>
      <c r="C82" t="inlineStr">
        <is>
          <t>RER</t>
        </is>
      </c>
      <c r="D82" t="inlineStr">
        <is>
          <t>kilogram</t>
        </is>
      </c>
      <c r="F82" t="inlineStr">
        <is>
          <t>technosphere</t>
        </is>
      </c>
      <c r="G82" t="inlineStr">
        <is>
          <t>Road wear [kg/km]</t>
        </is>
      </c>
      <c r="H82" t="inlineStr">
        <is>
          <t>road wear emissions, passenger car</t>
        </is>
      </c>
    </row>
    <row r="83">
      <c r="A83" t="inlineStr">
        <is>
          <t>treatment of tyre wear emissions, passenger car</t>
        </is>
      </c>
      <c r="B83" t="n">
        <v>-5.164369133494393e-06</v>
      </c>
      <c r="C83" t="inlineStr">
        <is>
          <t>RER</t>
        </is>
      </c>
      <c r="D83" t="inlineStr">
        <is>
          <t>kilogram</t>
        </is>
      </c>
      <c r="F83" t="inlineStr">
        <is>
          <t>technosphere</t>
        </is>
      </c>
      <c r="G83" t="inlineStr">
        <is>
          <t>Tire wear [kg/km]</t>
        </is>
      </c>
      <c r="H83" t="inlineStr">
        <is>
          <t>tyre wear emissions, passenger car</t>
        </is>
      </c>
    </row>
    <row r="84">
      <c r="A84" t="inlineStr">
        <is>
          <t>treatment of brake wear emissions, passenger car</t>
        </is>
      </c>
      <c r="B84" t="n">
        <v>-2.808775407154986e-06</v>
      </c>
      <c r="C84" t="inlineStr">
        <is>
          <t>RER</t>
        </is>
      </c>
      <c r="D84" t="inlineStr">
        <is>
          <t>kilogram</t>
        </is>
      </c>
      <c r="F84" t="inlineStr">
        <is>
          <t>technosphere</t>
        </is>
      </c>
      <c r="G84" t="inlineStr">
        <is>
          <t>Brake wear [kg/km]</t>
        </is>
      </c>
      <c r="H84" t="inlineStr">
        <is>
          <t>brake wear emissions, passenger car</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H84"/>
  <sheetViews>
    <sheetView workbookViewId="0">
      <selection activeCell="A1" sqref="A1"/>
    </sheetView>
  </sheetViews>
  <sheetFormatPr baseColWidth="8" defaultRowHeight="15"/>
  <sheetData>
    <row r="1">
      <c r="A1" t="inlineStr">
        <is>
          <t>Activity</t>
        </is>
      </c>
      <c r="B1" t="inlineStr">
        <is>
          <t>Motorbike, battery electric, 11-35kW</t>
        </is>
      </c>
    </row>
    <row r="2">
      <c r="A2" t="inlineStr">
        <is>
          <t>location</t>
        </is>
      </c>
      <c r="B2" t="inlineStr">
        <is>
          <t>CH</t>
        </is>
      </c>
    </row>
    <row r="3">
      <c r="A3" t="inlineStr">
        <is>
          <t>vehicle</t>
        </is>
      </c>
      <c r="B3" t="inlineStr">
        <is>
          <t>Motorbike, battery electric, 11-35kW</t>
        </is>
      </c>
    </row>
    <row r="4">
      <c r="A4" t="inlineStr">
        <is>
          <t>size</t>
        </is>
      </c>
    </row>
    <row r="5">
      <c r="A5" t="inlineStr">
        <is>
          <t>year</t>
        </is>
      </c>
      <c r="B5" t="n">
        <v>2020</v>
      </c>
    </row>
    <row r="6">
      <c r="A6" t="inlineStr">
        <is>
          <t>full name</t>
        </is>
      </c>
      <c r="B6" t="inlineStr">
        <is>
          <t>Motorbike, battery electric, 11-35kW - 2020 - NMC - CH</t>
        </is>
      </c>
    </row>
    <row r="7">
      <c r="A7" t="inlineStr">
        <is>
          <t>reference product</t>
        </is>
      </c>
      <c r="B7" t="inlineStr">
        <is>
          <t>Motorbike, battery electric, 11-35kW</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38500</v>
      </c>
    </row>
    <row r="12">
      <c r="A12" t="inlineStr">
        <is>
          <t>passengers</t>
        </is>
      </c>
      <c r="B12" t="n">
        <v>1.1</v>
      </c>
    </row>
    <row r="13">
      <c r="A13" t="inlineStr">
        <is>
          <t>service</t>
        </is>
      </c>
      <c r="B13" t="n">
        <v>1.54</v>
      </c>
    </row>
    <row r="14">
      <c r="A14" t="inlineStr">
        <is>
          <t>battery replacement</t>
        </is>
      </c>
      <c r="B14" t="n">
        <v>1</v>
      </c>
    </row>
    <row r="15">
      <c r="A15" t="inlineStr">
        <is>
          <t>annual kilometers</t>
        </is>
      </c>
      <c r="B15" t="n">
        <v>2405</v>
      </c>
    </row>
    <row r="16">
      <c r="A16" t="inlineStr">
        <is>
          <t>curb mass</t>
        </is>
      </c>
      <c r="B16" t="n">
        <v>165.65</v>
      </c>
    </row>
    <row r="17">
      <c r="A17" t="inlineStr">
        <is>
          <t>power</t>
        </is>
      </c>
      <c r="B17" t="n">
        <v>14</v>
      </c>
    </row>
    <row r="18">
      <c r="A18" t="inlineStr">
        <is>
          <t>battery type</t>
        </is>
      </c>
      <c r="B18" t="inlineStr">
        <is>
          <t>NMC</t>
        </is>
      </c>
    </row>
    <row r="19">
      <c r="A19" t="inlineStr">
        <is>
          <t>battery mass</t>
        </is>
      </c>
      <c r="B19" t="n">
        <v>52.64999999999999</v>
      </c>
    </row>
    <row r="20">
      <c r="A20" t="inlineStr">
        <is>
          <t>electricity, low voltage</t>
        </is>
      </c>
      <c r="B20" t="n">
        <v>8.1</v>
      </c>
    </row>
    <row r="21">
      <c r="A21" t="inlineStr">
        <is>
          <t>battery capacity available</t>
        </is>
      </c>
      <c r="B21" t="n">
        <v>6.48</v>
      </c>
    </row>
    <row r="22">
      <c r="A22" t="inlineStr">
        <is>
          <t>tank capacity</t>
        </is>
      </c>
      <c r="B22" t="n">
        <v>0</v>
      </c>
    </row>
    <row r="23">
      <c r="A23" t="inlineStr">
        <is>
          <t>fuel mass</t>
        </is>
      </c>
      <c r="B23" t="n">
        <v>0</v>
      </c>
    </row>
    <row r="24">
      <c r="A24" t="inlineStr">
        <is>
          <t>range</t>
        </is>
      </c>
      <c r="B24" t="n">
        <v>94.69231120879122</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CPC::46410:Primary cells and primary batteries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Motorbike, battery electric, 11-35kW</t>
        </is>
      </c>
      <c r="B34" t="n">
        <v>1</v>
      </c>
      <c r="C34" t="inlineStr">
        <is>
          <t>CH</t>
        </is>
      </c>
      <c r="D34" t="inlineStr">
        <is>
          <t>unit</t>
        </is>
      </c>
      <c r="F34" t="inlineStr">
        <is>
          <t>production</t>
        </is>
      </c>
      <c r="H34" t="inlineStr">
        <is>
          <t>Motorbike, battery electric, 11-35kW</t>
        </is>
      </c>
    </row>
    <row r="35">
      <c r="A35" t="inlineStr">
        <is>
          <t>market for glider, for electric scooter</t>
        </is>
      </c>
      <c r="B35" t="n">
        <v>81</v>
      </c>
      <c r="C35" t="inlineStr">
        <is>
          <t>GLO</t>
        </is>
      </c>
      <c r="D35" t="inlineStr">
        <is>
          <t>kilogram</t>
        </is>
      </c>
      <c r="F35" t="inlineStr">
        <is>
          <t>technosphere</t>
        </is>
      </c>
      <c r="G35" t="inlineStr">
        <is>
          <t>Glider base mass [kg]</t>
        </is>
      </c>
      <c r="H35" t="inlineStr">
        <is>
          <t>glider, for electric scooter</t>
        </is>
      </c>
    </row>
    <row r="36">
      <c r="A36" t="inlineStr">
        <is>
          <t>market for glider, for electric scooter</t>
        </is>
      </c>
      <c r="B36" t="n">
        <v>13</v>
      </c>
      <c r="C36" t="inlineStr">
        <is>
          <t>GLO</t>
        </is>
      </c>
      <c r="D36" t="inlineStr">
        <is>
          <t>kilogram</t>
        </is>
      </c>
      <c r="F36" t="inlineStr">
        <is>
          <t>technosphere</t>
        </is>
      </c>
      <c r="G36" t="inlineStr">
        <is>
          <t>Mechanical powertrain mass [kg]</t>
        </is>
      </c>
      <c r="H36" t="inlineStr">
        <is>
          <t>glider, for electric scooter</t>
        </is>
      </c>
    </row>
    <row r="37">
      <c r="A37" t="inlineStr">
        <is>
          <t>market for electric powertrain, for electric scooter</t>
        </is>
      </c>
      <c r="B37" t="n">
        <v>19</v>
      </c>
      <c r="C37" t="inlineStr">
        <is>
          <t>GLO</t>
        </is>
      </c>
      <c r="D37" t="inlineStr">
        <is>
          <t>kilogram</t>
        </is>
      </c>
      <c r="F37" t="inlineStr">
        <is>
          <t>technosphere</t>
        </is>
      </c>
      <c r="G37" t="inlineStr">
        <is>
          <t>Electric powertrain mass [kg]</t>
        </is>
      </c>
      <c r="H37" t="inlineStr">
        <is>
          <t>powertrain, for electric scooter</t>
        </is>
      </c>
    </row>
    <row r="38">
      <c r="A38" t="inlineStr">
        <is>
          <t>market for battery capacity (MIX scenario)</t>
        </is>
      </c>
      <c r="B38" t="n">
        <v>8.1</v>
      </c>
      <c r="C38" t="inlineStr">
        <is>
          <t>GLO</t>
        </is>
      </c>
      <c r="D38" t="inlineStr">
        <is>
          <t>kilowatt hour</t>
        </is>
      </c>
      <c r="F38" t="inlineStr">
        <is>
          <t>technosphere</t>
        </is>
      </c>
      <c r="H38" t="inlineStr">
        <is>
          <t>electricity storage capacity</t>
        </is>
      </c>
    </row>
    <row r="39">
      <c r="A39" t="inlineStr">
        <is>
          <t>charging station, 3kW</t>
        </is>
      </c>
      <c r="B39" t="n">
        <v>1</v>
      </c>
      <c r="C39" t="inlineStr">
        <is>
          <t>GLO</t>
        </is>
      </c>
      <c r="D39" t="inlineStr">
        <is>
          <t>unit</t>
        </is>
      </c>
      <c r="F39" t="inlineStr">
        <is>
          <t>technosphere</t>
        </is>
      </c>
      <c r="G39" t="inlineStr">
        <is>
          <t>Charging station per vehicle [unit]</t>
        </is>
      </c>
      <c r="H39" t="inlineStr">
        <is>
          <t>charging station, 3kW</t>
        </is>
      </c>
    </row>
    <row r="40">
      <c r="A40" t="inlineStr">
        <is>
          <t>manual dismantling of used electric scooter</t>
        </is>
      </c>
      <c r="B40" t="n">
        <v>81</v>
      </c>
      <c r="C40" t="inlineStr">
        <is>
          <t>GLO</t>
        </is>
      </c>
      <c r="D40" t="inlineStr">
        <is>
          <t>unit</t>
        </is>
      </c>
      <c r="F40" t="inlineStr">
        <is>
          <t>technosphere</t>
        </is>
      </c>
      <c r="G40" t="inlineStr">
        <is>
          <t>Discarding glider [kg]</t>
        </is>
      </c>
      <c r="H40" t="inlineStr">
        <is>
          <t>manual dismantling of electric scooter</t>
        </is>
      </c>
    </row>
    <row r="41">
      <c r="A41" t="inlineStr">
        <is>
          <t>manual dismantling of used electric scooter</t>
        </is>
      </c>
      <c r="B41" t="n">
        <v>32</v>
      </c>
      <c r="C41" t="inlineStr">
        <is>
          <t>GLO</t>
        </is>
      </c>
      <c r="D41" t="inlineStr">
        <is>
          <t>unit</t>
        </is>
      </c>
      <c r="F41" t="inlineStr">
        <is>
          <t>technosphere</t>
        </is>
      </c>
      <c r="G41" t="inlineStr">
        <is>
          <t>Discarding powertrain [kg]</t>
        </is>
      </c>
      <c r="H41" t="inlineStr">
        <is>
          <t>manual dismantling of electric scooter</t>
        </is>
      </c>
    </row>
    <row r="42">
      <c r="A42" t="inlineStr">
        <is>
          <t>market for transport, freight, lorry, unspecified</t>
        </is>
      </c>
      <c r="B42" t="n">
        <v>165.65</v>
      </c>
      <c r="C42" t="inlineStr">
        <is>
          <t>RER</t>
        </is>
      </c>
      <c r="D42" t="inlineStr">
        <is>
          <t>ton kilometer</t>
        </is>
      </c>
      <c r="F42" t="inlineStr">
        <is>
          <t>technosphere</t>
        </is>
      </c>
      <c r="H42" t="inlineStr">
        <is>
          <t>transport, freight, lorry, unspecified</t>
        </is>
      </c>
    </row>
    <row r="43">
      <c r="A43" t="inlineStr">
        <is>
          <t>transport, freight, sea, container ship</t>
        </is>
      </c>
      <c r="B43" t="n">
        <v>2633.835</v>
      </c>
      <c r="C43" t="inlineStr">
        <is>
          <t>GLO</t>
        </is>
      </c>
      <c r="D43" t="inlineStr">
        <is>
          <t>ton kilometer</t>
        </is>
      </c>
      <c r="F43" t="inlineStr">
        <is>
          <t>technosphere</t>
        </is>
      </c>
      <c r="H43" t="inlineStr">
        <is>
          <t>transport, freight, sea, container ship</t>
        </is>
      </c>
    </row>
    <row r="46">
      <c r="A46" t="inlineStr">
        <is>
          <t>Activity</t>
        </is>
      </c>
      <c r="B46" t="inlineStr">
        <is>
          <t>transport, Motorbike, battery electric, 11-35kW</t>
        </is>
      </c>
    </row>
    <row r="47">
      <c r="A47" t="inlineStr">
        <is>
          <t>location</t>
        </is>
      </c>
      <c r="B47" t="inlineStr">
        <is>
          <t>CH</t>
        </is>
      </c>
    </row>
    <row r="48">
      <c r="A48" t="inlineStr">
        <is>
          <t>vehicle</t>
        </is>
      </c>
      <c r="B48" t="inlineStr">
        <is>
          <t>Motorbike, battery electric, 11-35kW</t>
        </is>
      </c>
    </row>
    <row r="49">
      <c r="A49" t="inlineStr">
        <is>
          <t>size</t>
        </is>
      </c>
    </row>
    <row r="50">
      <c r="A50" t="inlineStr">
        <is>
          <t>year</t>
        </is>
      </c>
      <c r="B50" t="n">
        <v>2020</v>
      </c>
    </row>
    <row r="51">
      <c r="A51" t="inlineStr">
        <is>
          <t>full name</t>
        </is>
      </c>
      <c r="B51" t="inlineStr">
        <is>
          <t>Motorbike, battery electric, 11-35kW - 2020 - NMC - CH</t>
        </is>
      </c>
    </row>
    <row r="52">
      <c r="A52" t="inlineStr">
        <is>
          <t>reference product</t>
        </is>
      </c>
      <c r="B52" t="inlineStr">
        <is>
          <t>transport, Motorbike, battery electric, 11-35kW</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38500</v>
      </c>
    </row>
    <row r="57">
      <c r="A57" t="inlineStr">
        <is>
          <t>passengers</t>
        </is>
      </c>
      <c r="B57" t="n">
        <v>1.1</v>
      </c>
    </row>
    <row r="58">
      <c r="A58" t="inlineStr">
        <is>
          <t>service</t>
        </is>
      </c>
      <c r="B58" t="n">
        <v>1.54</v>
      </c>
    </row>
    <row r="59">
      <c r="A59" t="inlineStr">
        <is>
          <t>battery replacement</t>
        </is>
      </c>
      <c r="B59" t="n">
        <v>1</v>
      </c>
    </row>
    <row r="60">
      <c r="A60" t="inlineStr">
        <is>
          <t>annual kilometers</t>
        </is>
      </c>
      <c r="B60" t="n">
        <v>2405</v>
      </c>
    </row>
    <row r="61">
      <c r="A61" t="inlineStr">
        <is>
          <t>curb mass</t>
        </is>
      </c>
      <c r="B61" t="n">
        <v>165.65</v>
      </c>
    </row>
    <row r="62">
      <c r="A62" t="inlineStr">
        <is>
          <t>power</t>
        </is>
      </c>
      <c r="B62" t="n">
        <v>14</v>
      </c>
    </row>
    <row r="63">
      <c r="A63" t="inlineStr">
        <is>
          <t>battery type</t>
        </is>
      </c>
      <c r="B63" t="inlineStr">
        <is>
          <t>NMC</t>
        </is>
      </c>
    </row>
    <row r="64">
      <c r="A64" t="inlineStr">
        <is>
          <t>battery mass</t>
        </is>
      </c>
      <c r="B64" t="n">
        <v>52.64999999999999</v>
      </c>
    </row>
    <row r="65">
      <c r="A65" t="inlineStr">
        <is>
          <t>electricity, low voltage</t>
        </is>
      </c>
      <c r="B65" t="n">
        <v>8.1</v>
      </c>
    </row>
    <row r="66">
      <c r="A66" t="inlineStr">
        <is>
          <t>battery capacity available</t>
        </is>
      </c>
      <c r="B66" t="n">
        <v>6.48</v>
      </c>
    </row>
    <row r="67">
      <c r="A67" t="inlineStr">
        <is>
          <t>tank capacity</t>
        </is>
      </c>
      <c r="B67" t="n">
        <v>0</v>
      </c>
    </row>
    <row r="68">
      <c r="A68" t="inlineStr">
        <is>
          <t>fuel mass</t>
        </is>
      </c>
      <c r="B68" t="n">
        <v>0</v>
      </c>
    </row>
    <row r="69">
      <c r="A69" t="inlineStr">
        <is>
          <t>range</t>
        </is>
      </c>
      <c r="B69" t="n">
        <v>94.69231120879122</v>
      </c>
    </row>
    <row r="70">
      <c r="A70" t="inlineStr">
        <is>
          <t>emission standard</t>
        </is>
      </c>
      <c r="B70" t="inlineStr">
        <is>
          <t>None</t>
        </is>
      </c>
    </row>
    <row r="71">
      <c r="A71" t="inlineStr">
        <is>
          <t>Glider lightweighting</t>
        </is>
      </c>
      <c r="B71" t="n">
        <v>0</v>
      </c>
    </row>
    <row r="72">
      <c r="A72" t="inlineStr">
        <is>
          <t>comment</t>
        </is>
      </c>
      <c r="B72" t="inlineStr">
        <is>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Motorbike, battery electric, 11-35kW</t>
        </is>
      </c>
      <c r="B76" t="n">
        <v>1</v>
      </c>
      <c r="C76" t="inlineStr">
        <is>
          <t>CH</t>
        </is>
      </c>
      <c r="D76" t="inlineStr">
        <is>
          <t>kilometer</t>
        </is>
      </c>
      <c r="F76" t="inlineStr">
        <is>
          <t>production</t>
        </is>
      </c>
      <c r="H76" t="inlineStr">
        <is>
          <t>transport, Motorbike, battery electric, 11-35kW</t>
        </is>
      </c>
    </row>
    <row r="77">
      <c r="A77" t="inlineStr">
        <is>
          <t>Motorbike, battery electric, 11-35kW</t>
        </is>
      </c>
      <c r="B77" t="n">
        <v>2.597402597402598e-05</v>
      </c>
      <c r="C77" t="inlineStr">
        <is>
          <t>CH</t>
        </is>
      </c>
      <c r="D77" t="inlineStr">
        <is>
          <t>unit</t>
        </is>
      </c>
      <c r="F77" t="inlineStr">
        <is>
          <t>technosphere</t>
        </is>
      </c>
      <c r="H77" t="inlineStr">
        <is>
          <t>Motorbike, battery electric, 11-35kW</t>
        </is>
      </c>
    </row>
    <row r="78">
      <c r="A78" t="inlineStr">
        <is>
          <t>road construction</t>
        </is>
      </c>
      <c r="B78" t="n">
        <v>0.00013647855</v>
      </c>
      <c r="C78" t="inlineStr">
        <is>
          <t>CH</t>
        </is>
      </c>
      <c r="D78" t="inlineStr">
        <is>
          <t>meter-year</t>
        </is>
      </c>
      <c r="F78" t="inlineStr">
        <is>
          <t>technosphere</t>
        </is>
      </c>
      <c r="G78" t="inlineStr">
        <is>
          <t>Road/track use [m*year/vkm or pkm]</t>
        </is>
      </c>
      <c r="H78" t="inlineStr">
        <is>
          <t>road</t>
        </is>
      </c>
    </row>
    <row r="79">
      <c r="A79" t="inlineStr">
        <is>
          <t>road maintenance</t>
        </is>
      </c>
      <c r="B79" t="n">
        <v>0.00129</v>
      </c>
      <c r="C79" t="inlineStr">
        <is>
          <t>CH</t>
        </is>
      </c>
      <c r="D79" t="inlineStr">
        <is>
          <t>meter-year</t>
        </is>
      </c>
      <c r="F79" t="inlineStr">
        <is>
          <t>technosphere</t>
        </is>
      </c>
      <c r="G79" t="inlineStr">
        <is>
          <t>Road maintenance [m*year/vkm]</t>
        </is>
      </c>
      <c r="H79" t="inlineStr">
        <is>
          <t>road maintenance</t>
        </is>
      </c>
    </row>
    <row r="80">
      <c r="A80" t="inlineStr">
        <is>
          <t>market for electricity, low voltage</t>
        </is>
      </c>
      <c r="B80" t="n">
        <v>0.07527538306973162</v>
      </c>
      <c r="C80" t="inlineStr">
        <is>
          <t>CH</t>
        </is>
      </c>
      <c r="D80" t="inlineStr">
        <is>
          <t>kilowatt hour</t>
        </is>
      </c>
      <c r="F80" t="inlineStr">
        <is>
          <t>technosphere</t>
        </is>
      </c>
      <c r="G80" t="inlineStr">
        <is>
          <t>Electricity consumption [MJ/km]</t>
        </is>
      </c>
      <c r="H80" t="inlineStr">
        <is>
          <t>electricity, low voltage</t>
        </is>
      </c>
    </row>
    <row r="81">
      <c r="A81" t="inlineStr">
        <is>
          <t>market for maintenance, electric scooter, without battery</t>
        </is>
      </c>
      <c r="B81" t="n">
        <v>4e-05</v>
      </c>
      <c r="C81" t="inlineStr">
        <is>
          <t>GLO</t>
        </is>
      </c>
      <c r="D81" t="inlineStr">
        <is>
          <t>unit</t>
        </is>
      </c>
      <c r="F81" t="inlineStr">
        <is>
          <t>technosphere</t>
        </is>
      </c>
      <c r="G81" t="inlineStr">
        <is>
          <t>Servicing [unit]</t>
        </is>
      </c>
      <c r="H81" t="inlineStr">
        <is>
          <t>maintenance, electric scooter, without battery</t>
        </is>
      </c>
    </row>
    <row r="82">
      <c r="A82" t="inlineStr">
        <is>
          <t>treatment of road wear emissions, passenger car</t>
        </is>
      </c>
      <c r="B82" t="n">
        <v>-8.813357819936645e-06</v>
      </c>
      <c r="C82" t="inlineStr">
        <is>
          <t>RER</t>
        </is>
      </c>
      <c r="D82" t="inlineStr">
        <is>
          <t>kilogram</t>
        </is>
      </c>
      <c r="F82" t="inlineStr">
        <is>
          <t>technosphere</t>
        </is>
      </c>
      <c r="G82" t="inlineStr">
        <is>
          <t>Road wear [kg/km]</t>
        </is>
      </c>
      <c r="H82" t="inlineStr">
        <is>
          <t>road wear emissions, passenger car</t>
        </is>
      </c>
    </row>
    <row r="83">
      <c r="A83" t="inlineStr">
        <is>
          <t>treatment of tyre wear emissions, passenger car</t>
        </is>
      </c>
      <c r="B83" t="n">
        <v>-5.785768225876683e-06</v>
      </c>
      <c r="C83" t="inlineStr">
        <is>
          <t>RER</t>
        </is>
      </c>
      <c r="D83" t="inlineStr">
        <is>
          <t>kilogram</t>
        </is>
      </c>
      <c r="F83" t="inlineStr">
        <is>
          <t>technosphere</t>
        </is>
      </c>
      <c r="G83" t="inlineStr">
        <is>
          <t>Tire wear [kg/km]</t>
        </is>
      </c>
      <c r="H83" t="inlineStr">
        <is>
          <t>tyre wear emissions, passenger car</t>
        </is>
      </c>
    </row>
    <row r="84">
      <c r="A84" t="inlineStr">
        <is>
          <t>treatment of brake wear emissions, passenger car</t>
        </is>
      </c>
      <c r="B84" t="n">
        <v>-3.226394913087311e-06</v>
      </c>
      <c r="C84" t="inlineStr">
        <is>
          <t>RER</t>
        </is>
      </c>
      <c r="D84" t="inlineStr">
        <is>
          <t>kilogram</t>
        </is>
      </c>
      <c r="F84" t="inlineStr">
        <is>
          <t>technosphere</t>
        </is>
      </c>
      <c r="G84" t="inlineStr">
        <is>
          <t>Brake wear [kg/km]</t>
        </is>
      </c>
      <c r="H84" t="inlineStr">
        <is>
          <t>brake wear emissions, passenger car</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H84"/>
  <sheetViews>
    <sheetView workbookViewId="0">
      <selection activeCell="A1" sqref="A1"/>
    </sheetView>
  </sheetViews>
  <sheetFormatPr baseColWidth="8" defaultRowHeight="15"/>
  <sheetData>
    <row r="1">
      <c r="A1" t="inlineStr">
        <is>
          <t>Activity</t>
        </is>
      </c>
      <c r="B1" t="inlineStr">
        <is>
          <t>Motorbike, battery electric, &gt;35kW</t>
        </is>
      </c>
    </row>
    <row r="2">
      <c r="A2" t="inlineStr">
        <is>
          <t>location</t>
        </is>
      </c>
      <c r="B2" t="inlineStr">
        <is>
          <t>CH</t>
        </is>
      </c>
    </row>
    <row r="3">
      <c r="A3" t="inlineStr">
        <is>
          <t>vehicle</t>
        </is>
      </c>
      <c r="B3" t="inlineStr">
        <is>
          <t>Motorbike, battery electric, &gt;35kW</t>
        </is>
      </c>
    </row>
    <row r="4">
      <c r="A4" t="inlineStr">
        <is>
          <t>size</t>
        </is>
      </c>
    </row>
    <row r="5">
      <c r="A5" t="inlineStr">
        <is>
          <t>year</t>
        </is>
      </c>
      <c r="B5" t="n">
        <v>2020</v>
      </c>
    </row>
    <row r="6">
      <c r="A6" t="inlineStr">
        <is>
          <t>full name</t>
        </is>
      </c>
      <c r="B6" t="inlineStr">
        <is>
          <t>Motorbike, battery electric, &gt;35kW - 2020 - NMC - CH</t>
        </is>
      </c>
    </row>
    <row r="7">
      <c r="A7" t="inlineStr">
        <is>
          <t>reference product</t>
        </is>
      </c>
      <c r="B7" t="inlineStr">
        <is>
          <t>Motorbike, battery electric, &gt;35kW</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40500</v>
      </c>
    </row>
    <row r="12">
      <c r="A12" t="inlineStr">
        <is>
          <t>passengers</t>
        </is>
      </c>
      <c r="B12" t="n">
        <v>1.1</v>
      </c>
    </row>
    <row r="13">
      <c r="A13" t="inlineStr">
        <is>
          <t>service</t>
        </is>
      </c>
      <c r="B13" t="n">
        <v>1.62</v>
      </c>
    </row>
    <row r="14">
      <c r="A14" t="inlineStr">
        <is>
          <t>battery replacement</t>
        </is>
      </c>
      <c r="B14" t="n">
        <v>1</v>
      </c>
    </row>
    <row r="15">
      <c r="A15" t="inlineStr">
        <is>
          <t>annual kilometers</t>
        </is>
      </c>
      <c r="B15" t="n">
        <v>2896</v>
      </c>
    </row>
    <row r="16">
      <c r="A16" t="inlineStr">
        <is>
          <t>curb mass</t>
        </is>
      </c>
      <c r="B16" t="n">
        <v>254.89</v>
      </c>
    </row>
    <row r="17">
      <c r="A17" t="inlineStr">
        <is>
          <t>power</t>
        </is>
      </c>
      <c r="B17" t="n">
        <v>49</v>
      </c>
    </row>
    <row r="18">
      <c r="A18" t="inlineStr">
        <is>
          <t>battery type</t>
        </is>
      </c>
      <c r="B18" t="inlineStr">
        <is>
          <t>NMC</t>
        </is>
      </c>
    </row>
    <row r="19">
      <c r="A19" t="inlineStr">
        <is>
          <t>battery mass</t>
        </is>
      </c>
      <c r="B19" t="n">
        <v>107.25</v>
      </c>
    </row>
    <row r="20">
      <c r="A20" t="inlineStr">
        <is>
          <t>electricity, low voltage</t>
        </is>
      </c>
      <c r="B20" t="n">
        <v>16.5</v>
      </c>
    </row>
    <row r="21">
      <c r="A21" t="inlineStr">
        <is>
          <t>battery capacity available</t>
        </is>
      </c>
      <c r="B21" t="n">
        <v>13.2</v>
      </c>
    </row>
    <row r="22">
      <c r="A22" t="inlineStr">
        <is>
          <t>tank capacity</t>
        </is>
      </c>
      <c r="B22" t="n">
        <v>0</v>
      </c>
    </row>
    <row r="23">
      <c r="A23" t="inlineStr">
        <is>
          <t>fuel mass</t>
        </is>
      </c>
      <c r="B23" t="n">
        <v>0</v>
      </c>
    </row>
    <row r="24">
      <c r="A24" t="inlineStr">
        <is>
          <t>range</t>
        </is>
      </c>
      <c r="B24" t="n">
        <v>172.9686784176753</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CPC::46410:Primary cells and primary batteries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Motorbike, battery electric, &gt;35kW</t>
        </is>
      </c>
      <c r="B34" t="n">
        <v>1</v>
      </c>
      <c r="C34" t="inlineStr">
        <is>
          <t>CH</t>
        </is>
      </c>
      <c r="D34" t="inlineStr">
        <is>
          <t>unit</t>
        </is>
      </c>
      <c r="F34" t="inlineStr">
        <is>
          <t>production</t>
        </is>
      </c>
      <c r="H34" t="inlineStr">
        <is>
          <t>Motorbike, battery electric, &gt;35kW</t>
        </is>
      </c>
    </row>
    <row r="35">
      <c r="A35" t="inlineStr">
        <is>
          <t>market for glider, for electric scooter</t>
        </is>
      </c>
      <c r="B35" t="n">
        <v>111</v>
      </c>
      <c r="C35" t="inlineStr">
        <is>
          <t>GLO</t>
        </is>
      </c>
      <c r="D35" t="inlineStr">
        <is>
          <t>kilogram</t>
        </is>
      </c>
      <c r="F35" t="inlineStr">
        <is>
          <t>technosphere</t>
        </is>
      </c>
      <c r="G35" t="inlineStr">
        <is>
          <t>Glider base mass [kg]</t>
        </is>
      </c>
      <c r="H35" t="inlineStr">
        <is>
          <t>glider, for electric scooter</t>
        </is>
      </c>
    </row>
    <row r="36">
      <c r="A36" t="inlineStr">
        <is>
          <t>market for glider, for electric scooter</t>
        </is>
      </c>
      <c r="B36" t="n">
        <v>13.74</v>
      </c>
      <c r="C36" t="inlineStr">
        <is>
          <t>GLO</t>
        </is>
      </c>
      <c r="D36" t="inlineStr">
        <is>
          <t>kilogram</t>
        </is>
      </c>
      <c r="F36" t="inlineStr">
        <is>
          <t>technosphere</t>
        </is>
      </c>
      <c r="G36" t="inlineStr">
        <is>
          <t>Mechanical powertrain mass [kg]</t>
        </is>
      </c>
      <c r="H36" t="inlineStr">
        <is>
          <t>glider, for electric scooter</t>
        </is>
      </c>
    </row>
    <row r="37">
      <c r="A37" t="inlineStr">
        <is>
          <t>market for electric powertrain, for electric scooter</t>
        </is>
      </c>
      <c r="B37" t="n">
        <v>22.9</v>
      </c>
      <c r="C37" t="inlineStr">
        <is>
          <t>GLO</t>
        </is>
      </c>
      <c r="D37" t="inlineStr">
        <is>
          <t>kilogram</t>
        </is>
      </c>
      <c r="F37" t="inlineStr">
        <is>
          <t>technosphere</t>
        </is>
      </c>
      <c r="G37" t="inlineStr">
        <is>
          <t>Electric powertrain mass [kg]</t>
        </is>
      </c>
      <c r="H37" t="inlineStr">
        <is>
          <t>powertrain, for electric scooter</t>
        </is>
      </c>
    </row>
    <row r="38">
      <c r="A38" t="inlineStr">
        <is>
          <t>market for battery capacity (MIX scenario)</t>
        </is>
      </c>
      <c r="B38" t="n">
        <v>16.5</v>
      </c>
      <c r="C38" t="inlineStr">
        <is>
          <t>GLO</t>
        </is>
      </c>
      <c r="D38" t="inlineStr">
        <is>
          <t>kilowatt hour</t>
        </is>
      </c>
      <c r="F38" t="inlineStr">
        <is>
          <t>technosphere</t>
        </is>
      </c>
      <c r="H38" t="inlineStr">
        <is>
          <t>electricity storage capacity</t>
        </is>
      </c>
    </row>
    <row r="39">
      <c r="A39" t="inlineStr">
        <is>
          <t>charging station, 3kW</t>
        </is>
      </c>
      <c r="B39" t="n">
        <v>1</v>
      </c>
      <c r="C39" t="inlineStr">
        <is>
          <t>GLO</t>
        </is>
      </c>
      <c r="D39" t="inlineStr">
        <is>
          <t>unit</t>
        </is>
      </c>
      <c r="F39" t="inlineStr">
        <is>
          <t>technosphere</t>
        </is>
      </c>
      <c r="G39" t="inlineStr">
        <is>
          <t>Charging station per vehicle [unit]</t>
        </is>
      </c>
      <c r="H39" t="inlineStr">
        <is>
          <t>charging station, 3kW</t>
        </is>
      </c>
    </row>
    <row r="40">
      <c r="A40" t="inlineStr">
        <is>
          <t>manual dismantling of used electric scooter</t>
        </is>
      </c>
      <c r="B40" t="n">
        <v>111</v>
      </c>
      <c r="C40" t="inlineStr">
        <is>
          <t>GLO</t>
        </is>
      </c>
      <c r="D40" t="inlineStr">
        <is>
          <t>unit</t>
        </is>
      </c>
      <c r="F40" t="inlineStr">
        <is>
          <t>technosphere</t>
        </is>
      </c>
      <c r="G40" t="inlineStr">
        <is>
          <t>Discarding glider [kg]</t>
        </is>
      </c>
      <c r="H40" t="inlineStr">
        <is>
          <t>manual dismantling of electric scooter</t>
        </is>
      </c>
    </row>
    <row r="41">
      <c r="A41" t="inlineStr">
        <is>
          <t>manual dismantling of used electric scooter</t>
        </is>
      </c>
      <c r="B41" t="n">
        <v>36.64</v>
      </c>
      <c r="C41" t="inlineStr">
        <is>
          <t>GLO</t>
        </is>
      </c>
      <c r="D41" t="inlineStr">
        <is>
          <t>unit</t>
        </is>
      </c>
      <c r="F41" t="inlineStr">
        <is>
          <t>technosphere</t>
        </is>
      </c>
      <c r="G41" t="inlineStr">
        <is>
          <t>Discarding powertrain [kg]</t>
        </is>
      </c>
      <c r="H41" t="inlineStr">
        <is>
          <t>manual dismantling of electric scooter</t>
        </is>
      </c>
    </row>
    <row r="42">
      <c r="A42" t="inlineStr">
        <is>
          <t>market for transport, freight, lorry, unspecified</t>
        </is>
      </c>
      <c r="B42" t="n">
        <v>254.89</v>
      </c>
      <c r="C42" t="inlineStr">
        <is>
          <t>RER</t>
        </is>
      </c>
      <c r="D42" t="inlineStr">
        <is>
          <t>ton kilometer</t>
        </is>
      </c>
      <c r="F42" t="inlineStr">
        <is>
          <t>technosphere</t>
        </is>
      </c>
      <c r="H42" t="inlineStr">
        <is>
          <t>transport, freight, lorry, unspecified</t>
        </is>
      </c>
    </row>
    <row r="43">
      <c r="A43" t="inlineStr">
        <is>
          <t>transport, freight, sea, container ship</t>
        </is>
      </c>
      <c r="B43" t="n">
        <v>4052.751</v>
      </c>
      <c r="C43" t="inlineStr">
        <is>
          <t>GLO</t>
        </is>
      </c>
      <c r="D43" t="inlineStr">
        <is>
          <t>ton kilometer</t>
        </is>
      </c>
      <c r="F43" t="inlineStr">
        <is>
          <t>technosphere</t>
        </is>
      </c>
      <c r="H43" t="inlineStr">
        <is>
          <t>transport, freight, sea, container ship</t>
        </is>
      </c>
    </row>
    <row r="46">
      <c r="A46" t="inlineStr">
        <is>
          <t>Activity</t>
        </is>
      </c>
      <c r="B46" t="inlineStr">
        <is>
          <t>transport, Motorbike, battery electric, &gt;35kW</t>
        </is>
      </c>
    </row>
    <row r="47">
      <c r="A47" t="inlineStr">
        <is>
          <t>location</t>
        </is>
      </c>
      <c r="B47" t="inlineStr">
        <is>
          <t>CH</t>
        </is>
      </c>
    </row>
    <row r="48">
      <c r="A48" t="inlineStr">
        <is>
          <t>vehicle</t>
        </is>
      </c>
      <c r="B48" t="inlineStr">
        <is>
          <t>Motorbike, battery electric, &gt;35kW</t>
        </is>
      </c>
    </row>
    <row r="49">
      <c r="A49" t="inlineStr">
        <is>
          <t>size</t>
        </is>
      </c>
    </row>
    <row r="50">
      <c r="A50" t="inlineStr">
        <is>
          <t>year</t>
        </is>
      </c>
      <c r="B50" t="n">
        <v>2020</v>
      </c>
    </row>
    <row r="51">
      <c r="A51" t="inlineStr">
        <is>
          <t>full name</t>
        </is>
      </c>
      <c r="B51" t="inlineStr">
        <is>
          <t>Motorbike, battery electric, &gt;35kW - 2020 - NMC - CH</t>
        </is>
      </c>
    </row>
    <row r="52">
      <c r="A52" t="inlineStr">
        <is>
          <t>reference product</t>
        </is>
      </c>
      <c r="B52" t="inlineStr">
        <is>
          <t>transport, Motorbike, battery electric, &gt;35kW</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40500</v>
      </c>
    </row>
    <row r="57">
      <c r="A57" t="inlineStr">
        <is>
          <t>passengers</t>
        </is>
      </c>
      <c r="B57" t="n">
        <v>1.1</v>
      </c>
    </row>
    <row r="58">
      <c r="A58" t="inlineStr">
        <is>
          <t>service</t>
        </is>
      </c>
      <c r="B58" t="n">
        <v>1.62</v>
      </c>
    </row>
    <row r="59">
      <c r="A59" t="inlineStr">
        <is>
          <t>battery replacement</t>
        </is>
      </c>
      <c r="B59" t="n">
        <v>1</v>
      </c>
    </row>
    <row r="60">
      <c r="A60" t="inlineStr">
        <is>
          <t>annual kilometers</t>
        </is>
      </c>
      <c r="B60" t="n">
        <v>2896</v>
      </c>
    </row>
    <row r="61">
      <c r="A61" t="inlineStr">
        <is>
          <t>curb mass</t>
        </is>
      </c>
      <c r="B61" t="n">
        <v>254.89</v>
      </c>
    </row>
    <row r="62">
      <c r="A62" t="inlineStr">
        <is>
          <t>power</t>
        </is>
      </c>
      <c r="B62" t="n">
        <v>49</v>
      </c>
    </row>
    <row r="63">
      <c r="A63" t="inlineStr">
        <is>
          <t>battery type</t>
        </is>
      </c>
      <c r="B63" t="inlineStr">
        <is>
          <t>NMC</t>
        </is>
      </c>
    </row>
    <row r="64">
      <c r="A64" t="inlineStr">
        <is>
          <t>battery mass</t>
        </is>
      </c>
      <c r="B64" t="n">
        <v>107.25</v>
      </c>
    </row>
    <row r="65">
      <c r="A65" t="inlineStr">
        <is>
          <t>electricity, low voltage</t>
        </is>
      </c>
      <c r="B65" t="n">
        <v>16.5</v>
      </c>
    </row>
    <row r="66">
      <c r="A66" t="inlineStr">
        <is>
          <t>battery capacity available</t>
        </is>
      </c>
      <c r="B66" t="n">
        <v>13.2</v>
      </c>
    </row>
    <row r="67">
      <c r="A67" t="inlineStr">
        <is>
          <t>tank capacity</t>
        </is>
      </c>
      <c r="B67" t="n">
        <v>0</v>
      </c>
    </row>
    <row r="68">
      <c r="A68" t="inlineStr">
        <is>
          <t>fuel mass</t>
        </is>
      </c>
      <c r="B68" t="n">
        <v>0</v>
      </c>
    </row>
    <row r="69">
      <c r="A69" t="inlineStr">
        <is>
          <t>range</t>
        </is>
      </c>
      <c r="B69" t="n">
        <v>172.9686784176753</v>
      </c>
    </row>
    <row r="70">
      <c r="A70" t="inlineStr">
        <is>
          <t>emission standard</t>
        </is>
      </c>
      <c r="B70" t="inlineStr">
        <is>
          <t>None</t>
        </is>
      </c>
    </row>
    <row r="71">
      <c r="A71" t="inlineStr">
        <is>
          <t>Glider lightweighting</t>
        </is>
      </c>
      <c r="B71" t="n">
        <v>0</v>
      </c>
    </row>
    <row r="72">
      <c r="A72" t="inlineStr">
        <is>
          <t>comment</t>
        </is>
      </c>
      <c r="B72" t="inlineStr">
        <is>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Motorbike, battery electric, &gt;35kW</t>
        </is>
      </c>
      <c r="B76" t="n">
        <v>1</v>
      </c>
      <c r="C76" t="inlineStr">
        <is>
          <t>CH</t>
        </is>
      </c>
      <c r="D76" t="inlineStr">
        <is>
          <t>kilometer</t>
        </is>
      </c>
      <c r="F76" t="inlineStr">
        <is>
          <t>production</t>
        </is>
      </c>
      <c r="H76" t="inlineStr">
        <is>
          <t>transport, Motorbike, battery electric, &gt;35kW</t>
        </is>
      </c>
    </row>
    <row r="77">
      <c r="A77" t="inlineStr">
        <is>
          <t>Motorbike, battery electric, &gt;35kW</t>
        </is>
      </c>
      <c r="B77" t="n">
        <v>2.469135802469136e-05</v>
      </c>
      <c r="C77" t="inlineStr">
        <is>
          <t>CH</t>
        </is>
      </c>
      <c r="D77" t="inlineStr">
        <is>
          <t>unit</t>
        </is>
      </c>
      <c r="F77" t="inlineStr">
        <is>
          <t>technosphere</t>
        </is>
      </c>
      <c r="H77" t="inlineStr">
        <is>
          <t>Motorbike, battery electric, &gt;35kW</t>
        </is>
      </c>
    </row>
    <row r="78">
      <c r="A78" t="inlineStr">
        <is>
          <t>road construction</t>
        </is>
      </c>
      <c r="B78" t="n">
        <v>0.00018440043</v>
      </c>
      <c r="C78" t="inlineStr">
        <is>
          <t>CH</t>
        </is>
      </c>
      <c r="D78" t="inlineStr">
        <is>
          <t>meter-year</t>
        </is>
      </c>
      <c r="F78" t="inlineStr">
        <is>
          <t>technosphere</t>
        </is>
      </c>
      <c r="G78" t="inlineStr">
        <is>
          <t>Road/track use [m*year/vkm or pkm]</t>
        </is>
      </c>
      <c r="H78" t="inlineStr">
        <is>
          <t>road</t>
        </is>
      </c>
    </row>
    <row r="79">
      <c r="A79" t="inlineStr">
        <is>
          <t>road maintenance</t>
        </is>
      </c>
      <c r="B79" t="n">
        <v>0.00129</v>
      </c>
      <c r="C79" t="inlineStr">
        <is>
          <t>CH</t>
        </is>
      </c>
      <c r="D79" t="inlineStr">
        <is>
          <t>meter-year</t>
        </is>
      </c>
      <c r="F79" t="inlineStr">
        <is>
          <t>technosphere</t>
        </is>
      </c>
      <c r="G79" t="inlineStr">
        <is>
          <t>Road maintenance [m*year/vkm]</t>
        </is>
      </c>
      <c r="H79" t="inlineStr">
        <is>
          <t>road maintenance</t>
        </is>
      </c>
    </row>
    <row r="80">
      <c r="A80" t="inlineStr">
        <is>
          <t>market for electricity, low voltage</t>
        </is>
      </c>
      <c r="B80" t="n">
        <v>0.08394583419859347</v>
      </c>
      <c r="C80" t="inlineStr">
        <is>
          <t>CH</t>
        </is>
      </c>
      <c r="D80" t="inlineStr">
        <is>
          <t>kilowatt hour</t>
        </is>
      </c>
      <c r="F80" t="inlineStr">
        <is>
          <t>technosphere</t>
        </is>
      </c>
      <c r="G80" t="inlineStr">
        <is>
          <t>Electricity consumption [MJ/km]</t>
        </is>
      </c>
      <c r="H80" t="inlineStr">
        <is>
          <t>electricity, low voltage</t>
        </is>
      </c>
    </row>
    <row r="81">
      <c r="A81" t="inlineStr">
        <is>
          <t>market for maintenance, electric scooter, without battery</t>
        </is>
      </c>
      <c r="B81" t="n">
        <v>4e-05</v>
      </c>
      <c r="C81" t="inlineStr">
        <is>
          <t>GLO</t>
        </is>
      </c>
      <c r="D81" t="inlineStr">
        <is>
          <t>unit</t>
        </is>
      </c>
      <c r="F81" t="inlineStr">
        <is>
          <t>technosphere</t>
        </is>
      </c>
      <c r="G81" t="inlineStr">
        <is>
          <t>Servicing [unit]</t>
        </is>
      </c>
      <c r="H81" t="inlineStr">
        <is>
          <t>maintenance, electric scooter, without battery</t>
        </is>
      </c>
    </row>
    <row r="82">
      <c r="A82" t="inlineStr">
        <is>
          <t>treatment of road wear emissions, passenger car</t>
        </is>
      </c>
      <c r="B82" t="n">
        <v>-1.120808571616671e-05</v>
      </c>
      <c r="C82" t="inlineStr">
        <is>
          <t>RER</t>
        </is>
      </c>
      <c r="D82" t="inlineStr">
        <is>
          <t>kilogram</t>
        </is>
      </c>
      <c r="F82" t="inlineStr">
        <is>
          <t>technosphere</t>
        </is>
      </c>
      <c r="G82" t="inlineStr">
        <is>
          <t>Road wear [kg/km]</t>
        </is>
      </c>
      <c r="H82" t="inlineStr">
        <is>
          <t>road wear emissions, passenger car</t>
        </is>
      </c>
    </row>
    <row r="83">
      <c r="A83" t="inlineStr">
        <is>
          <t>treatment of tyre wear emissions, passenger car</t>
        </is>
      </c>
      <c r="B83" t="n">
        <v>-6.735708783746045e-06</v>
      </c>
      <c r="C83" t="inlineStr">
        <is>
          <t>RER</t>
        </is>
      </c>
      <c r="D83" t="inlineStr">
        <is>
          <t>kilogram</t>
        </is>
      </c>
      <c r="F83" t="inlineStr">
        <is>
          <t>technosphere</t>
        </is>
      </c>
      <c r="G83" t="inlineStr">
        <is>
          <t>Tire wear [kg/km]</t>
        </is>
      </c>
      <c r="H83" t="inlineStr">
        <is>
          <t>tyre wear emissions, passenger car</t>
        </is>
      </c>
    </row>
    <row r="84">
      <c r="A84" t="inlineStr">
        <is>
          <t>treatment of brake wear emissions, passenger car</t>
        </is>
      </c>
      <c r="B84" t="n">
        <v>-3.90131988435982e-06</v>
      </c>
      <c r="C84" t="inlineStr">
        <is>
          <t>RER</t>
        </is>
      </c>
      <c r="D84" t="inlineStr">
        <is>
          <t>kilogram</t>
        </is>
      </c>
      <c r="F84" t="inlineStr">
        <is>
          <t>technosphere</t>
        </is>
      </c>
      <c r="G84" t="inlineStr">
        <is>
          <t>Brake wear [kg/km]</t>
        </is>
      </c>
      <c r="H84" t="inlineStr">
        <is>
          <t>brake wear emissions, passenger car</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354"/>
  <sheetViews>
    <sheetView workbookViewId="0">
      <selection activeCell="A1" sqref="A1"/>
    </sheetView>
  </sheetViews>
  <sheetFormatPr baseColWidth="8" defaultRowHeight="15"/>
  <sheetData>
    <row r="1">
      <c r="A1" t="inlineStr">
        <is>
          <t>Activity</t>
        </is>
      </c>
      <c r="B1" t="inlineStr">
        <is>
          <t>Motorbike, gasoline, 4-11kW, EURO-3</t>
        </is>
      </c>
    </row>
    <row r="2">
      <c r="A2" t="inlineStr">
        <is>
          <t>location</t>
        </is>
      </c>
      <c r="B2" t="inlineStr">
        <is>
          <t>CH</t>
        </is>
      </c>
    </row>
    <row r="3">
      <c r="A3" t="inlineStr">
        <is>
          <t>vehicle</t>
        </is>
      </c>
      <c r="B3" t="inlineStr">
        <is>
          <t>Motorbike, gasoline, 4-11kW, EURO-3</t>
        </is>
      </c>
    </row>
    <row r="4">
      <c r="A4" t="inlineStr">
        <is>
          <t>size</t>
        </is>
      </c>
    </row>
    <row r="5">
      <c r="A5" t="inlineStr">
        <is>
          <t>year</t>
        </is>
      </c>
      <c r="B5" t="n">
        <v>2006</v>
      </c>
    </row>
    <row r="6">
      <c r="A6" t="inlineStr">
        <is>
          <t>full name</t>
        </is>
      </c>
      <c r="B6" t="inlineStr">
        <is>
          <t>Motorbike, gasoline, 4-11kW, EURO-3 - 2006 - CH</t>
        </is>
      </c>
    </row>
    <row r="7">
      <c r="A7" t="inlineStr">
        <is>
          <t>reference product</t>
        </is>
      </c>
      <c r="B7" t="inlineStr">
        <is>
          <t>Motorbike, gasoline, 4-11kW, EURO-3</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1.1</v>
      </c>
    </row>
    <row r="13">
      <c r="A13" t="inlineStr">
        <is>
          <t>service</t>
        </is>
      </c>
      <c r="B13" t="n">
        <v>1</v>
      </c>
    </row>
    <row r="14">
      <c r="A14" t="inlineStr">
        <is>
          <t>battery replacement</t>
        </is>
      </c>
      <c r="B14" t="n">
        <v>0</v>
      </c>
    </row>
    <row r="15">
      <c r="A15" t="inlineStr">
        <is>
          <t>annual kilometers</t>
        </is>
      </c>
      <c r="B15" t="n">
        <v>1776</v>
      </c>
    </row>
    <row r="16">
      <c r="A16" t="inlineStr">
        <is>
          <t>curb mass</t>
        </is>
      </c>
      <c r="B16" t="n">
        <v>122.2716971805749</v>
      </c>
    </row>
    <row r="17">
      <c r="A17" t="inlineStr">
        <is>
          <t>power</t>
        </is>
      </c>
      <c r="B17" t="n">
        <v>9</v>
      </c>
    </row>
    <row r="18">
      <c r="A18" t="inlineStr">
        <is>
          <t>battery mass</t>
        </is>
      </c>
    </row>
    <row r="19">
      <c r="A19" t="inlineStr">
        <is>
          <t>electricity, low voltage</t>
        </is>
      </c>
      <c r="B19" t="n">
        <v>0</v>
      </c>
    </row>
    <row r="20">
      <c r="A20" t="inlineStr">
        <is>
          <t>tank capacity</t>
        </is>
      </c>
      <c r="B20" t="n">
        <v>79.875</v>
      </c>
    </row>
    <row r="21">
      <c r="A21" t="inlineStr">
        <is>
          <t>fuel mass</t>
        </is>
      </c>
      <c r="B21" t="n">
        <v>6.75</v>
      </c>
    </row>
    <row r="22">
      <c r="A22" t="inlineStr">
        <is>
          <t>range</t>
        </is>
      </c>
      <c r="B22" t="n">
        <v>280.2412440389083</v>
      </c>
    </row>
    <row r="23">
      <c r="A23" t="inlineStr">
        <is>
          <t>emission standard</t>
        </is>
      </c>
      <c r="B23" t="inlineStr">
        <is>
          <t>EURO-3</t>
        </is>
      </c>
    </row>
    <row r="24">
      <c r="A24" t="inlineStr">
        <is>
          <t>Glider lightweighting</t>
        </is>
      </c>
      <c r="B24" t="n">
        <v>-0.05</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Motorbike, gasoline, 4-11kW, EURO-3</t>
        </is>
      </c>
      <c r="B32" t="n">
        <v>1</v>
      </c>
      <c r="C32" t="inlineStr">
        <is>
          <t>CH</t>
        </is>
      </c>
      <c r="D32" t="inlineStr">
        <is>
          <t>unit</t>
        </is>
      </c>
      <c r="F32" t="inlineStr">
        <is>
          <t>production</t>
        </is>
      </c>
      <c r="H32" t="inlineStr">
        <is>
          <t>Motorbike, gasoline, 4-11kW, EURO-3</t>
        </is>
      </c>
    </row>
    <row r="33">
      <c r="A33" t="inlineStr">
        <is>
          <t>motor scooter production</t>
        </is>
      </c>
      <c r="B33" t="n">
        <v>0.7270425217814277</v>
      </c>
      <c r="C33" t="inlineStr">
        <is>
          <t>RER</t>
        </is>
      </c>
      <c r="D33" t="inlineStr">
        <is>
          <t>unit</t>
        </is>
      </c>
      <c r="F33" t="inlineStr">
        <is>
          <t>technosphere</t>
        </is>
      </c>
      <c r="G33" t="inlineStr">
        <is>
          <t>Glider base mass [kg]</t>
        </is>
      </c>
      <c r="H33" t="inlineStr">
        <is>
          <t>motor scooter, 50 cubic cm engine</t>
        </is>
      </c>
    </row>
    <row r="34">
      <c r="A34" t="inlineStr">
        <is>
          <t>motor scooter production</t>
        </is>
      </c>
      <c r="B34" t="n">
        <v>0.5089297652469993</v>
      </c>
      <c r="C34" t="inlineStr">
        <is>
          <t>RER</t>
        </is>
      </c>
      <c r="D34" t="inlineStr">
        <is>
          <t>unit</t>
        </is>
      </c>
      <c r="F34" t="inlineStr">
        <is>
          <t>technosphere</t>
        </is>
      </c>
      <c r="G34" t="inlineStr">
        <is>
          <t>Mechanical powertrain mass [kg]</t>
        </is>
      </c>
      <c r="H34" t="inlineStr">
        <is>
          <t>motor scooter, 50 cubic cm engine</t>
        </is>
      </c>
    </row>
    <row r="35">
      <c r="A35" t="inlineStr">
        <is>
          <t>polyethylene production, high density, granulate</t>
        </is>
      </c>
      <c r="B35" t="n">
        <v>1.0125</v>
      </c>
      <c r="C35" t="inlineStr">
        <is>
          <t>RER</t>
        </is>
      </c>
      <c r="D35" t="inlineStr">
        <is>
          <t>kilogram</t>
        </is>
      </c>
      <c r="F35" t="inlineStr">
        <is>
          <t>technosphere</t>
        </is>
      </c>
      <c r="G35" t="inlineStr">
        <is>
          <t>Fuel tank mass [kg]</t>
        </is>
      </c>
      <c r="H35" t="inlineStr">
        <is>
          <t>polyethylene, high density, granulate</t>
        </is>
      </c>
    </row>
    <row r="36">
      <c r="A36" t="inlineStr">
        <is>
          <t>injection moulding</t>
        </is>
      </c>
      <c r="B36" t="n">
        <v>1.018611670020121</v>
      </c>
      <c r="C36" t="inlineStr">
        <is>
          <t>RER</t>
        </is>
      </c>
      <c r="D36" t="inlineStr">
        <is>
          <t>kilogram</t>
        </is>
      </c>
      <c r="F36" t="inlineStr">
        <is>
          <t>technosphere</t>
        </is>
      </c>
      <c r="G36" t="inlineStr">
        <is>
          <t>Fuel tank shaping</t>
        </is>
      </c>
      <c r="H36" t="inlineStr">
        <is>
          <t>injection moulding</t>
        </is>
      </c>
    </row>
    <row r="37">
      <c r="A37" t="inlineStr">
        <is>
          <t>market for transport, freight, lorry, unspecified</t>
        </is>
      </c>
      <c r="B37" t="n">
        <v>122.2716971805749</v>
      </c>
      <c r="C37" t="inlineStr">
        <is>
          <t>RER</t>
        </is>
      </c>
      <c r="D37" t="inlineStr">
        <is>
          <t>ton kilometer</t>
        </is>
      </c>
      <c r="F37" t="inlineStr">
        <is>
          <t>technosphere</t>
        </is>
      </c>
      <c r="H37" t="inlineStr">
        <is>
          <t>transport, freight, lorry, unspecified</t>
        </is>
      </c>
    </row>
    <row r="38">
      <c r="A38" t="inlineStr">
        <is>
          <t>transport, freight, sea, container ship</t>
        </is>
      </c>
      <c r="B38" t="n">
        <v>1944.11998517114</v>
      </c>
      <c r="C38" t="inlineStr">
        <is>
          <t>GLO</t>
        </is>
      </c>
      <c r="D38" t="inlineStr">
        <is>
          <t>ton kilometer</t>
        </is>
      </c>
      <c r="F38" t="inlineStr">
        <is>
          <t>technosphere</t>
        </is>
      </c>
      <c r="H38" t="inlineStr">
        <is>
          <t>transport, freight, sea, container ship</t>
        </is>
      </c>
    </row>
    <row r="40">
      <c r="A40" t="inlineStr">
        <is>
          <t>Activity</t>
        </is>
      </c>
      <c r="B40" t="inlineStr">
        <is>
          <t>Motorbike, gasoline, 4-11kW, EURO-4</t>
        </is>
      </c>
    </row>
    <row r="41">
      <c r="A41" t="inlineStr">
        <is>
          <t>location</t>
        </is>
      </c>
      <c r="B41" t="inlineStr">
        <is>
          <t>CH</t>
        </is>
      </c>
    </row>
    <row r="42">
      <c r="A42" t="inlineStr">
        <is>
          <t>vehicle</t>
        </is>
      </c>
      <c r="B42" t="inlineStr">
        <is>
          <t>Motorbike, gasoline, 4-11kW, EURO-4</t>
        </is>
      </c>
    </row>
    <row r="43">
      <c r="A43" t="inlineStr">
        <is>
          <t>size</t>
        </is>
      </c>
    </row>
    <row r="44">
      <c r="A44" t="inlineStr">
        <is>
          <t>year</t>
        </is>
      </c>
      <c r="B44" t="n">
        <v>2016</v>
      </c>
    </row>
    <row r="45">
      <c r="A45" t="inlineStr">
        <is>
          <t>full name</t>
        </is>
      </c>
      <c r="B45" t="inlineStr">
        <is>
          <t>Motorbike, gasoline, 4-11kW, EURO-4 - 2016 - CH</t>
        </is>
      </c>
    </row>
    <row r="46">
      <c r="A46" t="inlineStr">
        <is>
          <t>reference product</t>
        </is>
      </c>
      <c r="B46" t="inlineStr">
        <is>
          <t>Motorbike, gasoline, 4-11kW, EURO-4</t>
        </is>
      </c>
    </row>
    <row r="47">
      <c r="A47" t="inlineStr">
        <is>
          <t>type</t>
        </is>
      </c>
      <c r="B47" t="inlineStr">
        <is>
          <t>process</t>
        </is>
      </c>
    </row>
    <row r="48">
      <c r="A48" t="inlineStr">
        <is>
          <t>unit</t>
        </is>
      </c>
      <c r="B48" t="inlineStr">
        <is>
          <t>unit</t>
        </is>
      </c>
    </row>
    <row r="49">
      <c r="A49" t="inlineStr">
        <is>
          <t>source</t>
        </is>
      </c>
      <c r="B49" t="inlineStr">
        <is>
          <t>Sacchi R., Bauer C. Life cycle inventories for on-road vehicles. Paul Scherrer Institut, 2021.</t>
        </is>
      </c>
    </row>
    <row r="50">
      <c r="A50" t="inlineStr">
        <is>
          <t>lifetime</t>
        </is>
      </c>
      <c r="B50" t="n">
        <v>25000</v>
      </c>
    </row>
    <row r="51">
      <c r="A51" t="inlineStr">
        <is>
          <t>passengers</t>
        </is>
      </c>
      <c r="B51" t="n">
        <v>1.1</v>
      </c>
    </row>
    <row r="52">
      <c r="A52" t="inlineStr">
        <is>
          <t>service</t>
        </is>
      </c>
      <c r="B52" t="n">
        <v>1</v>
      </c>
    </row>
    <row r="53">
      <c r="A53" t="inlineStr">
        <is>
          <t>battery replacement</t>
        </is>
      </c>
      <c r="B53" t="n">
        <v>0</v>
      </c>
    </row>
    <row r="54">
      <c r="A54" t="inlineStr">
        <is>
          <t>annual kilometers</t>
        </is>
      </c>
      <c r="B54" t="n">
        <v>1776</v>
      </c>
    </row>
    <row r="55">
      <c r="A55" t="inlineStr">
        <is>
          <t>curb mass</t>
        </is>
      </c>
      <c r="B55" t="n">
        <v>120.308682371765</v>
      </c>
    </row>
    <row r="56">
      <c r="A56" t="inlineStr">
        <is>
          <t>power</t>
        </is>
      </c>
      <c r="B56" t="n">
        <v>9</v>
      </c>
    </row>
    <row r="57">
      <c r="A57" t="inlineStr">
        <is>
          <t>battery mass</t>
        </is>
      </c>
    </row>
    <row r="58">
      <c r="A58" t="inlineStr">
        <is>
          <t>electricity, low voltage</t>
        </is>
      </c>
      <c r="B58" t="n">
        <v>0</v>
      </c>
    </row>
    <row r="59">
      <c r="A59" t="inlineStr">
        <is>
          <t>tank capacity</t>
        </is>
      </c>
      <c r="B59" t="n">
        <v>79.875</v>
      </c>
    </row>
    <row r="60">
      <c r="A60" t="inlineStr">
        <is>
          <t>fuel mass</t>
        </is>
      </c>
      <c r="B60" t="n">
        <v>6.75</v>
      </c>
    </row>
    <row r="61">
      <c r="A61" t="inlineStr">
        <is>
          <t>range</t>
        </is>
      </c>
      <c r="B61" t="n">
        <v>283.0436564792974</v>
      </c>
    </row>
    <row r="62">
      <c r="A62" t="inlineStr">
        <is>
          <t>emission standard</t>
        </is>
      </c>
      <c r="B62" t="inlineStr">
        <is>
          <t>EURO-4</t>
        </is>
      </c>
    </row>
    <row r="63">
      <c r="A63" t="inlineStr">
        <is>
          <t>Glider lightweighting</t>
        </is>
      </c>
      <c r="B63" t="n">
        <v>-0.02</v>
      </c>
    </row>
    <row r="64">
      <c r="A64" t="inlineStr">
        <is>
          <t>origin</t>
        </is>
      </c>
      <c r="B64" t="inlineStr">
        <is>
          <t>China</t>
        </is>
      </c>
    </row>
    <row r="65">
      <c r="A65" t="inlineStr">
        <is>
          <t>distance by ship [km]</t>
        </is>
      </c>
      <c r="B65" t="n">
        <v>15900</v>
      </c>
    </row>
    <row r="66">
      <c r="A66" t="inlineStr">
        <is>
          <t>distance by truck [km]</t>
        </is>
      </c>
      <c r="B66" t="n">
        <v>1000</v>
      </c>
    </row>
    <row r="67">
      <c r="A67" t="inlineStr">
        <is>
          <t>comment</t>
        </is>
      </c>
      <c r="B67" t="inlineStr">
        <is>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68">
      <c r="A68" t="inlineStr">
        <is>
          <t>classifications</t>
        </is>
      </c>
      <c r="B68" t="inlineStr">
        <is>
          <t>CPC::49113:Motor cars and other motor vehicles principally designed for the transport of persons (except public-transport type vehicles, vehicles specially designed for travelling on snow, and golf cars and similar vehicles)</t>
        </is>
      </c>
    </row>
    <row r="69">
      <c r="A69" t="inlineStr">
        <is>
          <t>Exchanges</t>
        </is>
      </c>
    </row>
    <row r="70">
      <c r="A70" t="inlineStr">
        <is>
          <t>name</t>
        </is>
      </c>
      <c r="B70" t="inlineStr">
        <is>
          <t>amount</t>
        </is>
      </c>
      <c r="C70" t="inlineStr">
        <is>
          <t>location</t>
        </is>
      </c>
      <c r="D70" t="inlineStr">
        <is>
          <t>unit</t>
        </is>
      </c>
      <c r="E70" t="inlineStr">
        <is>
          <t>categories</t>
        </is>
      </c>
      <c r="F70" t="inlineStr">
        <is>
          <t>type</t>
        </is>
      </c>
      <c r="G70" t="inlineStr">
        <is>
          <t>comment</t>
        </is>
      </c>
      <c r="H70" t="inlineStr">
        <is>
          <t>reference product</t>
        </is>
      </c>
    </row>
    <row r="71">
      <c r="A71" t="inlineStr">
        <is>
          <t>Motorbike, gasoline, 4-11kW, EURO-4</t>
        </is>
      </c>
      <c r="B71" t="n">
        <v>1</v>
      </c>
      <c r="C71" t="inlineStr">
        <is>
          <t>CH</t>
        </is>
      </c>
      <c r="D71" t="inlineStr">
        <is>
          <t>unit</t>
        </is>
      </c>
      <c r="F71" t="inlineStr">
        <is>
          <t>production</t>
        </is>
      </c>
      <c r="H71" t="inlineStr">
        <is>
          <t>Motorbike, gasoline, 4-11kW, EURO-4</t>
        </is>
      </c>
    </row>
    <row r="72">
      <c r="A72" t="inlineStr">
        <is>
          <t>motor scooter production</t>
        </is>
      </c>
      <c r="B72" t="n">
        <v>0.7270425217814277</v>
      </c>
      <c r="C72" t="inlineStr">
        <is>
          <t>RER</t>
        </is>
      </c>
      <c r="D72" t="inlineStr">
        <is>
          <t>unit</t>
        </is>
      </c>
      <c r="F72" t="inlineStr">
        <is>
          <t>technosphere</t>
        </is>
      </c>
      <c r="G72" t="inlineStr">
        <is>
          <t>Glider base mass [kg]</t>
        </is>
      </c>
      <c r="H72" t="inlineStr">
        <is>
          <t>motor scooter, 50 cubic cm engine</t>
        </is>
      </c>
    </row>
    <row r="73">
      <c r="A73" t="inlineStr">
        <is>
          <t>motor scooter production</t>
        </is>
      </c>
      <c r="B73" t="n">
        <v>0.5089297652469993</v>
      </c>
      <c r="C73" t="inlineStr">
        <is>
          <t>RER</t>
        </is>
      </c>
      <c r="D73" t="inlineStr">
        <is>
          <t>unit</t>
        </is>
      </c>
      <c r="F73" t="inlineStr">
        <is>
          <t>technosphere</t>
        </is>
      </c>
      <c r="G73" t="inlineStr">
        <is>
          <t>Mechanical powertrain mass [kg]</t>
        </is>
      </c>
      <c r="H73" t="inlineStr">
        <is>
          <t>motor scooter, 50 cubic cm engine</t>
        </is>
      </c>
    </row>
    <row r="74">
      <c r="A74" t="inlineStr">
        <is>
          <t>polyethylene production, high density, granulate</t>
        </is>
      </c>
      <c r="B74" t="n">
        <v>1.0125</v>
      </c>
      <c r="C74" t="inlineStr">
        <is>
          <t>RER</t>
        </is>
      </c>
      <c r="D74" t="inlineStr">
        <is>
          <t>kilogram</t>
        </is>
      </c>
      <c r="F74" t="inlineStr">
        <is>
          <t>technosphere</t>
        </is>
      </c>
      <c r="G74" t="inlineStr">
        <is>
          <t>Fuel tank mass [kg]</t>
        </is>
      </c>
      <c r="H74" t="inlineStr">
        <is>
          <t>polyethylene, high density, granulate</t>
        </is>
      </c>
    </row>
    <row r="75">
      <c r="A75" t="inlineStr">
        <is>
          <t>injection moulding</t>
        </is>
      </c>
      <c r="B75" t="n">
        <v>1.018611670020121</v>
      </c>
      <c r="C75" t="inlineStr">
        <is>
          <t>RER</t>
        </is>
      </c>
      <c r="D75" t="inlineStr">
        <is>
          <t>kilogram</t>
        </is>
      </c>
      <c r="F75" t="inlineStr">
        <is>
          <t>technosphere</t>
        </is>
      </c>
      <c r="G75" t="inlineStr">
        <is>
          <t>Fuel tank shaping</t>
        </is>
      </c>
      <c r="H75" t="inlineStr">
        <is>
          <t>injection moulding</t>
        </is>
      </c>
    </row>
    <row r="76">
      <c r="A76" t="inlineStr">
        <is>
          <t>market for transport, freight, lorry, unspecified</t>
        </is>
      </c>
      <c r="B76" t="n">
        <v>120.308682371765</v>
      </c>
      <c r="C76" t="inlineStr">
        <is>
          <t>RER</t>
        </is>
      </c>
      <c r="D76" t="inlineStr">
        <is>
          <t>ton kilometer</t>
        </is>
      </c>
      <c r="F76" t="inlineStr">
        <is>
          <t>technosphere</t>
        </is>
      </c>
      <c r="H76" t="inlineStr">
        <is>
          <t>transport, freight, lorry, unspecified</t>
        </is>
      </c>
    </row>
    <row r="77">
      <c r="A77" t="inlineStr">
        <is>
          <t>transport, freight, sea, container ship</t>
        </is>
      </c>
      <c r="B77" t="n">
        <v>1912.908049711064</v>
      </c>
      <c r="C77" t="inlineStr">
        <is>
          <t>GLO</t>
        </is>
      </c>
      <c r="D77" t="inlineStr">
        <is>
          <t>ton kilometer</t>
        </is>
      </c>
      <c r="F77" t="inlineStr">
        <is>
          <t>technosphere</t>
        </is>
      </c>
      <c r="H77" t="inlineStr">
        <is>
          <t>transport, freight, sea, container ship</t>
        </is>
      </c>
    </row>
    <row r="79">
      <c r="A79" t="inlineStr">
        <is>
          <t>Activity</t>
        </is>
      </c>
      <c r="B79" t="inlineStr">
        <is>
          <t>Motorbike, gasoline, 4-11kW, EURO-5</t>
        </is>
      </c>
    </row>
    <row r="80">
      <c r="A80" t="inlineStr">
        <is>
          <t>location</t>
        </is>
      </c>
      <c r="B80" t="inlineStr">
        <is>
          <t>CH</t>
        </is>
      </c>
    </row>
    <row r="81">
      <c r="A81" t="inlineStr">
        <is>
          <t>vehicle</t>
        </is>
      </c>
      <c r="B81" t="inlineStr">
        <is>
          <t>Motorbike, gasoline, 4-11kW, EURO-5</t>
        </is>
      </c>
    </row>
    <row r="82">
      <c r="A82" t="inlineStr">
        <is>
          <t>size</t>
        </is>
      </c>
    </row>
    <row r="83">
      <c r="A83" t="inlineStr">
        <is>
          <t>year</t>
        </is>
      </c>
      <c r="B83" t="n">
        <v>2020</v>
      </c>
    </row>
    <row r="84">
      <c r="A84" t="inlineStr">
        <is>
          <t>full name</t>
        </is>
      </c>
      <c r="B84" t="inlineStr">
        <is>
          <t>Motorbike, gasoline, 4-11kW, EURO-5 - 2020 - CH</t>
        </is>
      </c>
    </row>
    <row r="85">
      <c r="A85" t="inlineStr">
        <is>
          <t>reference product</t>
        </is>
      </c>
      <c r="B85" t="inlineStr">
        <is>
          <t>Motorbike, gasoline, 4-11kW, EURO-5</t>
        </is>
      </c>
    </row>
    <row r="86">
      <c r="A86" t="inlineStr">
        <is>
          <t>type</t>
        </is>
      </c>
      <c r="B86" t="inlineStr">
        <is>
          <t>process</t>
        </is>
      </c>
    </row>
    <row r="87">
      <c r="A87" t="inlineStr">
        <is>
          <t>unit</t>
        </is>
      </c>
      <c r="B87" t="inlineStr">
        <is>
          <t>unit</t>
        </is>
      </c>
    </row>
    <row r="88">
      <c r="A88" t="inlineStr">
        <is>
          <t>source</t>
        </is>
      </c>
      <c r="B88" t="inlineStr">
        <is>
          <t>Sacchi R., Bauer C. Life cycle inventories for on-road vehicles. Paul Scherrer Institut, 2021.</t>
        </is>
      </c>
    </row>
    <row r="89">
      <c r="A89" t="inlineStr">
        <is>
          <t>lifetime</t>
        </is>
      </c>
      <c r="B89" t="n">
        <v>25000</v>
      </c>
    </row>
    <row r="90">
      <c r="A90" t="inlineStr">
        <is>
          <t>passengers</t>
        </is>
      </c>
      <c r="B90" t="n">
        <v>1.1</v>
      </c>
    </row>
    <row r="91">
      <c r="A91" t="inlineStr">
        <is>
          <t>service</t>
        </is>
      </c>
      <c r="B91" t="n">
        <v>1</v>
      </c>
    </row>
    <row r="92">
      <c r="A92" t="inlineStr">
        <is>
          <t>battery replacement</t>
        </is>
      </c>
      <c r="B92" t="n">
        <v>0</v>
      </c>
    </row>
    <row r="93">
      <c r="A93" t="inlineStr">
        <is>
          <t>annual kilometers</t>
        </is>
      </c>
      <c r="B93" t="n">
        <v>1776</v>
      </c>
    </row>
    <row r="94">
      <c r="A94" t="inlineStr">
        <is>
          <t>curb mass</t>
        </is>
      </c>
      <c r="B94" t="n">
        <v>119.0000058325584</v>
      </c>
    </row>
    <row r="95">
      <c r="A95" t="inlineStr">
        <is>
          <t>power</t>
        </is>
      </c>
      <c r="B95" t="n">
        <v>9</v>
      </c>
    </row>
    <row r="96">
      <c r="A96" t="inlineStr">
        <is>
          <t>battery mass</t>
        </is>
      </c>
    </row>
    <row r="97">
      <c r="A97" t="inlineStr">
        <is>
          <t>electricity, low voltage</t>
        </is>
      </c>
      <c r="B97" t="n">
        <v>0</v>
      </c>
    </row>
    <row r="98">
      <c r="A98" t="inlineStr">
        <is>
          <t>tank capacity</t>
        </is>
      </c>
      <c r="B98" t="n">
        <v>79.875</v>
      </c>
    </row>
    <row r="99">
      <c r="A99" t="inlineStr">
        <is>
          <t>fuel mass</t>
        </is>
      </c>
      <c r="B99" t="n">
        <v>6.75</v>
      </c>
    </row>
    <row r="100">
      <c r="A100" t="inlineStr">
        <is>
          <t>range</t>
        </is>
      </c>
      <c r="B100" t="n">
        <v>285.9026833124216</v>
      </c>
    </row>
    <row r="101">
      <c r="A101" t="inlineStr">
        <is>
          <t>emission standard</t>
        </is>
      </c>
      <c r="B101" t="inlineStr">
        <is>
          <t>EURO-5</t>
        </is>
      </c>
    </row>
    <row r="102">
      <c r="A102" t="inlineStr">
        <is>
          <t>Glider lightweighting</t>
        </is>
      </c>
      <c r="B102" t="n">
        <v>0</v>
      </c>
    </row>
    <row r="103">
      <c r="A103" t="inlineStr">
        <is>
          <t>origin</t>
        </is>
      </c>
      <c r="B103" t="inlineStr">
        <is>
          <t>China</t>
        </is>
      </c>
    </row>
    <row r="104">
      <c r="A104" t="inlineStr">
        <is>
          <t>distance by ship [km]</t>
        </is>
      </c>
      <c r="B104" t="n">
        <v>15900</v>
      </c>
    </row>
    <row r="105">
      <c r="A105" t="inlineStr">
        <is>
          <t>distance by truck [km]</t>
        </is>
      </c>
      <c r="B105" t="n">
        <v>1000</v>
      </c>
    </row>
    <row r="106">
      <c r="A106" t="inlineStr">
        <is>
          <t>comment</t>
        </is>
      </c>
      <c r="B106" t="inlineStr">
        <is>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107">
      <c r="A107" t="inlineStr">
        <is>
          <t>classifications</t>
        </is>
      </c>
      <c r="B107" t="inlineStr">
        <is>
          <t>CPC::49113:Motor cars and other motor vehicles principally designed for the transport of persons (except public-transport type vehicles, vehicles specially designed for travelling on snow, and golf cars and similar vehicles)</t>
        </is>
      </c>
    </row>
    <row r="108">
      <c r="A108" t="inlineStr">
        <is>
          <t>Exchanges</t>
        </is>
      </c>
    </row>
    <row r="109">
      <c r="A109" t="inlineStr">
        <is>
          <t>name</t>
        </is>
      </c>
      <c r="B109" t="inlineStr">
        <is>
          <t>amount</t>
        </is>
      </c>
      <c r="C109" t="inlineStr">
        <is>
          <t>location</t>
        </is>
      </c>
      <c r="D109" t="inlineStr">
        <is>
          <t>unit</t>
        </is>
      </c>
      <c r="E109" t="inlineStr">
        <is>
          <t>categories</t>
        </is>
      </c>
      <c r="F109" t="inlineStr">
        <is>
          <t>type</t>
        </is>
      </c>
      <c r="G109" t="inlineStr">
        <is>
          <t>comment</t>
        </is>
      </c>
      <c r="H109" t="inlineStr">
        <is>
          <t>reference product</t>
        </is>
      </c>
    </row>
    <row r="110">
      <c r="A110" t="inlineStr">
        <is>
          <t>Motorbike, gasoline, 4-11kW, EURO-5</t>
        </is>
      </c>
      <c r="B110" t="n">
        <v>1</v>
      </c>
      <c r="C110" t="inlineStr">
        <is>
          <t>CH</t>
        </is>
      </c>
      <c r="D110" t="inlineStr">
        <is>
          <t>unit</t>
        </is>
      </c>
      <c r="F110" t="inlineStr">
        <is>
          <t>production</t>
        </is>
      </c>
      <c r="H110" t="inlineStr">
        <is>
          <t>Motorbike, gasoline, 4-11kW, EURO-5</t>
        </is>
      </c>
    </row>
    <row r="111">
      <c r="A111" t="inlineStr">
        <is>
          <t>motor scooter production</t>
        </is>
      </c>
      <c r="B111" t="n">
        <v>0.7270425217814277</v>
      </c>
      <c r="C111" t="inlineStr">
        <is>
          <t>RER</t>
        </is>
      </c>
      <c r="D111" t="inlineStr">
        <is>
          <t>unit</t>
        </is>
      </c>
      <c r="F111" t="inlineStr">
        <is>
          <t>technosphere</t>
        </is>
      </c>
      <c r="G111" t="inlineStr">
        <is>
          <t>Glider base mass [kg]</t>
        </is>
      </c>
      <c r="H111" t="inlineStr">
        <is>
          <t>motor scooter, 50 cubic cm engine</t>
        </is>
      </c>
    </row>
    <row r="112">
      <c r="A112" t="inlineStr">
        <is>
          <t>motor scooter production</t>
        </is>
      </c>
      <c r="B112" t="n">
        <v>0.5089297652469993</v>
      </c>
      <c r="C112" t="inlineStr">
        <is>
          <t>RER</t>
        </is>
      </c>
      <c r="D112" t="inlineStr">
        <is>
          <t>unit</t>
        </is>
      </c>
      <c r="F112" t="inlineStr">
        <is>
          <t>technosphere</t>
        </is>
      </c>
      <c r="G112" t="inlineStr">
        <is>
          <t>Mechanical powertrain mass [kg]</t>
        </is>
      </c>
      <c r="H112" t="inlineStr">
        <is>
          <t>motor scooter, 50 cubic cm engine</t>
        </is>
      </c>
    </row>
    <row r="113">
      <c r="A113" t="inlineStr">
        <is>
          <t>polyethylene production, high density, granulate</t>
        </is>
      </c>
      <c r="B113" t="n">
        <v>1.0125</v>
      </c>
      <c r="C113" t="inlineStr">
        <is>
          <t>RER</t>
        </is>
      </c>
      <c r="D113" t="inlineStr">
        <is>
          <t>kilogram</t>
        </is>
      </c>
      <c r="F113" t="inlineStr">
        <is>
          <t>technosphere</t>
        </is>
      </c>
      <c r="G113" t="inlineStr">
        <is>
          <t>Fuel tank mass [kg]</t>
        </is>
      </c>
      <c r="H113" t="inlineStr">
        <is>
          <t>polyethylene, high density, granulate</t>
        </is>
      </c>
    </row>
    <row r="114">
      <c r="A114" t="inlineStr">
        <is>
          <t>injection moulding</t>
        </is>
      </c>
      <c r="B114" t="n">
        <v>1.018611670020121</v>
      </c>
      <c r="C114" t="inlineStr">
        <is>
          <t>RER</t>
        </is>
      </c>
      <c r="D114" t="inlineStr">
        <is>
          <t>kilogram</t>
        </is>
      </c>
      <c r="F114" t="inlineStr">
        <is>
          <t>technosphere</t>
        </is>
      </c>
      <c r="G114" t="inlineStr">
        <is>
          <t>Fuel tank shaping</t>
        </is>
      </c>
      <c r="H114" t="inlineStr">
        <is>
          <t>injection moulding</t>
        </is>
      </c>
    </row>
    <row r="115">
      <c r="A115" t="inlineStr">
        <is>
          <t>market for transport, freight, lorry, unspecified</t>
        </is>
      </c>
      <c r="B115" t="n">
        <v>119.0000058325584</v>
      </c>
      <c r="C115" t="inlineStr">
        <is>
          <t>RER</t>
        </is>
      </c>
      <c r="D115" t="inlineStr">
        <is>
          <t>ton kilometer</t>
        </is>
      </c>
      <c r="F115" t="inlineStr">
        <is>
          <t>technosphere</t>
        </is>
      </c>
      <c r="H115" t="inlineStr">
        <is>
          <t>transport, freight, lorry, unspecified</t>
        </is>
      </c>
    </row>
    <row r="116">
      <c r="A116" t="inlineStr">
        <is>
          <t>transport, freight, sea, container ship</t>
        </is>
      </c>
      <c r="B116" t="n">
        <v>1892.100092737679</v>
      </c>
      <c r="C116" t="inlineStr">
        <is>
          <t>GLO</t>
        </is>
      </c>
      <c r="D116" t="inlineStr">
        <is>
          <t>ton kilometer</t>
        </is>
      </c>
      <c r="F116" t="inlineStr">
        <is>
          <t>technosphere</t>
        </is>
      </c>
      <c r="H116" t="inlineStr">
        <is>
          <t>transport, freight, sea, container ship</t>
        </is>
      </c>
    </row>
    <row r="119">
      <c r="A119" t="inlineStr">
        <is>
          <t>Activity</t>
        </is>
      </c>
      <c r="B119" t="inlineStr">
        <is>
          <t>transport, Motorbike, gasoline, 4-11kW, EURO-3</t>
        </is>
      </c>
    </row>
    <row r="120">
      <c r="A120" t="inlineStr">
        <is>
          <t>location</t>
        </is>
      </c>
      <c r="B120" t="inlineStr">
        <is>
          <t>CH</t>
        </is>
      </c>
    </row>
    <row r="121">
      <c r="A121" t="inlineStr">
        <is>
          <t>vehicle</t>
        </is>
      </c>
      <c r="B121" t="inlineStr">
        <is>
          <t>Motorbike, gasoline, 4-11kW, EURO-3</t>
        </is>
      </c>
    </row>
    <row r="122">
      <c r="A122" t="inlineStr">
        <is>
          <t>size</t>
        </is>
      </c>
    </row>
    <row r="123">
      <c r="A123" t="inlineStr">
        <is>
          <t>year</t>
        </is>
      </c>
      <c r="B123" t="n">
        <v>2006</v>
      </c>
    </row>
    <row r="124">
      <c r="A124" t="inlineStr">
        <is>
          <t>full name</t>
        </is>
      </c>
      <c r="B124" t="inlineStr">
        <is>
          <t>Motorbike, gasoline, 4-11kW, EURO-3 - 2006 - CH</t>
        </is>
      </c>
    </row>
    <row r="125">
      <c r="A125" t="inlineStr">
        <is>
          <t>reference product</t>
        </is>
      </c>
      <c r="B125" t="inlineStr">
        <is>
          <t>transport, Motorbike, gasoline, 4-11kW, EURO-3</t>
        </is>
      </c>
    </row>
    <row r="126">
      <c r="A126" t="inlineStr">
        <is>
          <t>type</t>
        </is>
      </c>
      <c r="B126" t="inlineStr">
        <is>
          <t>process</t>
        </is>
      </c>
    </row>
    <row r="127">
      <c r="A127" t="inlineStr">
        <is>
          <t>unit</t>
        </is>
      </c>
      <c r="B127" t="inlineStr">
        <is>
          <t>kilometer</t>
        </is>
      </c>
    </row>
    <row r="128">
      <c r="A128" t="inlineStr">
        <is>
          <t>source</t>
        </is>
      </c>
      <c r="B128" t="inlineStr">
        <is>
          <t>Sacchi R., Bauer C. Life cycle inventories for on-road vehicles. Paul Scherrer Institut, 2021.</t>
        </is>
      </c>
    </row>
    <row r="129">
      <c r="A129" t="inlineStr">
        <is>
          <t>lifetime</t>
        </is>
      </c>
      <c r="B129" t="n">
        <v>25000</v>
      </c>
    </row>
    <row r="130">
      <c r="A130" t="inlineStr">
        <is>
          <t>passengers</t>
        </is>
      </c>
      <c r="B130" t="n">
        <v>1.1</v>
      </c>
    </row>
    <row r="131">
      <c r="A131" t="inlineStr">
        <is>
          <t>service</t>
        </is>
      </c>
      <c r="B131" t="n">
        <v>1</v>
      </c>
    </row>
    <row r="132">
      <c r="A132" t="inlineStr">
        <is>
          <t>battery replacement</t>
        </is>
      </c>
      <c r="B132" t="n">
        <v>0</v>
      </c>
    </row>
    <row r="133">
      <c r="A133" t="inlineStr">
        <is>
          <t>annual kilometers</t>
        </is>
      </c>
      <c r="B133" t="n">
        <v>1776</v>
      </c>
    </row>
    <row r="134">
      <c r="A134" t="inlineStr">
        <is>
          <t>curb mass</t>
        </is>
      </c>
      <c r="B134" t="n">
        <v>122.2716971805749</v>
      </c>
    </row>
    <row r="135">
      <c r="A135" t="inlineStr">
        <is>
          <t>power</t>
        </is>
      </c>
      <c r="B135" t="n">
        <v>9</v>
      </c>
    </row>
    <row r="136">
      <c r="A136" t="inlineStr">
        <is>
          <t>battery mass</t>
        </is>
      </c>
    </row>
    <row r="137">
      <c r="A137" t="inlineStr">
        <is>
          <t>electricity, low voltage</t>
        </is>
      </c>
      <c r="B137" t="n">
        <v>0</v>
      </c>
    </row>
    <row r="138">
      <c r="A138" t="inlineStr">
        <is>
          <t>tank capacity</t>
        </is>
      </c>
      <c r="B138" t="n">
        <v>79.875</v>
      </c>
    </row>
    <row r="139">
      <c r="A139" t="inlineStr">
        <is>
          <t>fuel mass</t>
        </is>
      </c>
      <c r="B139" t="n">
        <v>6.75</v>
      </c>
    </row>
    <row r="140">
      <c r="A140" t="inlineStr">
        <is>
          <t>range</t>
        </is>
      </c>
      <c r="B140" t="n">
        <v>280.2412440389083</v>
      </c>
    </row>
    <row r="141">
      <c r="A141" t="inlineStr">
        <is>
          <t>emission standard</t>
        </is>
      </c>
      <c r="B141" t="inlineStr">
        <is>
          <t>EURO-3</t>
        </is>
      </c>
    </row>
    <row r="142">
      <c r="A142" t="inlineStr">
        <is>
          <t>Glider lightweighting</t>
        </is>
      </c>
      <c r="B142" t="n">
        <v>-0.05</v>
      </c>
    </row>
    <row r="143">
      <c r="A143" t="inlineStr">
        <is>
          <t>comment</t>
        </is>
      </c>
      <c r="B143" t="inlineStr">
        <is>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is>
      </c>
    </row>
    <row r="144">
      <c r="A144" t="inlineStr">
        <is>
          <t>classifications</t>
        </is>
      </c>
      <c r="B144" t="inlineStr">
        <is>
          <t>CPC::641:Local transport and sightseeing transportation services of passengers</t>
        </is>
      </c>
    </row>
    <row r="145">
      <c r="A145" t="inlineStr">
        <is>
          <t>Exchanges</t>
        </is>
      </c>
    </row>
    <row r="146">
      <c r="A146" t="inlineStr">
        <is>
          <t>name</t>
        </is>
      </c>
      <c r="B146" t="inlineStr">
        <is>
          <t>amount</t>
        </is>
      </c>
      <c r="C146" t="inlineStr">
        <is>
          <t>location</t>
        </is>
      </c>
      <c r="D146" t="inlineStr">
        <is>
          <t>unit</t>
        </is>
      </c>
      <c r="E146" t="inlineStr">
        <is>
          <t>categories</t>
        </is>
      </c>
      <c r="F146" t="inlineStr">
        <is>
          <t>type</t>
        </is>
      </c>
      <c r="G146" t="inlineStr">
        <is>
          <t>comment</t>
        </is>
      </c>
      <c r="H146" t="inlineStr">
        <is>
          <t>reference product</t>
        </is>
      </c>
    </row>
    <row r="147">
      <c r="A147" t="inlineStr">
        <is>
          <t>transport, Motorbike, gasoline, 4-11kW, EURO-3</t>
        </is>
      </c>
      <c r="B147" t="n">
        <v>1</v>
      </c>
      <c r="C147" t="inlineStr">
        <is>
          <t>CH</t>
        </is>
      </c>
      <c r="D147" t="inlineStr">
        <is>
          <t>kilometer</t>
        </is>
      </c>
      <c r="F147" t="inlineStr">
        <is>
          <t>production</t>
        </is>
      </c>
      <c r="H147" t="inlineStr">
        <is>
          <t>transport, Motorbike, gasoline, 4-11kW, EURO-3</t>
        </is>
      </c>
    </row>
    <row r="148">
      <c r="A148" t="inlineStr">
        <is>
          <t>Motorbike, gasoline, 4-11kW, EURO-3</t>
        </is>
      </c>
      <c r="B148" t="n">
        <v>4e-05</v>
      </c>
      <c r="C148" t="inlineStr">
        <is>
          <t>CH</t>
        </is>
      </c>
      <c r="D148" t="inlineStr">
        <is>
          <t>unit</t>
        </is>
      </c>
      <c r="F148" t="inlineStr">
        <is>
          <t>technosphere</t>
        </is>
      </c>
      <c r="H148" t="inlineStr">
        <is>
          <t>Motorbike, gasoline, 4-11kW, EURO-3</t>
        </is>
      </c>
    </row>
    <row r="149">
      <c r="A149" t="inlineStr">
        <is>
          <t>road construction</t>
        </is>
      </c>
      <c r="B149" t="n">
        <v>0.0001131844013859687</v>
      </c>
      <c r="C149" t="inlineStr">
        <is>
          <t>CH</t>
        </is>
      </c>
      <c r="D149" t="inlineStr">
        <is>
          <t>meter-year</t>
        </is>
      </c>
      <c r="F149" t="inlineStr">
        <is>
          <t>technosphere</t>
        </is>
      </c>
      <c r="G149" t="inlineStr">
        <is>
          <t>Road/track use [m*year/vkm or pkm]</t>
        </is>
      </c>
      <c r="H149" t="inlineStr">
        <is>
          <t>road</t>
        </is>
      </c>
    </row>
    <row r="150">
      <c r="A150" t="inlineStr">
        <is>
          <t>road maintenance</t>
        </is>
      </c>
      <c r="B150" t="n">
        <v>0.00129</v>
      </c>
      <c r="C150" t="inlineStr">
        <is>
          <t>CH</t>
        </is>
      </c>
      <c r="D150" t="inlineStr">
        <is>
          <t>meter-year</t>
        </is>
      </c>
      <c r="F150" t="inlineStr">
        <is>
          <t>technosphere</t>
        </is>
      </c>
      <c r="G150" t="inlineStr">
        <is>
          <t>Road maintenance [m*year/vkm]</t>
        </is>
      </c>
      <c r="H150" t="inlineStr">
        <is>
          <t>road maintenance</t>
        </is>
      </c>
    </row>
    <row r="151">
      <c r="A151" t="inlineStr">
        <is>
          <t>maintenance, motor scooter</t>
        </is>
      </c>
      <c r="B151" t="n">
        <v>4e-05</v>
      </c>
      <c r="C151" t="inlineStr">
        <is>
          <t>CH</t>
        </is>
      </c>
      <c r="D151" t="inlineStr">
        <is>
          <t>unit</t>
        </is>
      </c>
      <c r="F151" t="inlineStr">
        <is>
          <t>technosphere</t>
        </is>
      </c>
      <c r="G151" t="inlineStr">
        <is>
          <t>Servicing [unit]</t>
        </is>
      </c>
      <c r="H151" t="inlineStr">
        <is>
          <t>maintenance, motor scooter</t>
        </is>
      </c>
    </row>
    <row r="152">
      <c r="A152" t="inlineStr">
        <is>
          <t>fuel supply for gasoline vehicles</t>
        </is>
      </c>
      <c r="B152" t="n">
        <v>0.02408639036394956</v>
      </c>
      <c r="C152" t="inlineStr">
        <is>
          <t>CH</t>
        </is>
      </c>
      <c r="D152" t="inlineStr">
        <is>
          <t>kilogram</t>
        </is>
      </c>
      <c r="F152" t="inlineStr">
        <is>
          <t>technosphere</t>
        </is>
      </c>
      <c r="G152" t="inlineStr">
        <is>
          <t>Gasoline consumption [MJ/km]</t>
        </is>
      </c>
      <c r="H152" t="inlineStr">
        <is>
          <t>gasoline blend</t>
        </is>
      </c>
    </row>
    <row r="153">
      <c r="A153" t="inlineStr">
        <is>
          <t>Carbon dioxide, fossil</t>
        </is>
      </c>
      <c r="B153" t="n">
        <v>0.07472369055388801</v>
      </c>
      <c r="D153" t="inlineStr">
        <is>
          <t>kilogram</t>
        </is>
      </c>
      <c r="E153" t="inlineStr">
        <is>
          <t>air::urban air close to ground</t>
        </is>
      </c>
      <c r="F153" t="inlineStr">
        <is>
          <t>biosphere</t>
        </is>
      </c>
      <c r="G153" t="inlineStr">
        <is>
          <t>CO2</t>
        </is>
      </c>
    </row>
    <row r="154">
      <c r="A154" t="inlineStr">
        <is>
          <t>Carbon dioxide, from soil or biomass stock</t>
        </is>
      </c>
      <c r="B154" t="n">
        <v>0.0009075751889136195</v>
      </c>
      <c r="D154" t="inlineStr">
        <is>
          <t>kilogram</t>
        </is>
      </c>
      <c r="E154" t="inlineStr">
        <is>
          <t>air::urban air close to ground</t>
        </is>
      </c>
      <c r="F154" t="inlineStr">
        <is>
          <t>biosphere</t>
        </is>
      </c>
      <c r="G154" t="inlineStr">
        <is>
          <t>CO2, bio</t>
        </is>
      </c>
    </row>
    <row r="155">
      <c r="A155" t="inlineStr">
        <is>
          <t>Sulfur dioxide</t>
        </is>
      </c>
      <c r="B155" t="n">
        <v>3.85382245823193e-07</v>
      </c>
      <c r="D155" t="inlineStr">
        <is>
          <t>kilogram</t>
        </is>
      </c>
      <c r="E155" t="inlineStr">
        <is>
          <t>air::urban air close to ground</t>
        </is>
      </c>
      <c r="F155" t="inlineStr">
        <is>
          <t>biosphere</t>
        </is>
      </c>
      <c r="G155" t="inlineStr">
        <is>
          <t>SO2</t>
        </is>
      </c>
    </row>
    <row r="156">
      <c r="A156" t="inlineStr">
        <is>
          <t>Benzene</t>
        </is>
      </c>
      <c r="B156" t="n">
        <v>3.652970416900432e-06</v>
      </c>
      <c r="D156" t="inlineStr">
        <is>
          <t>kilogram</t>
        </is>
      </c>
      <c r="E156" t="inlineStr">
        <is>
          <t>air::urban air close to ground</t>
        </is>
      </c>
      <c r="F156" t="inlineStr">
        <is>
          <t>biosphere</t>
        </is>
      </c>
      <c r="G156" t="inlineStr">
        <is>
          <t>Benzene</t>
        </is>
      </c>
    </row>
    <row r="157">
      <c r="A157" t="inlineStr">
        <is>
          <t>Methane, fossil</t>
        </is>
      </c>
      <c r="B157" t="n">
        <v>5.014388539491457e-05</v>
      </c>
      <c r="D157" t="inlineStr">
        <is>
          <t>kilogram</t>
        </is>
      </c>
      <c r="E157" t="inlineStr">
        <is>
          <t>air::urban air close to ground</t>
        </is>
      </c>
      <c r="F157" t="inlineStr">
        <is>
          <t>biosphere</t>
        </is>
      </c>
      <c r="G157" t="inlineStr">
        <is>
          <t>CH4</t>
        </is>
      </c>
    </row>
    <row r="158">
      <c r="A158" t="inlineStr">
        <is>
          <t>Carbon monoxide, fossil</t>
        </is>
      </c>
      <c r="B158" t="n">
        <v>0.0007025003055941112</v>
      </c>
      <c r="D158" t="inlineStr">
        <is>
          <t>kilogram</t>
        </is>
      </c>
      <c r="E158" t="inlineStr">
        <is>
          <t>air::urban air close to ground</t>
        </is>
      </c>
      <c r="F158" t="inlineStr">
        <is>
          <t>biosphere</t>
        </is>
      </c>
      <c r="G158" t="inlineStr">
        <is>
          <t>CO</t>
        </is>
      </c>
    </row>
    <row r="159">
      <c r="A159" t="inlineStr">
        <is>
          <t>Dinitrogen monoxide</t>
        </is>
      </c>
      <c r="B159" t="n">
        <v>1.790853049818378e-06</v>
      </c>
      <c r="D159" t="inlineStr">
        <is>
          <t>kilogram</t>
        </is>
      </c>
      <c r="E159" t="inlineStr">
        <is>
          <t>air::urban air close to ground</t>
        </is>
      </c>
      <c r="F159" t="inlineStr">
        <is>
          <t>biosphere</t>
        </is>
      </c>
      <c r="G159" t="inlineStr">
        <is>
          <t>N2O</t>
        </is>
      </c>
    </row>
    <row r="160">
      <c r="A160" t="inlineStr">
        <is>
          <t>Ammonia</t>
        </is>
      </c>
      <c r="B160" t="n">
        <v>1.790853049818378e-06</v>
      </c>
      <c r="D160" t="inlineStr">
        <is>
          <t>kilogram</t>
        </is>
      </c>
      <c r="E160" t="inlineStr">
        <is>
          <t>air::urban air close to ground</t>
        </is>
      </c>
      <c r="F160" t="inlineStr">
        <is>
          <t>biosphere</t>
        </is>
      </c>
      <c r="G160" t="inlineStr">
        <is>
          <t>NH3</t>
        </is>
      </c>
    </row>
    <row r="161">
      <c r="A161" t="inlineStr">
        <is>
          <t>Nitrogen oxides</t>
        </is>
      </c>
      <c r="B161" t="n">
        <v>9.553608805937841e-05</v>
      </c>
      <c r="D161" t="inlineStr">
        <is>
          <t>kilogram</t>
        </is>
      </c>
      <c r="E161" t="inlineStr">
        <is>
          <t>air::urban air close to ground</t>
        </is>
      </c>
      <c r="F161" t="inlineStr">
        <is>
          <t>biosphere</t>
        </is>
      </c>
      <c r="G161" t="inlineStr">
        <is>
          <t>NOx</t>
        </is>
      </c>
    </row>
    <row r="162">
      <c r="A162" t="inlineStr">
        <is>
          <t>Particulates, &lt; 2.5 um</t>
        </is>
      </c>
      <c r="B162" t="n">
        <v>4.477132624545944e-06</v>
      </c>
      <c r="D162" t="inlineStr">
        <is>
          <t>kilogram</t>
        </is>
      </c>
      <c r="E162" t="inlineStr">
        <is>
          <t>air::urban air close to ground</t>
        </is>
      </c>
      <c r="F162" t="inlineStr">
        <is>
          <t>biosphere</t>
        </is>
      </c>
      <c r="G162" t="inlineStr">
        <is>
          <t>PM2.5</t>
        </is>
      </c>
    </row>
    <row r="163">
      <c r="A163" t="inlineStr">
        <is>
          <t>NMVOC, non-methane volatile organic compounds, unspecified origin</t>
        </is>
      </c>
      <c r="B163" t="n">
        <v>2.945817854912221e-05</v>
      </c>
      <c r="D163" t="inlineStr">
        <is>
          <t>kilogram</t>
        </is>
      </c>
      <c r="E163" t="inlineStr">
        <is>
          <t>air::urban air close to ground</t>
        </is>
      </c>
      <c r="F163" t="inlineStr">
        <is>
          <t>biosphere</t>
        </is>
      </c>
      <c r="G163" t="inlineStr">
        <is>
          <t>NMVOC</t>
        </is>
      </c>
    </row>
    <row r="164">
      <c r="A164" t="inlineStr">
        <is>
          <t>Ethane</t>
        </is>
      </c>
      <c r="B164" t="n">
        <v>2.077179256668873e-06</v>
      </c>
      <c r="D164" t="inlineStr">
        <is>
          <t>kilogram</t>
        </is>
      </c>
      <c r="E164" t="inlineStr">
        <is>
          <t>air::urban air close to ground</t>
        </is>
      </c>
      <c r="F164" t="inlineStr">
        <is>
          <t>biosphere</t>
        </is>
      </c>
      <c r="G164" t="inlineStr">
        <is>
          <t>Ethane</t>
        </is>
      </c>
    </row>
    <row r="165">
      <c r="A165" t="inlineStr">
        <is>
          <t>Propane</t>
        </is>
      </c>
      <c r="B165" t="n">
        <v>4.232496917977328e-07</v>
      </c>
      <c r="D165" t="inlineStr">
        <is>
          <t>kilogram</t>
        </is>
      </c>
      <c r="E165" t="inlineStr">
        <is>
          <t>air::urban air close to ground</t>
        </is>
      </c>
      <c r="F165" t="inlineStr">
        <is>
          <t>biosphere</t>
        </is>
      </c>
      <c r="G165" t="inlineStr">
        <is>
          <t>Propane</t>
        </is>
      </c>
    </row>
    <row r="166">
      <c r="A166" t="inlineStr">
        <is>
          <t>Butane</t>
        </is>
      </c>
      <c r="B166" t="n">
        <v>3.412043669261723e-06</v>
      </c>
      <c r="D166" t="inlineStr">
        <is>
          <t>kilogram</t>
        </is>
      </c>
      <c r="E166" t="inlineStr">
        <is>
          <t>air::urban air close to ground</t>
        </is>
      </c>
      <c r="F166" t="inlineStr">
        <is>
          <t>biosphere</t>
        </is>
      </c>
      <c r="G166" t="inlineStr">
        <is>
          <t>Butane</t>
        </is>
      </c>
    </row>
    <row r="167">
      <c r="A167" t="inlineStr">
        <is>
          <t>Pentane</t>
        </is>
      </c>
      <c r="B167" t="n">
        <v>1.399979749792501e-06</v>
      </c>
      <c r="D167" t="inlineStr">
        <is>
          <t>kilogram</t>
        </is>
      </c>
      <c r="E167" t="inlineStr">
        <is>
          <t>air::urban air close to ground</t>
        </is>
      </c>
      <c r="F167" t="inlineStr">
        <is>
          <t>biosphere</t>
        </is>
      </c>
      <c r="G167" t="inlineStr">
        <is>
          <t>Pentane</t>
        </is>
      </c>
    </row>
    <row r="168">
      <c r="A168" t="inlineStr">
        <is>
          <t>Hexane</t>
        </is>
      </c>
      <c r="B168" t="n">
        <v>1.048356928914384e-06</v>
      </c>
      <c r="D168" t="inlineStr">
        <is>
          <t>kilogram</t>
        </is>
      </c>
      <c r="E168" t="inlineStr">
        <is>
          <t>air::urban air close to ground</t>
        </is>
      </c>
      <c r="F168" t="inlineStr">
        <is>
          <t>biosphere</t>
        </is>
      </c>
      <c r="G168" t="inlineStr">
        <is>
          <t>Hexane</t>
        </is>
      </c>
    </row>
    <row r="169">
      <c r="A169" t="inlineStr">
        <is>
          <t>Cyclohexane</t>
        </is>
      </c>
      <c r="B169" t="n">
        <v>7.423148440760237e-07</v>
      </c>
      <c r="D169" t="inlineStr">
        <is>
          <t>kilogram</t>
        </is>
      </c>
      <c r="E169" t="inlineStr">
        <is>
          <t>air::urban air close to ground</t>
        </is>
      </c>
      <c r="F169" t="inlineStr">
        <is>
          <t>biosphere</t>
        </is>
      </c>
      <c r="G169" t="inlineStr">
        <is>
          <t>Cyclohexane</t>
        </is>
      </c>
    </row>
    <row r="170">
      <c r="A170" t="inlineStr">
        <is>
          <t>Heptane</t>
        </is>
      </c>
      <c r="B170" t="n">
        <v>4.818534952774189e-07</v>
      </c>
      <c r="D170" t="inlineStr">
        <is>
          <t>kilogram</t>
        </is>
      </c>
      <c r="E170" t="inlineStr">
        <is>
          <t>air::urban air close to ground</t>
        </is>
      </c>
      <c r="F170" t="inlineStr">
        <is>
          <t>biosphere</t>
        </is>
      </c>
      <c r="G170" t="inlineStr">
        <is>
          <t>Heptane</t>
        </is>
      </c>
    </row>
    <row r="171">
      <c r="A171" t="inlineStr">
        <is>
          <t>Ethene</t>
        </is>
      </c>
      <c r="B171" t="n">
        <v>4.753419615574537e-06</v>
      </c>
      <c r="D171" t="inlineStr">
        <is>
          <t>kilogram</t>
        </is>
      </c>
      <c r="E171" t="inlineStr">
        <is>
          <t>air::urban air close to ground</t>
        </is>
      </c>
      <c r="F171" t="inlineStr">
        <is>
          <t>biosphere</t>
        </is>
      </c>
      <c r="G171" t="inlineStr">
        <is>
          <t>Ethene</t>
        </is>
      </c>
    </row>
    <row r="172">
      <c r="A172" t="inlineStr">
        <is>
          <t>Propene</t>
        </is>
      </c>
      <c r="B172" t="n">
        <v>2.487405881026676e-06</v>
      </c>
      <c r="D172" t="inlineStr">
        <is>
          <t>kilogram</t>
        </is>
      </c>
      <c r="E172" t="inlineStr">
        <is>
          <t>air::urban air close to ground</t>
        </is>
      </c>
      <c r="F172" t="inlineStr">
        <is>
          <t>biosphere</t>
        </is>
      </c>
      <c r="G172" t="inlineStr">
        <is>
          <t>Propene</t>
        </is>
      </c>
    </row>
    <row r="173">
      <c r="A173" t="inlineStr">
        <is>
          <t>1-Pentene</t>
        </is>
      </c>
      <c r="B173" t="n">
        <v>7.162687091961634e-08</v>
      </c>
      <c r="D173" t="inlineStr">
        <is>
          <t>kilogram</t>
        </is>
      </c>
      <c r="E173" t="inlineStr">
        <is>
          <t>air::urban air close to ground</t>
        </is>
      </c>
      <c r="F173" t="inlineStr">
        <is>
          <t>biosphere</t>
        </is>
      </c>
      <c r="G173" t="inlineStr">
        <is>
          <t>1-Pentene</t>
        </is>
      </c>
    </row>
    <row r="174">
      <c r="A174" t="inlineStr">
        <is>
          <t>Toluene</t>
        </is>
      </c>
      <c r="B174" t="n">
        <v>7.149664024521701e-06</v>
      </c>
      <c r="D174" t="inlineStr">
        <is>
          <t>kilogram</t>
        </is>
      </c>
      <c r="E174" t="inlineStr">
        <is>
          <t>air::urban air close to ground</t>
        </is>
      </c>
      <c r="F174" t="inlineStr">
        <is>
          <t>biosphere</t>
        </is>
      </c>
      <c r="G174" t="inlineStr">
        <is>
          <t>Toluene</t>
        </is>
      </c>
    </row>
    <row r="175">
      <c r="A175" t="inlineStr">
        <is>
          <t>m-Xylene</t>
        </is>
      </c>
      <c r="B175" t="n">
        <v>3.53576280994106e-06</v>
      </c>
      <c r="D175" t="inlineStr">
        <is>
          <t>kilogram</t>
        </is>
      </c>
      <c r="E175" t="inlineStr">
        <is>
          <t>air::urban air close to ground</t>
        </is>
      </c>
      <c r="F175" t="inlineStr">
        <is>
          <t>biosphere</t>
        </is>
      </c>
      <c r="G175" t="inlineStr">
        <is>
          <t>m-Xylene</t>
        </is>
      </c>
    </row>
    <row r="176">
      <c r="A176" t="inlineStr">
        <is>
          <t>o-Xylene</t>
        </is>
      </c>
      <c r="B176" t="n">
        <v>1.471606620712117e-06</v>
      </c>
      <c r="D176" t="inlineStr">
        <is>
          <t>kilogram</t>
        </is>
      </c>
      <c r="E176" t="inlineStr">
        <is>
          <t>air::urban air close to ground</t>
        </is>
      </c>
      <c r="F176" t="inlineStr">
        <is>
          <t>biosphere</t>
        </is>
      </c>
      <c r="G176" t="inlineStr">
        <is>
          <t>o-Xylene</t>
        </is>
      </c>
    </row>
    <row r="177">
      <c r="A177" t="inlineStr">
        <is>
          <t>Formaldehyde</t>
        </is>
      </c>
      <c r="B177" t="n">
        <v>1.10696073239407e-06</v>
      </c>
      <c r="D177" t="inlineStr">
        <is>
          <t>kilogram</t>
        </is>
      </c>
      <c r="E177" t="inlineStr">
        <is>
          <t>air::urban air close to ground</t>
        </is>
      </c>
      <c r="F177" t="inlineStr">
        <is>
          <t>biosphere</t>
        </is>
      </c>
      <c r="G177" t="inlineStr">
        <is>
          <t>Formaldehyde</t>
        </is>
      </c>
    </row>
    <row r="178">
      <c r="A178" t="inlineStr">
        <is>
          <t>Acetaldehyde</t>
        </is>
      </c>
      <c r="B178" t="n">
        <v>4.88365028997384e-07</v>
      </c>
      <c r="D178" t="inlineStr">
        <is>
          <t>kilogram</t>
        </is>
      </c>
      <c r="E178" t="inlineStr">
        <is>
          <t>air::urban air close to ground</t>
        </is>
      </c>
      <c r="F178" t="inlineStr">
        <is>
          <t>biosphere</t>
        </is>
      </c>
      <c r="G178" t="inlineStr">
        <is>
          <t>Acetaldehyde</t>
        </is>
      </c>
    </row>
    <row r="179">
      <c r="A179" t="inlineStr">
        <is>
          <t>Benzaldehyde</t>
        </is>
      </c>
      <c r="B179" t="n">
        <v>1.432537418392327e-07</v>
      </c>
      <c r="D179" t="inlineStr">
        <is>
          <t>kilogram</t>
        </is>
      </c>
      <c r="E179" t="inlineStr">
        <is>
          <t>air::urban air close to ground</t>
        </is>
      </c>
      <c r="F179" t="inlineStr">
        <is>
          <t>biosphere</t>
        </is>
      </c>
      <c r="G179" t="inlineStr">
        <is>
          <t>Benzaldehyde</t>
        </is>
      </c>
    </row>
    <row r="180">
      <c r="A180" t="inlineStr">
        <is>
          <t>Acetone</t>
        </is>
      </c>
      <c r="B180" t="n">
        <v>3.972035569178724e-07</v>
      </c>
      <c r="D180" t="inlineStr">
        <is>
          <t>kilogram</t>
        </is>
      </c>
      <c r="E180" t="inlineStr">
        <is>
          <t>air::urban air close to ground</t>
        </is>
      </c>
      <c r="F180" t="inlineStr">
        <is>
          <t>biosphere</t>
        </is>
      </c>
      <c r="G180" t="inlineStr">
        <is>
          <t>Acetone</t>
        </is>
      </c>
    </row>
    <row r="181">
      <c r="A181" t="inlineStr">
        <is>
          <t>Methyl ethyl ketone</t>
        </is>
      </c>
      <c r="B181" t="n">
        <v>3.25576685998256e-08</v>
      </c>
      <c r="D181" t="inlineStr">
        <is>
          <t>kilogram</t>
        </is>
      </c>
      <c r="E181" t="inlineStr">
        <is>
          <t>air::urban air close to ground</t>
        </is>
      </c>
      <c r="F181" t="inlineStr">
        <is>
          <t>biosphere</t>
        </is>
      </c>
      <c r="G181" t="inlineStr">
        <is>
          <t>Methyl ethyl ketone</t>
        </is>
      </c>
    </row>
    <row r="182">
      <c r="A182" t="inlineStr">
        <is>
          <t>Acrolein</t>
        </is>
      </c>
      <c r="B182" t="n">
        <v>1.237191406793373e-07</v>
      </c>
      <c r="D182" t="inlineStr">
        <is>
          <t>kilogram</t>
        </is>
      </c>
      <c r="E182" t="inlineStr">
        <is>
          <t>air::urban air close to ground</t>
        </is>
      </c>
      <c r="F182" t="inlineStr">
        <is>
          <t>biosphere</t>
        </is>
      </c>
      <c r="G182" t="inlineStr">
        <is>
          <t>Acrolein</t>
        </is>
      </c>
    </row>
    <row r="183">
      <c r="A183" t="inlineStr">
        <is>
          <t>Styrene</t>
        </is>
      </c>
      <c r="B183" t="n">
        <v>6.576649057164771e-07</v>
      </c>
      <c r="D183" t="inlineStr">
        <is>
          <t>kilogram</t>
        </is>
      </c>
      <c r="E183" t="inlineStr">
        <is>
          <t>air::urban air close to ground</t>
        </is>
      </c>
      <c r="F183" t="inlineStr">
        <is>
          <t>biosphere</t>
        </is>
      </c>
      <c r="G183" t="inlineStr">
        <is>
          <t>Styrene</t>
        </is>
      </c>
    </row>
    <row r="184">
      <c r="A184" t="inlineStr">
        <is>
          <t>PAH, polycyclic aromatic hydrocarbons</t>
        </is>
      </c>
      <c r="B184" t="n">
        <v>8.401786349823048e-10</v>
      </c>
      <c r="D184" t="inlineStr">
        <is>
          <t>kilogram</t>
        </is>
      </c>
      <c r="E184" t="inlineStr">
        <is>
          <t>air::urban air close to ground</t>
        </is>
      </c>
      <c r="F184" t="inlineStr">
        <is>
          <t>biosphere</t>
        </is>
      </c>
      <c r="G184" t="inlineStr">
        <is>
          <t>PAHs</t>
        </is>
      </c>
    </row>
    <row r="185">
      <c r="A185" t="inlineStr">
        <is>
          <t>Arsenic</t>
        </is>
      </c>
      <c r="B185" t="n">
        <v>7.242919267088834e-12</v>
      </c>
      <c r="D185" t="inlineStr">
        <is>
          <t>kilogram</t>
        </is>
      </c>
      <c r="E185" t="inlineStr">
        <is>
          <t>air::urban air close to ground</t>
        </is>
      </c>
      <c r="F185" t="inlineStr">
        <is>
          <t>biosphere</t>
        </is>
      </c>
      <c r="G185" t="inlineStr">
        <is>
          <t>Arsenic</t>
        </is>
      </c>
    </row>
    <row r="186">
      <c r="A186" t="inlineStr">
        <is>
          <t>Selenium</t>
        </is>
      </c>
      <c r="B186" t="n">
        <v>4.828612844725889e-12</v>
      </c>
      <c r="D186" t="inlineStr">
        <is>
          <t>kilogram</t>
        </is>
      </c>
      <c r="E186" t="inlineStr">
        <is>
          <t>air::urban air close to ground</t>
        </is>
      </c>
      <c r="F186" t="inlineStr">
        <is>
          <t>biosphere</t>
        </is>
      </c>
      <c r="G186" t="inlineStr">
        <is>
          <t>Selenium</t>
        </is>
      </c>
    </row>
    <row r="187">
      <c r="A187" t="inlineStr">
        <is>
          <t>Zinc</t>
        </is>
      </c>
      <c r="B187" t="n">
        <v>5.214901872303961e-08</v>
      </c>
      <c r="D187" t="inlineStr">
        <is>
          <t>kilogram</t>
        </is>
      </c>
      <c r="E187" t="inlineStr">
        <is>
          <t>air::urban air close to ground</t>
        </is>
      </c>
      <c r="F187" t="inlineStr">
        <is>
          <t>biosphere</t>
        </is>
      </c>
      <c r="G187" t="inlineStr">
        <is>
          <t>Zinc</t>
        </is>
      </c>
    </row>
    <row r="188">
      <c r="A188" t="inlineStr">
        <is>
          <t>Copper</t>
        </is>
      </c>
      <c r="B188" t="n">
        <v>1.014008697392437e-09</v>
      </c>
      <c r="D188" t="inlineStr">
        <is>
          <t>kilogram</t>
        </is>
      </c>
      <c r="E188" t="inlineStr">
        <is>
          <t>air::urban air close to ground</t>
        </is>
      </c>
      <c r="F188" t="inlineStr">
        <is>
          <t>biosphere</t>
        </is>
      </c>
      <c r="G188" t="inlineStr">
        <is>
          <t>Copper</t>
        </is>
      </c>
    </row>
    <row r="189">
      <c r="A189" t="inlineStr">
        <is>
          <t>Nickel</t>
        </is>
      </c>
      <c r="B189" t="n">
        <v>3.138598349071828e-10</v>
      </c>
      <c r="D189" t="inlineStr">
        <is>
          <t>kilogram</t>
        </is>
      </c>
      <c r="E189" t="inlineStr">
        <is>
          <t>air::urban air close to ground</t>
        </is>
      </c>
      <c r="F189" t="inlineStr">
        <is>
          <t>biosphere</t>
        </is>
      </c>
      <c r="G189" t="inlineStr">
        <is>
          <t>Nickel</t>
        </is>
      </c>
    </row>
    <row r="190">
      <c r="A190" t="inlineStr">
        <is>
          <t>Chromium</t>
        </is>
      </c>
      <c r="B190" t="n">
        <v>3.862890275780712e-10</v>
      </c>
      <c r="D190" t="inlineStr">
        <is>
          <t>kilogram</t>
        </is>
      </c>
      <c r="E190" t="inlineStr">
        <is>
          <t>air::urban air close to ground</t>
        </is>
      </c>
      <c r="F190" t="inlineStr">
        <is>
          <t>biosphere</t>
        </is>
      </c>
      <c r="G190" t="inlineStr">
        <is>
          <t>Chromium</t>
        </is>
      </c>
    </row>
    <row r="191">
      <c r="A191" t="inlineStr">
        <is>
          <t>Chromium VI</t>
        </is>
      </c>
      <c r="B191" t="n">
        <v>7.725780551561422e-13</v>
      </c>
      <c r="D191" t="inlineStr">
        <is>
          <t>kilogram</t>
        </is>
      </c>
      <c r="E191" t="inlineStr">
        <is>
          <t>air::urban air close to ground</t>
        </is>
      </c>
      <c r="F191" t="inlineStr">
        <is>
          <t>biosphere</t>
        </is>
      </c>
      <c r="G191" t="inlineStr">
        <is>
          <t>Chromium VI</t>
        </is>
      </c>
    </row>
    <row r="192">
      <c r="A192" t="inlineStr">
        <is>
          <t>Mercury</t>
        </is>
      </c>
      <c r="B192" t="n">
        <v>2.100446587455762e-10</v>
      </c>
      <c r="D192" t="inlineStr">
        <is>
          <t>kilogram</t>
        </is>
      </c>
      <c r="E192" t="inlineStr">
        <is>
          <t>air::urban air close to ground</t>
        </is>
      </c>
      <c r="F192" t="inlineStr">
        <is>
          <t>biosphere</t>
        </is>
      </c>
      <c r="G192" t="inlineStr">
        <is>
          <t>Mercury</t>
        </is>
      </c>
    </row>
    <row r="193">
      <c r="A193" t="inlineStr">
        <is>
          <t>Cadmium</t>
        </is>
      </c>
      <c r="B193" t="n">
        <v>2.607450936151981e-10</v>
      </c>
      <c r="D193" t="inlineStr">
        <is>
          <t>kilogram</t>
        </is>
      </c>
      <c r="E193" t="inlineStr">
        <is>
          <t>air::urban air close to ground</t>
        </is>
      </c>
      <c r="F193" t="inlineStr">
        <is>
          <t>biosphere</t>
        </is>
      </c>
      <c r="G193" t="inlineStr">
        <is>
          <t>Cadmium</t>
        </is>
      </c>
    </row>
    <row r="194">
      <c r="A194" t="inlineStr">
        <is>
          <t>treatment of road wear emissions, passenger car</t>
        </is>
      </c>
      <c r="B194" t="n">
        <v>-7.594747185441163e-06</v>
      </c>
      <c r="C194" t="inlineStr">
        <is>
          <t>RER</t>
        </is>
      </c>
      <c r="D194" t="inlineStr">
        <is>
          <t>kilogram</t>
        </is>
      </c>
      <c r="F194" t="inlineStr">
        <is>
          <t>technosphere</t>
        </is>
      </c>
      <c r="G194" t="inlineStr">
        <is>
          <t>Road wear [kg/km]</t>
        </is>
      </c>
      <c r="H194" t="inlineStr">
        <is>
          <t>road wear emissions, passenger car</t>
        </is>
      </c>
    </row>
    <row r="195">
      <c r="A195" t="inlineStr">
        <is>
          <t>treatment of tyre wear emissions, passenger car</t>
        </is>
      </c>
      <c r="B195" t="n">
        <v>-5.774953692676158e-06</v>
      </c>
      <c r="C195" t="inlineStr">
        <is>
          <t>RER</t>
        </is>
      </c>
      <c r="D195" t="inlineStr">
        <is>
          <t>kilogram</t>
        </is>
      </c>
      <c r="F195" t="inlineStr">
        <is>
          <t>technosphere</t>
        </is>
      </c>
      <c r="G195" t="inlineStr">
        <is>
          <t>Tire wear [kg/km]</t>
        </is>
      </c>
      <c r="H195" t="inlineStr">
        <is>
          <t>tyre wear emissions, passenger car</t>
        </is>
      </c>
    </row>
    <row r="196">
      <c r="A196" t="inlineStr">
        <is>
          <t>treatment of brake wear emissions, passenger car</t>
        </is>
      </c>
      <c r="B196" t="n">
        <v>-4.13707271270591e-06</v>
      </c>
      <c r="C196" t="inlineStr">
        <is>
          <t>RER</t>
        </is>
      </c>
      <c r="D196" t="inlineStr">
        <is>
          <t>kilogram</t>
        </is>
      </c>
      <c r="F196" t="inlineStr">
        <is>
          <t>technosphere</t>
        </is>
      </c>
      <c r="G196" t="inlineStr">
        <is>
          <t>Brake wear [kg/km]</t>
        </is>
      </c>
      <c r="H196" t="inlineStr">
        <is>
          <t>brake wear emissions, passenger car</t>
        </is>
      </c>
    </row>
    <row r="198">
      <c r="A198" t="inlineStr">
        <is>
          <t>Activity</t>
        </is>
      </c>
      <c r="B198" t="inlineStr">
        <is>
          <t>transport, Motorbike, gasoline, 4-11kW, EURO-4</t>
        </is>
      </c>
    </row>
    <row r="199">
      <c r="A199" t="inlineStr">
        <is>
          <t>location</t>
        </is>
      </c>
      <c r="B199" t="inlineStr">
        <is>
          <t>CH</t>
        </is>
      </c>
    </row>
    <row r="200">
      <c r="A200" t="inlineStr">
        <is>
          <t>vehicle</t>
        </is>
      </c>
      <c r="B200" t="inlineStr">
        <is>
          <t>Motorbike, gasoline, 4-11kW, EURO-4</t>
        </is>
      </c>
    </row>
    <row r="201">
      <c r="A201" t="inlineStr">
        <is>
          <t>size</t>
        </is>
      </c>
    </row>
    <row r="202">
      <c r="A202" t="inlineStr">
        <is>
          <t>year</t>
        </is>
      </c>
      <c r="B202" t="n">
        <v>2016</v>
      </c>
    </row>
    <row r="203">
      <c r="A203" t="inlineStr">
        <is>
          <t>full name</t>
        </is>
      </c>
      <c r="B203" t="inlineStr">
        <is>
          <t>Motorbike, gasoline, 4-11kW, EURO-4 - 2016 - CH</t>
        </is>
      </c>
    </row>
    <row r="204">
      <c r="A204" t="inlineStr">
        <is>
          <t>reference product</t>
        </is>
      </c>
      <c r="B204" t="inlineStr">
        <is>
          <t>transport, Motorbike, gasoline, 4-11kW, EURO-4</t>
        </is>
      </c>
    </row>
    <row r="205">
      <c r="A205" t="inlineStr">
        <is>
          <t>type</t>
        </is>
      </c>
      <c r="B205" t="inlineStr">
        <is>
          <t>process</t>
        </is>
      </c>
    </row>
    <row r="206">
      <c r="A206" t="inlineStr">
        <is>
          <t>unit</t>
        </is>
      </c>
      <c r="B206" t="inlineStr">
        <is>
          <t>kilometer</t>
        </is>
      </c>
    </row>
    <row r="207">
      <c r="A207" t="inlineStr">
        <is>
          <t>source</t>
        </is>
      </c>
      <c r="B207" t="inlineStr">
        <is>
          <t>Sacchi R., Bauer C. Life cycle inventories for on-road vehicles. Paul Scherrer Institut, 2021.</t>
        </is>
      </c>
    </row>
    <row r="208">
      <c r="A208" t="inlineStr">
        <is>
          <t>lifetime</t>
        </is>
      </c>
      <c r="B208" t="n">
        <v>25000</v>
      </c>
    </row>
    <row r="209">
      <c r="A209" t="inlineStr">
        <is>
          <t>passengers</t>
        </is>
      </c>
      <c r="B209" t="n">
        <v>1.1</v>
      </c>
    </row>
    <row r="210">
      <c r="A210" t="inlineStr">
        <is>
          <t>service</t>
        </is>
      </c>
      <c r="B210" t="n">
        <v>1</v>
      </c>
    </row>
    <row r="211">
      <c r="A211" t="inlineStr">
        <is>
          <t>battery replacement</t>
        </is>
      </c>
      <c r="B211" t="n">
        <v>0</v>
      </c>
    </row>
    <row r="212">
      <c r="A212" t="inlineStr">
        <is>
          <t>annual kilometers</t>
        </is>
      </c>
      <c r="B212" t="n">
        <v>1776</v>
      </c>
    </row>
    <row r="213">
      <c r="A213" t="inlineStr">
        <is>
          <t>curb mass</t>
        </is>
      </c>
      <c r="B213" t="n">
        <v>120.308682371765</v>
      </c>
    </row>
    <row r="214">
      <c r="A214" t="inlineStr">
        <is>
          <t>power</t>
        </is>
      </c>
      <c r="B214" t="n">
        <v>9</v>
      </c>
    </row>
    <row r="215">
      <c r="A215" t="inlineStr">
        <is>
          <t>battery mass</t>
        </is>
      </c>
    </row>
    <row r="216">
      <c r="A216" t="inlineStr">
        <is>
          <t>electricity, low voltage</t>
        </is>
      </c>
      <c r="B216" t="n">
        <v>0</v>
      </c>
    </row>
    <row r="217">
      <c r="A217" t="inlineStr">
        <is>
          <t>tank capacity</t>
        </is>
      </c>
      <c r="B217" t="n">
        <v>79.875</v>
      </c>
    </row>
    <row r="218">
      <c r="A218" t="inlineStr">
        <is>
          <t>fuel mass</t>
        </is>
      </c>
      <c r="B218" t="n">
        <v>6.75</v>
      </c>
    </row>
    <row r="219">
      <c r="A219" t="inlineStr">
        <is>
          <t>range</t>
        </is>
      </c>
      <c r="B219" t="n">
        <v>283.0436564792974</v>
      </c>
    </row>
    <row r="220">
      <c r="A220" t="inlineStr">
        <is>
          <t>emission standard</t>
        </is>
      </c>
      <c r="B220" t="inlineStr">
        <is>
          <t>EURO-4</t>
        </is>
      </c>
    </row>
    <row r="221">
      <c r="A221" t="inlineStr">
        <is>
          <t>Glider lightweighting</t>
        </is>
      </c>
      <c r="B221" t="n">
        <v>-0.02</v>
      </c>
    </row>
    <row r="222">
      <c r="A222" t="inlineStr">
        <is>
          <t>comment</t>
        </is>
      </c>
      <c r="B222" t="inlineStr">
        <is>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is>
      </c>
    </row>
    <row r="223">
      <c r="A223" t="inlineStr">
        <is>
          <t>classifications</t>
        </is>
      </c>
      <c r="B223" t="inlineStr">
        <is>
          <t>CPC::641:Local transport and sightseeing transportation services of passengers</t>
        </is>
      </c>
    </row>
    <row r="224">
      <c r="A224" t="inlineStr">
        <is>
          <t>Exchanges</t>
        </is>
      </c>
    </row>
    <row r="225">
      <c r="A225" t="inlineStr">
        <is>
          <t>name</t>
        </is>
      </c>
      <c r="B225" t="inlineStr">
        <is>
          <t>amount</t>
        </is>
      </c>
      <c r="C225" t="inlineStr">
        <is>
          <t>location</t>
        </is>
      </c>
      <c r="D225" t="inlineStr">
        <is>
          <t>unit</t>
        </is>
      </c>
      <c r="E225" t="inlineStr">
        <is>
          <t>categories</t>
        </is>
      </c>
      <c r="F225" t="inlineStr">
        <is>
          <t>type</t>
        </is>
      </c>
      <c r="G225" t="inlineStr">
        <is>
          <t>comment</t>
        </is>
      </c>
      <c r="H225" t="inlineStr">
        <is>
          <t>reference product</t>
        </is>
      </c>
    </row>
    <row r="226">
      <c r="A226" t="inlineStr">
        <is>
          <t>transport, Motorbike, gasoline, 4-11kW, EURO-4</t>
        </is>
      </c>
      <c r="B226" t="n">
        <v>1</v>
      </c>
      <c r="C226" t="inlineStr">
        <is>
          <t>CH</t>
        </is>
      </c>
      <c r="D226" t="inlineStr">
        <is>
          <t>kilometer</t>
        </is>
      </c>
      <c r="F226" t="inlineStr">
        <is>
          <t>production</t>
        </is>
      </c>
      <c r="H226" t="inlineStr">
        <is>
          <t>transport, Motorbike, gasoline, 4-11kW, EURO-4</t>
        </is>
      </c>
    </row>
    <row r="227">
      <c r="A227" t="inlineStr">
        <is>
          <t>Motorbike, gasoline, 4-11kW, EURO-4</t>
        </is>
      </c>
      <c r="B227" t="n">
        <v>4e-05</v>
      </c>
      <c r="C227" t="inlineStr">
        <is>
          <t>CH</t>
        </is>
      </c>
      <c r="D227" t="inlineStr">
        <is>
          <t>unit</t>
        </is>
      </c>
      <c r="F227" t="inlineStr">
        <is>
          <t>technosphere</t>
        </is>
      </c>
      <c r="H227" t="inlineStr">
        <is>
          <t>Motorbike, gasoline, 4-11kW, EURO-4</t>
        </is>
      </c>
    </row>
    <row r="228">
      <c r="A228" t="inlineStr">
        <is>
          <t>road construction</t>
        </is>
      </c>
      <c r="B228" t="n">
        <v>0.0001121302624336378</v>
      </c>
      <c r="C228" t="inlineStr">
        <is>
          <t>CH</t>
        </is>
      </c>
      <c r="D228" t="inlineStr">
        <is>
          <t>meter-year</t>
        </is>
      </c>
      <c r="F228" t="inlineStr">
        <is>
          <t>technosphere</t>
        </is>
      </c>
      <c r="G228" t="inlineStr">
        <is>
          <t>Road/track use [m*year/vkm or pkm]</t>
        </is>
      </c>
      <c r="H228" t="inlineStr">
        <is>
          <t>road</t>
        </is>
      </c>
    </row>
    <row r="229">
      <c r="A229" t="inlineStr">
        <is>
          <t>road maintenance</t>
        </is>
      </c>
      <c r="B229" t="n">
        <v>0.00129</v>
      </c>
      <c r="C229" t="inlineStr">
        <is>
          <t>CH</t>
        </is>
      </c>
      <c r="D229" t="inlineStr">
        <is>
          <t>meter-year</t>
        </is>
      </c>
      <c r="F229" t="inlineStr">
        <is>
          <t>technosphere</t>
        </is>
      </c>
      <c r="G229" t="inlineStr">
        <is>
          <t>Road maintenance [m*year/vkm]</t>
        </is>
      </c>
      <c r="H229" t="inlineStr">
        <is>
          <t>road maintenance</t>
        </is>
      </c>
    </row>
    <row r="230">
      <c r="A230" t="inlineStr">
        <is>
          <t>maintenance, motor scooter</t>
        </is>
      </c>
      <c r="B230" t="n">
        <v>4e-05</v>
      </c>
      <c r="C230" t="inlineStr">
        <is>
          <t>CH</t>
        </is>
      </c>
      <c r="D230" t="inlineStr">
        <is>
          <t>unit</t>
        </is>
      </c>
      <c r="F230" t="inlineStr">
        <is>
          <t>technosphere</t>
        </is>
      </c>
      <c r="G230" t="inlineStr">
        <is>
          <t>Servicing [unit]</t>
        </is>
      </c>
      <c r="H230" t="inlineStr">
        <is>
          <t>maintenance, motor scooter</t>
        </is>
      </c>
    </row>
    <row r="231">
      <c r="A231" t="inlineStr">
        <is>
          <t>fuel supply for gasoline vehicles</t>
        </is>
      </c>
      <c r="B231" t="n">
        <v>0.02384791125143521</v>
      </c>
      <c r="C231" t="inlineStr">
        <is>
          <t>CH</t>
        </is>
      </c>
      <c r="D231" t="inlineStr">
        <is>
          <t>kilogram</t>
        </is>
      </c>
      <c r="F231" t="inlineStr">
        <is>
          <t>technosphere</t>
        </is>
      </c>
      <c r="G231" t="inlineStr">
        <is>
          <t>Gasoline consumption [MJ/km]</t>
        </is>
      </c>
      <c r="H231" t="inlineStr">
        <is>
          <t>gasoline blend</t>
        </is>
      </c>
    </row>
    <row r="232">
      <c r="A232" t="inlineStr">
        <is>
          <t>Carbon dioxide, fossil</t>
        </is>
      </c>
      <c r="B232" t="n">
        <v>0.07398385203355248</v>
      </c>
      <c r="D232" t="inlineStr">
        <is>
          <t>kilogram</t>
        </is>
      </c>
      <c r="E232" t="inlineStr">
        <is>
          <t>air::urban air close to ground</t>
        </is>
      </c>
      <c r="F232" t="inlineStr">
        <is>
          <t>biosphere</t>
        </is>
      </c>
      <c r="G232" t="inlineStr">
        <is>
          <t>CO2</t>
        </is>
      </c>
    </row>
    <row r="233">
      <c r="A233" t="inlineStr">
        <is>
          <t>Carbon dioxide, from soil or biomass stock</t>
        </is>
      </c>
      <c r="B233" t="n">
        <v>0.0008985892959540788</v>
      </c>
      <c r="D233" t="inlineStr">
        <is>
          <t>kilogram</t>
        </is>
      </c>
      <c r="E233" t="inlineStr">
        <is>
          <t>air::urban air close to ground</t>
        </is>
      </c>
      <c r="F233" t="inlineStr">
        <is>
          <t>biosphere</t>
        </is>
      </c>
      <c r="G233" t="inlineStr">
        <is>
          <t>CO2, bio</t>
        </is>
      </c>
    </row>
    <row r="234">
      <c r="A234" t="inlineStr">
        <is>
          <t>Sulfur dioxide</t>
        </is>
      </c>
      <c r="B234" t="n">
        <v>3.815665800229634e-07</v>
      </c>
      <c r="D234" t="inlineStr">
        <is>
          <t>kilogram</t>
        </is>
      </c>
      <c r="E234" t="inlineStr">
        <is>
          <t>air::urban air close to ground</t>
        </is>
      </c>
      <c r="F234" t="inlineStr">
        <is>
          <t>biosphere</t>
        </is>
      </c>
      <c r="G234" t="inlineStr">
        <is>
          <t>SO2</t>
        </is>
      </c>
    </row>
    <row r="235">
      <c r="A235" t="inlineStr">
        <is>
          <t>Benzene</t>
        </is>
      </c>
      <c r="B235" t="n">
        <v>5.165745283622559e-06</v>
      </c>
      <c r="D235" t="inlineStr">
        <is>
          <t>kilogram</t>
        </is>
      </c>
      <c r="E235" t="inlineStr">
        <is>
          <t>air::urban air close to ground</t>
        </is>
      </c>
      <c r="F235" t="inlineStr">
        <is>
          <t>biosphere</t>
        </is>
      </c>
      <c r="G235" t="inlineStr">
        <is>
          <t>Benzene</t>
        </is>
      </c>
    </row>
    <row r="236">
      <c r="A236" t="inlineStr">
        <is>
          <t>Methane, fossil</t>
        </is>
      </c>
      <c r="B236" t="n">
        <v>5.630701900638842e-05</v>
      </c>
      <c r="D236" t="inlineStr">
        <is>
          <t>kilogram</t>
        </is>
      </c>
      <c r="E236" t="inlineStr">
        <is>
          <t>air::urban air close to ground</t>
        </is>
      </c>
      <c r="F236" t="inlineStr">
        <is>
          <t>biosphere</t>
        </is>
      </c>
      <c r="G236" t="inlineStr">
        <is>
          <t>CH4</t>
        </is>
      </c>
    </row>
    <row r="237">
      <c r="A237" t="inlineStr">
        <is>
          <t>Carbon monoxide, fossil</t>
        </is>
      </c>
      <c r="B237" t="n">
        <v>0.0008217759312477241</v>
      </c>
      <c r="D237" t="inlineStr">
        <is>
          <t>kilogram</t>
        </is>
      </c>
      <c r="E237" t="inlineStr">
        <is>
          <t>air::urban air close to ground</t>
        </is>
      </c>
      <c r="F237" t="inlineStr">
        <is>
          <t>biosphere</t>
        </is>
      </c>
      <c r="G237" t="inlineStr">
        <is>
          <t>CO</t>
        </is>
      </c>
    </row>
    <row r="238">
      <c r="A238" t="inlineStr">
        <is>
          <t>Dinitrogen monoxide</t>
        </is>
      </c>
      <c r="B238" t="n">
        <v>2.010964964513872e-06</v>
      </c>
      <c r="D238" t="inlineStr">
        <is>
          <t>kilogram</t>
        </is>
      </c>
      <c r="E238" t="inlineStr">
        <is>
          <t>air::urban air close to ground</t>
        </is>
      </c>
      <c r="F238" t="inlineStr">
        <is>
          <t>biosphere</t>
        </is>
      </c>
      <c r="G238" t="inlineStr">
        <is>
          <t>N2O</t>
        </is>
      </c>
    </row>
    <row r="239">
      <c r="A239" t="inlineStr">
        <is>
          <t>Ammonia</t>
        </is>
      </c>
      <c r="B239" t="n">
        <v>2.010964964513872e-06</v>
      </c>
      <c r="D239" t="inlineStr">
        <is>
          <t>kilogram</t>
        </is>
      </c>
      <c r="E239" t="inlineStr">
        <is>
          <t>air::urban air close to ground</t>
        </is>
      </c>
      <c r="F239" t="inlineStr">
        <is>
          <t>biosphere</t>
        </is>
      </c>
      <c r="G239" t="inlineStr">
        <is>
          <t>NH3</t>
        </is>
      </c>
    </row>
    <row r="240">
      <c r="A240" t="inlineStr">
        <is>
          <t>Nitrogen oxides</t>
        </is>
      </c>
      <c r="B240" t="n">
        <v>2.729767824082666e-05</v>
      </c>
      <c r="D240" t="inlineStr">
        <is>
          <t>kilogram</t>
        </is>
      </c>
      <c r="E240" t="inlineStr">
        <is>
          <t>air::urban air close to ground</t>
        </is>
      </c>
      <c r="F240" t="inlineStr">
        <is>
          <t>biosphere</t>
        </is>
      </c>
      <c r="G240" t="inlineStr">
        <is>
          <t>NOx</t>
        </is>
      </c>
    </row>
    <row r="241">
      <c r="A241" t="inlineStr">
        <is>
          <t>Particulates, &lt; 2.5 um</t>
        </is>
      </c>
      <c r="B241" t="n">
        <v>5.02741241128468e-06</v>
      </c>
      <c r="D241" t="inlineStr">
        <is>
          <t>kilogram</t>
        </is>
      </c>
      <c r="E241" t="inlineStr">
        <is>
          <t>air::urban air close to ground</t>
        </is>
      </c>
      <c r="F241" t="inlineStr">
        <is>
          <t>biosphere</t>
        </is>
      </c>
      <c r="G241" t="inlineStr">
        <is>
          <t>PM2.5</t>
        </is>
      </c>
    </row>
    <row r="242">
      <c r="A242" t="inlineStr">
        <is>
          <t>NMVOC, non-methane volatile organic compounds, unspecified origin</t>
        </is>
      </c>
      <c r="B242" t="n">
        <v>4.165745394493486e-05</v>
      </c>
      <c r="D242" t="inlineStr">
        <is>
          <t>kilogram</t>
        </is>
      </c>
      <c r="E242" t="inlineStr">
        <is>
          <t>air::urban air close to ground</t>
        </is>
      </c>
      <c r="F242" t="inlineStr">
        <is>
          <t>biosphere</t>
        </is>
      </c>
      <c r="G242" t="inlineStr">
        <is>
          <t>NMVOC</t>
        </is>
      </c>
    </row>
    <row r="243">
      <c r="A243" t="inlineStr">
        <is>
          <t>Ethane</t>
        </is>
      </c>
      <c r="B243" t="n">
        <v>2.937384573040279e-06</v>
      </c>
      <c r="D243" t="inlineStr">
        <is>
          <t>kilogram</t>
        </is>
      </c>
      <c r="E243" t="inlineStr">
        <is>
          <t>air::urban air close to ground</t>
        </is>
      </c>
      <c r="F243" t="inlineStr">
        <is>
          <t>biosphere</t>
        </is>
      </c>
      <c r="G243" t="inlineStr">
        <is>
          <t>Ethane</t>
        </is>
      </c>
    </row>
    <row r="244">
      <c r="A244" t="inlineStr">
        <is>
          <t>Propane</t>
        </is>
      </c>
      <c r="B244" t="n">
        <v>5.985266371398687e-07</v>
      </c>
      <c r="D244" t="inlineStr">
        <is>
          <t>kilogram</t>
        </is>
      </c>
      <c r="E244" t="inlineStr">
        <is>
          <t>air::urban air close to ground</t>
        </is>
      </c>
      <c r="F244" t="inlineStr">
        <is>
          <t>biosphere</t>
        </is>
      </c>
      <c r="G244" t="inlineStr">
        <is>
          <t>Propane</t>
        </is>
      </c>
    </row>
    <row r="245">
      <c r="A245" t="inlineStr">
        <is>
          <t>Butane</t>
        </is>
      </c>
      <c r="B245" t="n">
        <v>4.825045505558326e-06</v>
      </c>
      <c r="D245" t="inlineStr">
        <is>
          <t>kilogram</t>
        </is>
      </c>
      <c r="E245" t="inlineStr">
        <is>
          <t>air::urban air close to ground</t>
        </is>
      </c>
      <c r="F245" t="inlineStr">
        <is>
          <t>biosphere</t>
        </is>
      </c>
      <c r="G245" t="inlineStr">
        <is>
          <t>Butane</t>
        </is>
      </c>
    </row>
    <row r="246">
      <c r="A246" t="inlineStr">
        <is>
          <t>Pentane</t>
        </is>
      </c>
      <c r="B246" t="n">
        <v>1.979741953616489e-06</v>
      </c>
      <c r="D246" t="inlineStr">
        <is>
          <t>kilogram</t>
        </is>
      </c>
      <c r="E246" t="inlineStr">
        <is>
          <t>air::urban air close to ground</t>
        </is>
      </c>
      <c r="F246" t="inlineStr">
        <is>
          <t>biosphere</t>
        </is>
      </c>
      <c r="G246" t="inlineStr">
        <is>
          <t>Pentane</t>
        </is>
      </c>
    </row>
    <row r="247">
      <c r="A247" t="inlineStr">
        <is>
          <t>Hexane</t>
        </is>
      </c>
      <c r="B247" t="n">
        <v>1.482504439684905e-06</v>
      </c>
      <c r="D247" t="inlineStr">
        <is>
          <t>kilogram</t>
        </is>
      </c>
      <c r="E247" t="inlineStr">
        <is>
          <t>air::urban air close to ground</t>
        </is>
      </c>
      <c r="F247" t="inlineStr">
        <is>
          <t>biosphere</t>
        </is>
      </c>
      <c r="G247" t="inlineStr">
        <is>
          <t>Hexane</t>
        </is>
      </c>
    </row>
    <row r="248">
      <c r="A248" t="inlineStr">
        <is>
          <t>Cyclohexane</t>
        </is>
      </c>
      <c r="B248" t="n">
        <v>1.049723640522231e-06</v>
      </c>
      <c r="D248" t="inlineStr">
        <is>
          <t>kilogram</t>
        </is>
      </c>
      <c r="E248" t="inlineStr">
        <is>
          <t>air::urban air close to ground</t>
        </is>
      </c>
      <c r="F248" t="inlineStr">
        <is>
          <t>biosphere</t>
        </is>
      </c>
      <c r="G248" t="inlineStr">
        <is>
          <t>Cyclohexane</t>
        </is>
      </c>
    </row>
    <row r="249">
      <c r="A249" t="inlineStr">
        <is>
          <t>Heptane</t>
        </is>
      </c>
      <c r="B249" t="n">
        <v>6.813995561284659e-07</v>
      </c>
      <c r="D249" t="inlineStr">
        <is>
          <t>kilogram</t>
        </is>
      </c>
      <c r="E249" t="inlineStr">
        <is>
          <t>air::urban air close to ground</t>
        </is>
      </c>
      <c r="F249" t="inlineStr">
        <is>
          <t>biosphere</t>
        </is>
      </c>
      <c r="G249" t="inlineStr">
        <is>
          <t>Heptane</t>
        </is>
      </c>
    </row>
    <row r="250">
      <c r="A250" t="inlineStr">
        <is>
          <t>Ethene</t>
        </is>
      </c>
      <c r="B250" t="n">
        <v>6.721914540186217e-06</v>
      </c>
      <c r="D250" t="inlineStr">
        <is>
          <t>kilogram</t>
        </is>
      </c>
      <c r="E250" t="inlineStr">
        <is>
          <t>air::urban air close to ground</t>
        </is>
      </c>
      <c r="F250" t="inlineStr">
        <is>
          <t>biosphere</t>
        </is>
      </c>
      <c r="G250" t="inlineStr">
        <is>
          <t>Ethene</t>
        </is>
      </c>
    </row>
    <row r="251">
      <c r="A251" t="inlineStr">
        <is>
          <t>Propene</t>
        </is>
      </c>
      <c r="B251" t="n">
        <v>3.517495005960458e-06</v>
      </c>
      <c r="D251" t="inlineStr">
        <is>
          <t>kilogram</t>
        </is>
      </c>
      <c r="E251" t="inlineStr">
        <is>
          <t>air::urban air close to ground</t>
        </is>
      </c>
      <c r="F251" t="inlineStr">
        <is>
          <t>biosphere</t>
        </is>
      </c>
      <c r="G251" t="inlineStr">
        <is>
          <t>Propene</t>
        </is>
      </c>
    </row>
    <row r="252">
      <c r="A252" t="inlineStr">
        <is>
          <t>1-Pentene</t>
        </is>
      </c>
      <c r="B252" t="n">
        <v>1.012891232082855e-07</v>
      </c>
      <c r="D252" t="inlineStr">
        <is>
          <t>kilogram</t>
        </is>
      </c>
      <c r="E252" t="inlineStr">
        <is>
          <t>air::urban air close to ground</t>
        </is>
      </c>
      <c r="F252" t="inlineStr">
        <is>
          <t>biosphere</t>
        </is>
      </c>
      <c r="G252" t="inlineStr">
        <is>
          <t>1-Pentene</t>
        </is>
      </c>
    </row>
    <row r="253">
      <c r="A253" t="inlineStr">
        <is>
          <t>Toluene</t>
        </is>
      </c>
      <c r="B253" t="n">
        <v>1.011049611660886e-05</v>
      </c>
      <c r="D253" t="inlineStr">
        <is>
          <t>kilogram</t>
        </is>
      </c>
      <c r="E253" t="inlineStr">
        <is>
          <t>air::urban air close to ground</t>
        </is>
      </c>
      <c r="F253" t="inlineStr">
        <is>
          <t>biosphere</t>
        </is>
      </c>
      <c r="G253" t="inlineStr">
        <is>
          <t>Toluene</t>
        </is>
      </c>
    </row>
    <row r="254">
      <c r="A254" t="inlineStr">
        <is>
          <t>m-Xylene</t>
        </is>
      </c>
      <c r="B254" t="n">
        <v>4.999999445645365e-06</v>
      </c>
      <c r="D254" t="inlineStr">
        <is>
          <t>kilogram</t>
        </is>
      </c>
      <c r="E254" t="inlineStr">
        <is>
          <t>air::urban air close to ground</t>
        </is>
      </c>
      <c r="F254" t="inlineStr">
        <is>
          <t>biosphere</t>
        </is>
      </c>
      <c r="G254" t="inlineStr">
        <is>
          <t>m-Xylene</t>
        </is>
      </c>
    </row>
    <row r="255">
      <c r="A255" t="inlineStr">
        <is>
          <t>o-Xylene</t>
        </is>
      </c>
      <c r="B255" t="n">
        <v>2.081031076824774e-06</v>
      </c>
      <c r="D255" t="inlineStr">
        <is>
          <t>kilogram</t>
        </is>
      </c>
      <c r="E255" t="inlineStr">
        <is>
          <t>air::urban air close to ground</t>
        </is>
      </c>
      <c r="F255" t="inlineStr">
        <is>
          <t>biosphere</t>
        </is>
      </c>
      <c r="G255" t="inlineStr">
        <is>
          <t>o-Xylene</t>
        </is>
      </c>
    </row>
    <row r="256">
      <c r="A256" t="inlineStr">
        <is>
          <t>Formaldehyde</t>
        </is>
      </c>
      <c r="B256" t="n">
        <v>1.565377358673503e-06</v>
      </c>
      <c r="D256" t="inlineStr">
        <is>
          <t>kilogram</t>
        </is>
      </c>
      <c r="E256" t="inlineStr">
        <is>
          <t>air::urban air close to ground</t>
        </is>
      </c>
      <c r="F256" t="inlineStr">
        <is>
          <t>biosphere</t>
        </is>
      </c>
      <c r="G256" t="inlineStr">
        <is>
          <t>Formaldehyde</t>
        </is>
      </c>
    </row>
    <row r="257">
      <c r="A257" t="inlineStr">
        <is>
          <t>Acetaldehyde</t>
        </is>
      </c>
      <c r="B257" t="n">
        <v>6.9060765823831e-07</v>
      </c>
      <c r="D257" t="inlineStr">
        <is>
          <t>kilogram</t>
        </is>
      </c>
      <c r="E257" t="inlineStr">
        <is>
          <t>air::urban air close to ground</t>
        </is>
      </c>
      <c r="F257" t="inlineStr">
        <is>
          <t>biosphere</t>
        </is>
      </c>
      <c r="G257" t="inlineStr">
        <is>
          <t>Acetaldehyde</t>
        </is>
      </c>
    </row>
    <row r="258">
      <c r="A258" t="inlineStr">
        <is>
          <t>Benzaldehyde</t>
        </is>
      </c>
      <c r="B258" t="n">
        <v>2.025782464165709e-07</v>
      </c>
      <c r="D258" t="inlineStr">
        <is>
          <t>kilogram</t>
        </is>
      </c>
      <c r="E258" t="inlineStr">
        <is>
          <t>air::urban air close to ground</t>
        </is>
      </c>
      <c r="F258" t="inlineStr">
        <is>
          <t>biosphere</t>
        </is>
      </c>
      <c r="G258" t="inlineStr">
        <is>
          <t>Benzaldehyde</t>
        </is>
      </c>
    </row>
    <row r="259">
      <c r="A259" t="inlineStr">
        <is>
          <t>Acetone</t>
        </is>
      </c>
      <c r="B259" t="n">
        <v>5.616942287004922e-07</v>
      </c>
      <c r="D259" t="inlineStr">
        <is>
          <t>kilogram</t>
        </is>
      </c>
      <c r="E259" t="inlineStr">
        <is>
          <t>air::urban air close to ground</t>
        </is>
      </c>
      <c r="F259" t="inlineStr">
        <is>
          <t>biosphere</t>
        </is>
      </c>
      <c r="G259" t="inlineStr">
        <is>
          <t>Acetone</t>
        </is>
      </c>
    </row>
    <row r="260">
      <c r="A260" t="inlineStr">
        <is>
          <t>Methyl ethyl ketone</t>
        </is>
      </c>
      <c r="B260" t="n">
        <v>0</v>
      </c>
      <c r="D260" t="inlineStr">
        <is>
          <t>kilogram</t>
        </is>
      </c>
      <c r="E260" t="inlineStr">
        <is>
          <t>air::urban air close to ground</t>
        </is>
      </c>
      <c r="F260" t="inlineStr">
        <is>
          <t>biosphere</t>
        </is>
      </c>
      <c r="G260" t="inlineStr">
        <is>
          <t>Methyl ethyl ketone</t>
        </is>
      </c>
    </row>
    <row r="261">
      <c r="A261" t="inlineStr">
        <is>
          <t>Acrolein</t>
        </is>
      </c>
      <c r="B261" t="n">
        <v>1.749539400870385e-07</v>
      </c>
      <c r="D261" t="inlineStr">
        <is>
          <t>kilogram</t>
        </is>
      </c>
      <c r="E261" t="inlineStr">
        <is>
          <t>air::urban air close to ground</t>
        </is>
      </c>
      <c r="F261" t="inlineStr">
        <is>
          <t>biosphere</t>
        </is>
      </c>
      <c r="G261" t="inlineStr">
        <is>
          <t>Acrolein</t>
        </is>
      </c>
    </row>
    <row r="262">
      <c r="A262" t="inlineStr">
        <is>
          <t>Styrene</t>
        </is>
      </c>
      <c r="B262" t="n">
        <v>9.300183130942575e-07</v>
      </c>
      <c r="D262" t="inlineStr">
        <is>
          <t>kilogram</t>
        </is>
      </c>
      <c r="E262" t="inlineStr">
        <is>
          <t>air::urban air close to ground</t>
        </is>
      </c>
      <c r="F262" t="inlineStr">
        <is>
          <t>biosphere</t>
        </is>
      </c>
      <c r="G262" t="inlineStr">
        <is>
          <t>Styrene</t>
        </is>
      </c>
    </row>
    <row r="263">
      <c r="A263" t="inlineStr">
        <is>
          <t>PAH, polycyclic aromatic hydrocarbons</t>
        </is>
      </c>
      <c r="B263" t="n">
        <v>8.318600346359453e-10</v>
      </c>
      <c r="D263" t="inlineStr">
        <is>
          <t>kilogram</t>
        </is>
      </c>
      <c r="E263" t="inlineStr">
        <is>
          <t>air::urban air close to ground</t>
        </is>
      </c>
      <c r="F263" t="inlineStr">
        <is>
          <t>biosphere</t>
        </is>
      </c>
      <c r="G263" t="inlineStr">
        <is>
          <t>PAHs</t>
        </is>
      </c>
    </row>
    <row r="264">
      <c r="A264" t="inlineStr">
        <is>
          <t>Arsenic</t>
        </is>
      </c>
      <c r="B264" t="n">
        <v>7.17120719513746e-12</v>
      </c>
      <c r="D264" t="inlineStr">
        <is>
          <t>kilogram</t>
        </is>
      </c>
      <c r="E264" t="inlineStr">
        <is>
          <t>air::urban air close to ground</t>
        </is>
      </c>
      <c r="F264" t="inlineStr">
        <is>
          <t>biosphere</t>
        </is>
      </c>
      <c r="G264" t="inlineStr">
        <is>
          <t>Arsenic</t>
        </is>
      </c>
    </row>
    <row r="265">
      <c r="A265" t="inlineStr">
        <is>
          <t>Selenium</t>
        </is>
      </c>
      <c r="B265" t="n">
        <v>4.780804796758306e-12</v>
      </c>
      <c r="D265" t="inlineStr">
        <is>
          <t>kilogram</t>
        </is>
      </c>
      <c r="E265" t="inlineStr">
        <is>
          <t>air::urban air close to ground</t>
        </is>
      </c>
      <c r="F265" t="inlineStr">
        <is>
          <t>biosphere</t>
        </is>
      </c>
      <c r="G265" t="inlineStr">
        <is>
          <t>Selenium</t>
        </is>
      </c>
    </row>
    <row r="266">
      <c r="A266" t="inlineStr">
        <is>
          <t>Zinc</t>
        </is>
      </c>
      <c r="B266" t="n">
        <v>5.163269180498971e-08</v>
      </c>
      <c r="D266" t="inlineStr">
        <is>
          <t>kilogram</t>
        </is>
      </c>
      <c r="E266" t="inlineStr">
        <is>
          <t>air::urban air close to ground</t>
        </is>
      </c>
      <c r="F266" t="inlineStr">
        <is>
          <t>biosphere</t>
        </is>
      </c>
      <c r="G266" t="inlineStr">
        <is>
          <t>Zinc</t>
        </is>
      </c>
    </row>
    <row r="267">
      <c r="A267" t="inlineStr">
        <is>
          <t>Copper</t>
        </is>
      </c>
      <c r="B267" t="n">
        <v>1.003969007319244e-09</v>
      </c>
      <c r="D267" t="inlineStr">
        <is>
          <t>kilogram</t>
        </is>
      </c>
      <c r="E267" t="inlineStr">
        <is>
          <t>air::urban air close to ground</t>
        </is>
      </c>
      <c r="F267" t="inlineStr">
        <is>
          <t>biosphere</t>
        </is>
      </c>
      <c r="G267" t="inlineStr">
        <is>
          <t>Copper</t>
        </is>
      </c>
    </row>
    <row r="268">
      <c r="A268" t="inlineStr">
        <is>
          <t>Nickel</t>
        </is>
      </c>
      <c r="B268" t="n">
        <v>3.107523117892899e-10</v>
      </c>
      <c r="D268" t="inlineStr">
        <is>
          <t>kilogram</t>
        </is>
      </c>
      <c r="E268" t="inlineStr">
        <is>
          <t>air::urban air close to ground</t>
        </is>
      </c>
      <c r="F268" t="inlineStr">
        <is>
          <t>biosphere</t>
        </is>
      </c>
      <c r="G268" t="inlineStr">
        <is>
          <t>Nickel</t>
        </is>
      </c>
    </row>
    <row r="269">
      <c r="A269" t="inlineStr">
        <is>
          <t>Chromium</t>
        </is>
      </c>
      <c r="B269" t="n">
        <v>3.824643837406645e-10</v>
      </c>
      <c r="D269" t="inlineStr">
        <is>
          <t>kilogram</t>
        </is>
      </c>
      <c r="E269" t="inlineStr">
        <is>
          <t>air::urban air close to ground</t>
        </is>
      </c>
      <c r="F269" t="inlineStr">
        <is>
          <t>biosphere</t>
        </is>
      </c>
      <c r="G269" t="inlineStr">
        <is>
          <t>Chromium</t>
        </is>
      </c>
    </row>
    <row r="270">
      <c r="A270" t="inlineStr">
        <is>
          <t>Chromium VI</t>
        </is>
      </c>
      <c r="B270" t="n">
        <v>7.64928767481329e-13</v>
      </c>
      <c r="D270" t="inlineStr">
        <is>
          <t>kilogram</t>
        </is>
      </c>
      <c r="E270" t="inlineStr">
        <is>
          <t>air::urban air close to ground</t>
        </is>
      </c>
      <c r="F270" t="inlineStr">
        <is>
          <t>biosphere</t>
        </is>
      </c>
      <c r="G270" t="inlineStr">
        <is>
          <t>Chromium VI</t>
        </is>
      </c>
    </row>
    <row r="271">
      <c r="A271" t="inlineStr">
        <is>
          <t>Mercury</t>
        </is>
      </c>
      <c r="B271" t="n">
        <v>2.079650086589863e-10</v>
      </c>
      <c r="D271" t="inlineStr">
        <is>
          <t>kilogram</t>
        </is>
      </c>
      <c r="E271" t="inlineStr">
        <is>
          <t>air::urban air close to ground</t>
        </is>
      </c>
      <c r="F271" t="inlineStr">
        <is>
          <t>biosphere</t>
        </is>
      </c>
      <c r="G271" t="inlineStr">
        <is>
          <t>Mercury</t>
        </is>
      </c>
    </row>
    <row r="272">
      <c r="A272" t="inlineStr">
        <is>
          <t>Cadmium</t>
        </is>
      </c>
      <c r="B272" t="n">
        <v>2.581634590249486e-10</v>
      </c>
      <c r="D272" t="inlineStr">
        <is>
          <t>kilogram</t>
        </is>
      </c>
      <c r="E272" t="inlineStr">
        <is>
          <t>air::urban air close to ground</t>
        </is>
      </c>
      <c r="F272" t="inlineStr">
        <is>
          <t>biosphere</t>
        </is>
      </c>
      <c r="G272" t="inlineStr">
        <is>
          <t>Cadmium</t>
        </is>
      </c>
    </row>
    <row r="273">
      <c r="A273" t="inlineStr">
        <is>
          <t>treatment of road wear emissions, passenger car</t>
        </is>
      </c>
      <c r="B273" t="n">
        <v>-7.538551147222733e-06</v>
      </c>
      <c r="C273" t="inlineStr">
        <is>
          <t>RER</t>
        </is>
      </c>
      <c r="D273" t="inlineStr">
        <is>
          <t>kilogram</t>
        </is>
      </c>
      <c r="F273" t="inlineStr">
        <is>
          <t>technosphere</t>
        </is>
      </c>
      <c r="G273" t="inlineStr">
        <is>
          <t>Road wear [kg/km]</t>
        </is>
      </c>
      <c r="H273" t="inlineStr">
        <is>
          <t>road wear emissions, passenger car</t>
        </is>
      </c>
    </row>
    <row r="274">
      <c r="A274" t="inlineStr">
        <is>
          <t>treatment of tyre wear emissions, passenger car</t>
        </is>
      </c>
      <c r="B274" t="n">
        <v>-5.745409976131475e-06</v>
      </c>
      <c r="C274" t="inlineStr">
        <is>
          <t>RER</t>
        </is>
      </c>
      <c r="D274" t="inlineStr">
        <is>
          <t>kilogram</t>
        </is>
      </c>
      <c r="F274" t="inlineStr">
        <is>
          <t>technosphere</t>
        </is>
      </c>
      <c r="G274" t="inlineStr">
        <is>
          <t>Tire wear [kg/km]</t>
        </is>
      </c>
      <c r="H274" t="inlineStr">
        <is>
          <t>tyre wear emissions, passenger car</t>
        </is>
      </c>
    </row>
    <row r="275">
      <c r="A275" t="inlineStr">
        <is>
          <t>treatment of brake wear emissions, passenger car</t>
        </is>
      </c>
      <c r="B275" t="n">
        <v>-4.111937602413991e-06</v>
      </c>
      <c r="C275" t="inlineStr">
        <is>
          <t>RER</t>
        </is>
      </c>
      <c r="D275" t="inlineStr">
        <is>
          <t>kilogram</t>
        </is>
      </c>
      <c r="F275" t="inlineStr">
        <is>
          <t>technosphere</t>
        </is>
      </c>
      <c r="G275" t="inlineStr">
        <is>
          <t>Brake wear [kg/km]</t>
        </is>
      </c>
      <c r="H275" t="inlineStr">
        <is>
          <t>brake wear emissions, passenger car</t>
        </is>
      </c>
    </row>
    <row r="277">
      <c r="A277" t="inlineStr">
        <is>
          <t>Activity</t>
        </is>
      </c>
      <c r="B277" t="inlineStr">
        <is>
          <t>transport, Motorbike, gasoline, 4-11kW, EURO-5</t>
        </is>
      </c>
    </row>
    <row r="278">
      <c r="A278" t="inlineStr">
        <is>
          <t>location</t>
        </is>
      </c>
      <c r="B278" t="inlineStr">
        <is>
          <t>CH</t>
        </is>
      </c>
    </row>
    <row r="279">
      <c r="A279" t="inlineStr">
        <is>
          <t>vehicle</t>
        </is>
      </c>
      <c r="B279" t="inlineStr">
        <is>
          <t>Motorbike, gasoline, 4-11kW, EURO-5</t>
        </is>
      </c>
    </row>
    <row r="280">
      <c r="A280" t="inlineStr">
        <is>
          <t>size</t>
        </is>
      </c>
    </row>
    <row r="281">
      <c r="A281" t="inlineStr">
        <is>
          <t>year</t>
        </is>
      </c>
      <c r="B281" t="n">
        <v>2020</v>
      </c>
    </row>
    <row r="282">
      <c r="A282" t="inlineStr">
        <is>
          <t>full name</t>
        </is>
      </c>
      <c r="B282" t="inlineStr">
        <is>
          <t>Motorbike, gasoline, 4-11kW, EURO-5 - 2020 - CH</t>
        </is>
      </c>
    </row>
    <row r="283">
      <c r="A283" t="inlineStr">
        <is>
          <t>reference product</t>
        </is>
      </c>
      <c r="B283" t="inlineStr">
        <is>
          <t>transport, Motorbike, gasoline, 4-11kW, EURO-5</t>
        </is>
      </c>
    </row>
    <row r="284">
      <c r="A284" t="inlineStr">
        <is>
          <t>type</t>
        </is>
      </c>
      <c r="B284" t="inlineStr">
        <is>
          <t>process</t>
        </is>
      </c>
    </row>
    <row r="285">
      <c r="A285" t="inlineStr">
        <is>
          <t>unit</t>
        </is>
      </c>
      <c r="B285" t="inlineStr">
        <is>
          <t>kilometer</t>
        </is>
      </c>
    </row>
    <row r="286">
      <c r="A286" t="inlineStr">
        <is>
          <t>source</t>
        </is>
      </c>
      <c r="B286" t="inlineStr">
        <is>
          <t>Sacchi R., Bauer C. Life cycle inventories for on-road vehicles. Paul Scherrer Institut, 2021.</t>
        </is>
      </c>
    </row>
    <row r="287">
      <c r="A287" t="inlineStr">
        <is>
          <t>lifetime</t>
        </is>
      </c>
      <c r="B287" t="n">
        <v>25000</v>
      </c>
    </row>
    <row r="288">
      <c r="A288" t="inlineStr">
        <is>
          <t>passengers</t>
        </is>
      </c>
      <c r="B288" t="n">
        <v>1.1</v>
      </c>
    </row>
    <row r="289">
      <c r="A289" t="inlineStr">
        <is>
          <t>service</t>
        </is>
      </c>
      <c r="B289" t="n">
        <v>1</v>
      </c>
    </row>
    <row r="290">
      <c r="A290" t="inlineStr">
        <is>
          <t>battery replacement</t>
        </is>
      </c>
      <c r="B290" t="n">
        <v>0</v>
      </c>
    </row>
    <row r="291">
      <c r="A291" t="inlineStr">
        <is>
          <t>annual kilometers</t>
        </is>
      </c>
      <c r="B291" t="n">
        <v>1776</v>
      </c>
    </row>
    <row r="292">
      <c r="A292" t="inlineStr">
        <is>
          <t>curb mass</t>
        </is>
      </c>
      <c r="B292" t="n">
        <v>119.0000058325584</v>
      </c>
    </row>
    <row r="293">
      <c r="A293" t="inlineStr">
        <is>
          <t>power</t>
        </is>
      </c>
      <c r="B293" t="n">
        <v>9</v>
      </c>
    </row>
    <row r="294">
      <c r="A294" t="inlineStr">
        <is>
          <t>battery mass</t>
        </is>
      </c>
    </row>
    <row r="295">
      <c r="A295" t="inlineStr">
        <is>
          <t>electricity, low voltage</t>
        </is>
      </c>
      <c r="B295" t="n">
        <v>0</v>
      </c>
    </row>
    <row r="296">
      <c r="A296" t="inlineStr">
        <is>
          <t>tank capacity</t>
        </is>
      </c>
      <c r="B296" t="n">
        <v>79.875</v>
      </c>
    </row>
    <row r="297">
      <c r="A297" t="inlineStr">
        <is>
          <t>fuel mass</t>
        </is>
      </c>
      <c r="B297" t="n">
        <v>6.75</v>
      </c>
    </row>
    <row r="298">
      <c r="A298" t="inlineStr">
        <is>
          <t>range</t>
        </is>
      </c>
      <c r="B298" t="n">
        <v>285.9026833124216</v>
      </c>
    </row>
    <row r="299">
      <c r="A299" t="inlineStr">
        <is>
          <t>emission standard</t>
        </is>
      </c>
      <c r="B299" t="inlineStr">
        <is>
          <t>EURO-5</t>
        </is>
      </c>
    </row>
    <row r="300">
      <c r="A300" t="inlineStr">
        <is>
          <t>Glider lightweighting</t>
        </is>
      </c>
      <c r="B300" t="n">
        <v>0</v>
      </c>
    </row>
    <row r="301">
      <c r="A301" t="inlineStr">
        <is>
          <t>comment</t>
        </is>
      </c>
      <c r="B301" t="inlineStr">
        <is>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is>
      </c>
    </row>
    <row r="302">
      <c r="A302" t="inlineStr">
        <is>
          <t>classifications</t>
        </is>
      </c>
      <c r="B302" t="inlineStr">
        <is>
          <t>CPC::641:Local transport and sightseeing transportation services of passengers</t>
        </is>
      </c>
    </row>
    <row r="303">
      <c r="A303" t="inlineStr">
        <is>
          <t>Exchanges</t>
        </is>
      </c>
    </row>
    <row r="304">
      <c r="A304" t="inlineStr">
        <is>
          <t>name</t>
        </is>
      </c>
      <c r="B304" t="inlineStr">
        <is>
          <t>amount</t>
        </is>
      </c>
      <c r="C304" t="inlineStr">
        <is>
          <t>location</t>
        </is>
      </c>
      <c r="D304" t="inlineStr">
        <is>
          <t>unit</t>
        </is>
      </c>
      <c r="E304" t="inlineStr">
        <is>
          <t>categories</t>
        </is>
      </c>
      <c r="F304" t="inlineStr">
        <is>
          <t>type</t>
        </is>
      </c>
      <c r="G304" t="inlineStr">
        <is>
          <t>comment</t>
        </is>
      </c>
      <c r="H304" t="inlineStr">
        <is>
          <t>reference product</t>
        </is>
      </c>
    </row>
    <row r="305">
      <c r="A305" t="inlineStr">
        <is>
          <t>transport, Motorbike, gasoline, 4-11kW, EURO-5</t>
        </is>
      </c>
      <c r="B305" t="n">
        <v>1</v>
      </c>
      <c r="C305" t="inlineStr">
        <is>
          <t>CH</t>
        </is>
      </c>
      <c r="D305" t="inlineStr">
        <is>
          <t>kilometer</t>
        </is>
      </c>
      <c r="F305" t="inlineStr">
        <is>
          <t>production</t>
        </is>
      </c>
      <c r="H305" t="inlineStr">
        <is>
          <t>transport, Motorbike, gasoline, 4-11kW, EURO-5</t>
        </is>
      </c>
    </row>
    <row r="306">
      <c r="A306" t="inlineStr">
        <is>
          <t>Motorbike, gasoline, 4-11kW, EURO-5</t>
        </is>
      </c>
      <c r="B306" t="n">
        <v>4e-05</v>
      </c>
      <c r="C306" t="inlineStr">
        <is>
          <t>CH</t>
        </is>
      </c>
      <c r="D306" t="inlineStr">
        <is>
          <t>unit</t>
        </is>
      </c>
      <c r="F306" t="inlineStr">
        <is>
          <t>technosphere</t>
        </is>
      </c>
      <c r="H306" t="inlineStr">
        <is>
          <t>Motorbike, gasoline, 4-11kW, EURO-5</t>
        </is>
      </c>
    </row>
    <row r="307">
      <c r="A307" t="inlineStr">
        <is>
          <t>road construction</t>
        </is>
      </c>
      <c r="B307" t="n">
        <v>0.0001114275031320839</v>
      </c>
      <c r="C307" t="inlineStr">
        <is>
          <t>CH</t>
        </is>
      </c>
      <c r="D307" t="inlineStr">
        <is>
          <t>meter-year</t>
        </is>
      </c>
      <c r="F307" t="inlineStr">
        <is>
          <t>technosphere</t>
        </is>
      </c>
      <c r="G307" t="inlineStr">
        <is>
          <t>Road/track use [m*year/vkm or pkm]</t>
        </is>
      </c>
      <c r="H307" t="inlineStr">
        <is>
          <t>road</t>
        </is>
      </c>
    </row>
    <row r="308">
      <c r="A308" t="inlineStr">
        <is>
          <t>road maintenance</t>
        </is>
      </c>
      <c r="B308" t="n">
        <v>0.00129</v>
      </c>
      <c r="C308" t="inlineStr">
        <is>
          <t>CH</t>
        </is>
      </c>
      <c r="D308" t="inlineStr">
        <is>
          <t>meter-year</t>
        </is>
      </c>
      <c r="F308" t="inlineStr">
        <is>
          <t>technosphere</t>
        </is>
      </c>
      <c r="G308" t="inlineStr">
        <is>
          <t>Road maintenance [m*year/vkm]</t>
        </is>
      </c>
      <c r="H308" t="inlineStr">
        <is>
          <t>road maintenance</t>
        </is>
      </c>
    </row>
    <row r="309">
      <c r="A309" t="inlineStr">
        <is>
          <t>maintenance, motor scooter</t>
        </is>
      </c>
      <c r="B309" t="n">
        <v>4e-05</v>
      </c>
      <c r="C309" t="inlineStr">
        <is>
          <t>CH</t>
        </is>
      </c>
      <c r="D309" t="inlineStr">
        <is>
          <t>unit</t>
        </is>
      </c>
      <c r="F309" t="inlineStr">
        <is>
          <t>technosphere</t>
        </is>
      </c>
      <c r="G309" t="inlineStr">
        <is>
          <t>Servicing [unit]</t>
        </is>
      </c>
      <c r="H309" t="inlineStr">
        <is>
          <t>maintenance, motor scooter</t>
        </is>
      </c>
    </row>
    <row r="310">
      <c r="A310" t="inlineStr">
        <is>
          <t>fuel supply for gasoline vehicles</t>
        </is>
      </c>
      <c r="B310" t="n">
        <v>0.02360943213892086</v>
      </c>
      <c r="C310" t="inlineStr">
        <is>
          <t>CH</t>
        </is>
      </c>
      <c r="D310" t="inlineStr">
        <is>
          <t>kilogram</t>
        </is>
      </c>
      <c r="F310" t="inlineStr">
        <is>
          <t>technosphere</t>
        </is>
      </c>
      <c r="G310" t="inlineStr">
        <is>
          <t>Gasoline consumption [MJ/km]</t>
        </is>
      </c>
      <c r="H310" t="inlineStr">
        <is>
          <t>gasoline blend</t>
        </is>
      </c>
    </row>
    <row r="311">
      <c r="A311" t="inlineStr">
        <is>
          <t>Carbon dioxide, fossil</t>
        </is>
      </c>
      <c r="B311" t="n">
        <v>0.07324401351321697</v>
      </c>
      <c r="D311" t="inlineStr">
        <is>
          <t>kilogram</t>
        </is>
      </c>
      <c r="E311" t="inlineStr">
        <is>
          <t>air::urban air close to ground</t>
        </is>
      </c>
      <c r="F311" t="inlineStr">
        <is>
          <t>biosphere</t>
        </is>
      </c>
      <c r="G311" t="inlineStr">
        <is>
          <t>CO2</t>
        </is>
      </c>
    </row>
    <row r="312">
      <c r="A312" t="inlineStr">
        <is>
          <t>Carbon dioxide, from soil or biomass stock</t>
        </is>
      </c>
      <c r="B312" t="n">
        <v>0.0008896034029945381</v>
      </c>
      <c r="D312" t="inlineStr">
        <is>
          <t>kilogram</t>
        </is>
      </c>
      <c r="E312" t="inlineStr">
        <is>
          <t>air::urban air close to ground</t>
        </is>
      </c>
      <c r="F312" t="inlineStr">
        <is>
          <t>biosphere</t>
        </is>
      </c>
      <c r="G312" t="inlineStr">
        <is>
          <t>CO2, bio</t>
        </is>
      </c>
    </row>
    <row r="313">
      <c r="A313" t="inlineStr">
        <is>
          <t>Sulfur dioxide</t>
        </is>
      </c>
      <c r="B313" t="n">
        <v>3.777509142227338e-07</v>
      </c>
      <c r="D313" t="inlineStr">
        <is>
          <t>kilogram</t>
        </is>
      </c>
      <c r="E313" t="inlineStr">
        <is>
          <t>air::urban air close to ground</t>
        </is>
      </c>
      <c r="F313" t="inlineStr">
        <is>
          <t>biosphere</t>
        </is>
      </c>
      <c r="G313" t="inlineStr">
        <is>
          <t>SO2</t>
        </is>
      </c>
    </row>
    <row r="314">
      <c r="A314" t="inlineStr">
        <is>
          <t>Benzene</t>
        </is>
      </c>
      <c r="B314" t="n">
        <v>3.002855150293991e-06</v>
      </c>
      <c r="D314" t="inlineStr">
        <is>
          <t>kilogram</t>
        </is>
      </c>
      <c r="E314" t="inlineStr">
        <is>
          <t>air::urban air close to ground</t>
        </is>
      </c>
      <c r="F314" t="inlineStr">
        <is>
          <t>biosphere</t>
        </is>
      </c>
      <c r="G314" t="inlineStr">
        <is>
          <t>Benzene</t>
        </is>
      </c>
    </row>
    <row r="315">
      <c r="A315" t="inlineStr">
        <is>
          <t>Methane, fossil</t>
        </is>
      </c>
      <c r="B315" t="n">
        <v>5.574394881632454e-05</v>
      </c>
      <c r="D315" t="inlineStr">
        <is>
          <t>kilogram</t>
        </is>
      </c>
      <c r="E315" t="inlineStr">
        <is>
          <t>air::urban air close to ground</t>
        </is>
      </c>
      <c r="F315" t="inlineStr">
        <is>
          <t>biosphere</t>
        </is>
      </c>
      <c r="G315" t="inlineStr">
        <is>
          <t>CH4</t>
        </is>
      </c>
    </row>
    <row r="316">
      <c r="A316" t="inlineStr">
        <is>
          <t>Carbon monoxide, fossil</t>
        </is>
      </c>
      <c r="B316" t="n">
        <v>0.000712423222923834</v>
      </c>
      <c r="D316" t="inlineStr">
        <is>
          <t>kilogram</t>
        </is>
      </c>
      <c r="E316" t="inlineStr">
        <is>
          <t>air::urban air close to ground</t>
        </is>
      </c>
      <c r="F316" t="inlineStr">
        <is>
          <t>biosphere</t>
        </is>
      </c>
      <c r="G316" t="inlineStr">
        <is>
          <t>CO</t>
        </is>
      </c>
    </row>
    <row r="317">
      <c r="A317" t="inlineStr">
        <is>
          <t>Dinitrogen monoxide</t>
        </is>
      </c>
      <c r="B317" t="n">
        <v>1.990855314868733e-06</v>
      </c>
      <c r="D317" t="inlineStr">
        <is>
          <t>kilogram</t>
        </is>
      </c>
      <c r="E317" t="inlineStr">
        <is>
          <t>air::urban air close to ground</t>
        </is>
      </c>
      <c r="F317" t="inlineStr">
        <is>
          <t>biosphere</t>
        </is>
      </c>
      <c r="G317" t="inlineStr">
        <is>
          <t>N2O</t>
        </is>
      </c>
    </row>
    <row r="318">
      <c r="A318" t="inlineStr">
        <is>
          <t>Ammonia</t>
        </is>
      </c>
      <c r="B318" t="n">
        <v>1.990855314868733e-06</v>
      </c>
      <c r="D318" t="inlineStr">
        <is>
          <t>kilogram</t>
        </is>
      </c>
      <c r="E318" t="inlineStr">
        <is>
          <t>air::urban air close to ground</t>
        </is>
      </c>
      <c r="F318" t="inlineStr">
        <is>
          <t>biosphere</t>
        </is>
      </c>
      <c r="G318" t="inlineStr">
        <is>
          <t>NH3</t>
        </is>
      </c>
    </row>
    <row r="319">
      <c r="A319" t="inlineStr">
        <is>
          <t>Nitrogen oxides</t>
        </is>
      </c>
      <c r="B319" t="n">
        <v>1.831551612889812e-05</v>
      </c>
      <c r="D319" t="inlineStr">
        <is>
          <t>kilogram</t>
        </is>
      </c>
      <c r="E319" t="inlineStr">
        <is>
          <t>air::urban air close to ground</t>
        </is>
      </c>
      <c r="F319" t="inlineStr">
        <is>
          <t>biosphere</t>
        </is>
      </c>
      <c r="G319" t="inlineStr">
        <is>
          <t>NOx</t>
        </is>
      </c>
    </row>
    <row r="320">
      <c r="A320" t="inlineStr">
        <is>
          <t>Particulates, &lt; 2.5 um</t>
        </is>
      </c>
      <c r="B320" t="n">
        <v>4.977138287171833e-06</v>
      </c>
      <c r="D320" t="inlineStr">
        <is>
          <t>kilogram</t>
        </is>
      </c>
      <c r="E320" t="inlineStr">
        <is>
          <t>air::urban air close to ground</t>
        </is>
      </c>
      <c r="F320" t="inlineStr">
        <is>
          <t>biosphere</t>
        </is>
      </c>
      <c r="G320" t="inlineStr">
        <is>
          <t>PM2.5</t>
        </is>
      </c>
    </row>
    <row r="321">
      <c r="A321" t="inlineStr">
        <is>
          <t>NMVOC, non-methane volatile organic compounds, unspecified origin</t>
        </is>
      </c>
      <c r="B321" t="n">
        <v>2.421553778953657e-05</v>
      </c>
      <c r="D321" t="inlineStr">
        <is>
          <t>kilogram</t>
        </is>
      </c>
      <c r="E321" t="inlineStr">
        <is>
          <t>air::urban air close to ground</t>
        </is>
      </c>
      <c r="F321" t="inlineStr">
        <is>
          <t>biosphere</t>
        </is>
      </c>
      <c r="G321" t="inlineStr">
        <is>
          <t>NMVOC</t>
        </is>
      </c>
    </row>
    <row r="322">
      <c r="A322" t="inlineStr">
        <is>
          <t>Ethane</t>
        </is>
      </c>
      <c r="B322" t="n">
        <v>1.707505869775014e-06</v>
      </c>
      <c r="D322" t="inlineStr">
        <is>
          <t>kilogram</t>
        </is>
      </c>
      <c r="E322" t="inlineStr">
        <is>
          <t>air::urban air close to ground</t>
        </is>
      </c>
      <c r="F322" t="inlineStr">
        <is>
          <t>biosphere</t>
        </is>
      </c>
      <c r="G322" t="inlineStr">
        <is>
          <t>Ethane</t>
        </is>
      </c>
    </row>
    <row r="323">
      <c r="A323" t="inlineStr">
        <is>
          <t>Propane</t>
        </is>
      </c>
      <c r="B323" t="n">
        <v>3.479243935278242e-07</v>
      </c>
      <c r="D323" t="inlineStr">
        <is>
          <t>kilogram</t>
        </is>
      </c>
      <c r="E323" t="inlineStr">
        <is>
          <t>air::urban air close to ground</t>
        </is>
      </c>
      <c r="F323" t="inlineStr">
        <is>
          <t>biosphere</t>
        </is>
      </c>
      <c r="G323" t="inlineStr">
        <is>
          <t>Propane</t>
        </is>
      </c>
    </row>
    <row r="324">
      <c r="A324" t="inlineStr">
        <is>
          <t>Butane</t>
        </is>
      </c>
      <c r="B324" t="n">
        <v>2.804805880131999e-06</v>
      </c>
      <c r="D324" t="inlineStr">
        <is>
          <t>kilogram</t>
        </is>
      </c>
      <c r="E324" t="inlineStr">
        <is>
          <t>air::urban air close to ground</t>
        </is>
      </c>
      <c r="F324" t="inlineStr">
        <is>
          <t>biosphere</t>
        </is>
      </c>
      <c r="G324" t="inlineStr">
        <is>
          <t>Butane</t>
        </is>
      </c>
    </row>
    <row r="325">
      <c r="A325" t="inlineStr">
        <is>
          <t>Pentane</t>
        </is>
      </c>
      <c r="B325" t="n">
        <v>1.150826840130496e-06</v>
      </c>
      <c r="D325" t="inlineStr">
        <is>
          <t>kilogram</t>
        </is>
      </c>
      <c r="E325" t="inlineStr">
        <is>
          <t>air::urban air close to ground</t>
        </is>
      </c>
      <c r="F325" t="inlineStr">
        <is>
          <t>biosphere</t>
        </is>
      </c>
      <c r="G325" t="inlineStr">
        <is>
          <t>Pentane</t>
        </is>
      </c>
    </row>
    <row r="326">
      <c r="A326" t="inlineStr">
        <is>
          <t>Hexane</t>
        </is>
      </c>
      <c r="B326" t="n">
        <v>8.61781959353534e-07</v>
      </c>
      <c r="D326" t="inlineStr">
        <is>
          <t>kilogram</t>
        </is>
      </c>
      <c r="E326" t="inlineStr">
        <is>
          <t>air::urban air close to ground</t>
        </is>
      </c>
      <c r="F326" t="inlineStr">
        <is>
          <t>biosphere</t>
        </is>
      </c>
      <c r="G326" t="inlineStr">
        <is>
          <t>Hexane</t>
        </is>
      </c>
    </row>
    <row r="327">
      <c r="A327" t="inlineStr">
        <is>
          <t>Cyclohexane</t>
        </is>
      </c>
      <c r="B327" t="n">
        <v>6.102058594180303e-07</v>
      </c>
      <c r="D327" t="inlineStr">
        <is>
          <t>kilogram</t>
        </is>
      </c>
      <c r="E327" t="inlineStr">
        <is>
          <t>air::urban air close to ground</t>
        </is>
      </c>
      <c r="F327" t="inlineStr">
        <is>
          <t>biosphere</t>
        </is>
      </c>
      <c r="G327" t="inlineStr">
        <is>
          <t>Cyclohexane</t>
        </is>
      </c>
    </row>
    <row r="328">
      <c r="A328" t="inlineStr">
        <is>
          <t>Heptane</t>
        </is>
      </c>
      <c r="B328" t="n">
        <v>3.960985403239846e-07</v>
      </c>
      <c r="D328" t="inlineStr">
        <is>
          <t>kilogram</t>
        </is>
      </c>
      <c r="E328" t="inlineStr">
        <is>
          <t>air::urban air close to ground</t>
        </is>
      </c>
      <c r="F328" t="inlineStr">
        <is>
          <t>biosphere</t>
        </is>
      </c>
      <c r="G328" t="inlineStr">
        <is>
          <t>Heptane</t>
        </is>
      </c>
    </row>
    <row r="329">
      <c r="A329" t="inlineStr">
        <is>
          <t>Ethene</t>
        </is>
      </c>
      <c r="B329" t="n">
        <v>3.907458573466334e-06</v>
      </c>
      <c r="D329" t="inlineStr">
        <is>
          <t>kilogram</t>
        </is>
      </c>
      <c r="E329" t="inlineStr">
        <is>
          <t>air::urban air close to ground</t>
        </is>
      </c>
      <c r="F329" t="inlineStr">
        <is>
          <t>biosphere</t>
        </is>
      </c>
      <c r="G329" t="inlineStr">
        <is>
          <t>Ethene</t>
        </is>
      </c>
    </row>
    <row r="330">
      <c r="A330" t="inlineStr">
        <is>
          <t>Propene</t>
        </is>
      </c>
      <c r="B330" t="n">
        <v>2.044724897348136e-06</v>
      </c>
      <c r="D330" t="inlineStr">
        <is>
          <t>kilogram</t>
        </is>
      </c>
      <c r="E330" t="inlineStr">
        <is>
          <t>air::urban air close to ground</t>
        </is>
      </c>
      <c r="F330" t="inlineStr">
        <is>
          <t>biosphere</t>
        </is>
      </c>
      <c r="G330" t="inlineStr">
        <is>
          <t>Propene</t>
        </is>
      </c>
    </row>
    <row r="331">
      <c r="A331" t="inlineStr">
        <is>
          <t>1-Pentene</t>
        </is>
      </c>
      <c r="B331" t="n">
        <v>5.887951275086257e-08</v>
      </c>
      <c r="D331" t="inlineStr">
        <is>
          <t>kilogram</t>
        </is>
      </c>
      <c r="E331" t="inlineStr">
        <is>
          <t>air::urban air close to ground</t>
        </is>
      </c>
      <c r="F331" t="inlineStr">
        <is>
          <t>biosphere</t>
        </is>
      </c>
      <c r="G331" t="inlineStr">
        <is>
          <t>1-Pentene</t>
        </is>
      </c>
    </row>
    <row r="332">
      <c r="A332" t="inlineStr">
        <is>
          <t>Toluene</t>
        </is>
      </c>
      <c r="B332" t="n">
        <v>5.877245909131555e-06</v>
      </c>
      <c r="D332" t="inlineStr">
        <is>
          <t>kilogram</t>
        </is>
      </c>
      <c r="E332" t="inlineStr">
        <is>
          <t>air::urban air close to ground</t>
        </is>
      </c>
      <c r="F332" t="inlineStr">
        <is>
          <t>biosphere</t>
        </is>
      </c>
      <c r="G332" t="inlineStr">
        <is>
          <t>Toluene</t>
        </is>
      </c>
    </row>
    <row r="333">
      <c r="A333" t="inlineStr">
        <is>
          <t>m-Xylene</t>
        </is>
      </c>
      <c r="B333" t="n">
        <v>2.906506856701671e-06</v>
      </c>
      <c r="D333" t="inlineStr">
        <is>
          <t>kilogram</t>
        </is>
      </c>
      <c r="E333" t="inlineStr">
        <is>
          <t>air::urban air close to ground</t>
        </is>
      </c>
      <c r="F333" t="inlineStr">
        <is>
          <t>biosphere</t>
        </is>
      </c>
      <c r="G333" t="inlineStr">
        <is>
          <t>m-Xylene</t>
        </is>
      </c>
    </row>
    <row r="334">
      <c r="A334" t="inlineStr">
        <is>
          <t>o-Xylene</t>
        </is>
      </c>
      <c r="B334" t="n">
        <v>1.209706352881358e-06</v>
      </c>
      <c r="D334" t="inlineStr">
        <is>
          <t>kilogram</t>
        </is>
      </c>
      <c r="E334" t="inlineStr">
        <is>
          <t>air::urban air close to ground</t>
        </is>
      </c>
      <c r="F334" t="inlineStr">
        <is>
          <t>biosphere</t>
        </is>
      </c>
      <c r="G334" t="inlineStr">
        <is>
          <t>o-Xylene</t>
        </is>
      </c>
    </row>
    <row r="335">
      <c r="A335" t="inlineStr">
        <is>
          <t>Formaldehyde</t>
        </is>
      </c>
      <c r="B335" t="n">
        <v>9.099561061496942e-07</v>
      </c>
      <c r="D335" t="inlineStr">
        <is>
          <t>kilogram</t>
        </is>
      </c>
      <c r="E335" t="inlineStr">
        <is>
          <t>air::urban air close to ground</t>
        </is>
      </c>
      <c r="F335" t="inlineStr">
        <is>
          <t>biosphere</t>
        </is>
      </c>
      <c r="G335" t="inlineStr">
        <is>
          <t>Formaldehyde</t>
        </is>
      </c>
    </row>
    <row r="336">
      <c r="A336" t="inlineStr">
        <is>
          <t>Acetaldehyde</t>
        </is>
      </c>
      <c r="B336" t="n">
        <v>4.014512233013357e-07</v>
      </c>
      <c r="D336" t="inlineStr">
        <is>
          <t>kilogram</t>
        </is>
      </c>
      <c r="E336" t="inlineStr">
        <is>
          <t>air::urban air close to ground</t>
        </is>
      </c>
      <c r="F336" t="inlineStr">
        <is>
          <t>biosphere</t>
        </is>
      </c>
      <c r="G336" t="inlineStr">
        <is>
          <t>Acetaldehyde</t>
        </is>
      </c>
    </row>
    <row r="337">
      <c r="A337" t="inlineStr">
        <is>
          <t>Benzaldehyde</t>
        </is>
      </c>
      <c r="B337" t="n">
        <v>1.177590255017251e-07</v>
      </c>
      <c r="D337" t="inlineStr">
        <is>
          <t>kilogram</t>
        </is>
      </c>
      <c r="E337" t="inlineStr">
        <is>
          <t>air::urban air close to ground</t>
        </is>
      </c>
      <c r="F337" t="inlineStr">
        <is>
          <t>biosphere</t>
        </is>
      </c>
      <c r="G337" t="inlineStr">
        <is>
          <t>Benzaldehyde</t>
        </is>
      </c>
    </row>
    <row r="338">
      <c r="A338" t="inlineStr">
        <is>
          <t>Acetone</t>
        </is>
      </c>
      <c r="B338" t="n">
        <v>3.265136616184197e-07</v>
      </c>
      <c r="D338" t="inlineStr">
        <is>
          <t>kilogram</t>
        </is>
      </c>
      <c r="E338" t="inlineStr">
        <is>
          <t>air::urban air close to ground</t>
        </is>
      </c>
      <c r="F338" t="inlineStr">
        <is>
          <t>biosphere</t>
        </is>
      </c>
      <c r="G338" t="inlineStr">
        <is>
          <t>Acetone</t>
        </is>
      </c>
    </row>
    <row r="339">
      <c r="A339" t="inlineStr">
        <is>
          <t>Methyl ethyl ketone</t>
        </is>
      </c>
      <c r="B339" t="n">
        <v>0</v>
      </c>
      <c r="D339" t="inlineStr">
        <is>
          <t>kilogram</t>
        </is>
      </c>
      <c r="E339" t="inlineStr">
        <is>
          <t>air::urban air close to ground</t>
        </is>
      </c>
      <c r="F339" t="inlineStr">
        <is>
          <t>biosphere</t>
        </is>
      </c>
      <c r="G339" t="inlineStr">
        <is>
          <t>Methyl ethyl ketone</t>
        </is>
      </c>
    </row>
    <row r="340">
      <c r="A340" t="inlineStr">
        <is>
          <t>Acrolein</t>
        </is>
      </c>
      <c r="B340" t="n">
        <v>1.017009765696717e-07</v>
      </c>
      <c r="D340" t="inlineStr">
        <is>
          <t>kilogram</t>
        </is>
      </c>
      <c r="E340" t="inlineStr">
        <is>
          <t>air::urban air close to ground</t>
        </is>
      </c>
      <c r="F340" t="inlineStr">
        <is>
          <t>biosphere</t>
        </is>
      </c>
      <c r="G340" t="inlineStr">
        <is>
          <t>Acrolein</t>
        </is>
      </c>
    </row>
    <row r="341">
      <c r="A341" t="inlineStr">
        <is>
          <t>Styrene</t>
        </is>
      </c>
      <c r="B341" t="n">
        <v>5.406209807124654e-07</v>
      </c>
      <c r="D341" t="inlineStr">
        <is>
          <t>kilogram</t>
        </is>
      </c>
      <c r="E341" t="inlineStr">
        <is>
          <t>air::urban air close to ground</t>
        </is>
      </c>
      <c r="F341" t="inlineStr">
        <is>
          <t>biosphere</t>
        </is>
      </c>
      <c r="G341" t="inlineStr">
        <is>
          <t>Styrene</t>
        </is>
      </c>
    </row>
    <row r="342">
      <c r="A342" t="inlineStr">
        <is>
          <t>PAH, polycyclic aromatic hydrocarbons</t>
        </is>
      </c>
      <c r="B342" t="n">
        <v>8.235414342895859e-10</v>
      </c>
      <c r="D342" t="inlineStr">
        <is>
          <t>kilogram</t>
        </is>
      </c>
      <c r="E342" t="inlineStr">
        <is>
          <t>air::urban air close to ground</t>
        </is>
      </c>
      <c r="F342" t="inlineStr">
        <is>
          <t>biosphere</t>
        </is>
      </c>
      <c r="G342" t="inlineStr">
        <is>
          <t>PAHs</t>
        </is>
      </c>
    </row>
    <row r="343">
      <c r="A343" t="inlineStr">
        <is>
          <t>Arsenic</t>
        </is>
      </c>
      <c r="B343" t="n">
        <v>7.099495123186085e-12</v>
      </c>
      <c r="D343" t="inlineStr">
        <is>
          <t>kilogram</t>
        </is>
      </c>
      <c r="E343" t="inlineStr">
        <is>
          <t>air::urban air close to ground</t>
        </is>
      </c>
      <c r="F343" t="inlineStr">
        <is>
          <t>biosphere</t>
        </is>
      </c>
      <c r="G343" t="inlineStr">
        <is>
          <t>Arsenic</t>
        </is>
      </c>
    </row>
    <row r="344">
      <c r="A344" t="inlineStr">
        <is>
          <t>Selenium</t>
        </is>
      </c>
      <c r="B344" t="n">
        <v>4.732996748790723e-12</v>
      </c>
      <c r="D344" t="inlineStr">
        <is>
          <t>kilogram</t>
        </is>
      </c>
      <c r="E344" t="inlineStr">
        <is>
          <t>air::urban air close to ground</t>
        </is>
      </c>
      <c r="F344" t="inlineStr">
        <is>
          <t>biosphere</t>
        </is>
      </c>
      <c r="G344" t="inlineStr">
        <is>
          <t>Selenium</t>
        </is>
      </c>
    </row>
    <row r="345">
      <c r="A345" t="inlineStr">
        <is>
          <t>Zinc</t>
        </is>
      </c>
      <c r="B345" t="n">
        <v>5.111636488693982e-08</v>
      </c>
      <c r="D345" t="inlineStr">
        <is>
          <t>kilogram</t>
        </is>
      </c>
      <c r="E345" t="inlineStr">
        <is>
          <t>air::urban air close to ground</t>
        </is>
      </c>
      <c r="F345" t="inlineStr">
        <is>
          <t>biosphere</t>
        </is>
      </c>
      <c r="G345" t="inlineStr">
        <is>
          <t>Zinc</t>
        </is>
      </c>
    </row>
    <row r="346">
      <c r="A346" t="inlineStr">
        <is>
          <t>Copper</t>
        </is>
      </c>
      <c r="B346" t="n">
        <v>9.939293172460518e-10</v>
      </c>
      <c r="D346" t="inlineStr">
        <is>
          <t>kilogram</t>
        </is>
      </c>
      <c r="E346" t="inlineStr">
        <is>
          <t>air::urban air close to ground</t>
        </is>
      </c>
      <c r="F346" t="inlineStr">
        <is>
          <t>biosphere</t>
        </is>
      </c>
      <c r="G346" t="inlineStr">
        <is>
          <t>Copper</t>
        </is>
      </c>
    </row>
    <row r="347">
      <c r="A347" t="inlineStr">
        <is>
          <t>Nickel</t>
        </is>
      </c>
      <c r="B347" t="n">
        <v>3.07644788671397e-10</v>
      </c>
      <c r="D347" t="inlineStr">
        <is>
          <t>kilogram</t>
        </is>
      </c>
      <c r="E347" t="inlineStr">
        <is>
          <t>air::urban air close to ground</t>
        </is>
      </c>
      <c r="F347" t="inlineStr">
        <is>
          <t>biosphere</t>
        </is>
      </c>
      <c r="G347" t="inlineStr">
        <is>
          <t>Nickel</t>
        </is>
      </c>
    </row>
    <row r="348">
      <c r="A348" t="inlineStr">
        <is>
          <t>Chromium</t>
        </is>
      </c>
      <c r="B348" t="n">
        <v>3.786397399032579e-10</v>
      </c>
      <c r="D348" t="inlineStr">
        <is>
          <t>kilogram</t>
        </is>
      </c>
      <c r="E348" t="inlineStr">
        <is>
          <t>air::urban air close to ground</t>
        </is>
      </c>
      <c r="F348" t="inlineStr">
        <is>
          <t>biosphere</t>
        </is>
      </c>
      <c r="G348" t="inlineStr">
        <is>
          <t>Chromium</t>
        </is>
      </c>
    </row>
    <row r="349">
      <c r="A349" t="inlineStr">
        <is>
          <t>Chromium VI</t>
        </is>
      </c>
      <c r="B349" t="n">
        <v>7.572794798065157e-13</v>
      </c>
      <c r="D349" t="inlineStr">
        <is>
          <t>kilogram</t>
        </is>
      </c>
      <c r="E349" t="inlineStr">
        <is>
          <t>air::urban air close to ground</t>
        </is>
      </c>
      <c r="F349" t="inlineStr">
        <is>
          <t>biosphere</t>
        </is>
      </c>
      <c r="G349" t="inlineStr">
        <is>
          <t>Chromium VI</t>
        </is>
      </c>
    </row>
    <row r="350">
      <c r="A350" t="inlineStr">
        <is>
          <t>Mercury</t>
        </is>
      </c>
      <c r="B350" t="n">
        <v>2.058853585723965e-10</v>
      </c>
      <c r="D350" t="inlineStr">
        <is>
          <t>kilogram</t>
        </is>
      </c>
      <c r="E350" t="inlineStr">
        <is>
          <t>air::urban air close to ground</t>
        </is>
      </c>
      <c r="F350" t="inlineStr">
        <is>
          <t>biosphere</t>
        </is>
      </c>
      <c r="G350" t="inlineStr">
        <is>
          <t>Mercury</t>
        </is>
      </c>
    </row>
    <row r="351">
      <c r="A351" t="inlineStr">
        <is>
          <t>Cadmium</t>
        </is>
      </c>
      <c r="B351" t="n">
        <v>2.555818244346991e-10</v>
      </c>
      <c r="D351" t="inlineStr">
        <is>
          <t>kilogram</t>
        </is>
      </c>
      <c r="E351" t="inlineStr">
        <is>
          <t>air::urban air close to ground</t>
        </is>
      </c>
      <c r="F351" t="inlineStr">
        <is>
          <t>biosphere</t>
        </is>
      </c>
      <c r="G351" t="inlineStr">
        <is>
          <t>Cadmium</t>
        </is>
      </c>
    </row>
    <row r="352">
      <c r="A352" t="inlineStr">
        <is>
          <t>treatment of road wear emissions, passenger car</t>
        </is>
      </c>
      <c r="B352" t="n">
        <v>-7.501032000363144e-06</v>
      </c>
      <c r="C352" t="inlineStr">
        <is>
          <t>RER</t>
        </is>
      </c>
      <c r="D352" t="inlineStr">
        <is>
          <t>kilogram</t>
        </is>
      </c>
      <c r="F352" t="inlineStr">
        <is>
          <t>technosphere</t>
        </is>
      </c>
      <c r="G352" t="inlineStr">
        <is>
          <t>Road wear [kg/km]</t>
        </is>
      </c>
      <c r="H352" t="inlineStr">
        <is>
          <t>road wear emissions, passenger car</t>
        </is>
      </c>
    </row>
    <row r="353">
      <c r="A353" t="inlineStr">
        <is>
          <t>treatment of tyre wear emissions, passenger car</t>
        </is>
      </c>
      <c r="B353" t="n">
        <v>-5.725595322112941e-06</v>
      </c>
      <c r="C353" t="inlineStr">
        <is>
          <t>RER</t>
        </is>
      </c>
      <c r="D353" t="inlineStr">
        <is>
          <t>kilogram</t>
        </is>
      </c>
      <c r="F353" t="inlineStr">
        <is>
          <t>technosphere</t>
        </is>
      </c>
      <c r="G353" t="inlineStr">
        <is>
          <t>Tire wear [kg/km]</t>
        </is>
      </c>
      <c r="H353" t="inlineStr">
        <is>
          <t>tyre wear emissions, passenger car</t>
        </is>
      </c>
    </row>
    <row r="354">
      <c r="A354" t="inlineStr">
        <is>
          <t>treatment of brake wear emissions, passenger car</t>
        </is>
      </c>
      <c r="B354" t="n">
        <v>-4.095110227642976e-06</v>
      </c>
      <c r="C354" t="inlineStr">
        <is>
          <t>RER</t>
        </is>
      </c>
      <c r="D354" t="inlineStr">
        <is>
          <t>kilogram</t>
        </is>
      </c>
      <c r="F354" t="inlineStr">
        <is>
          <t>technosphere</t>
        </is>
      </c>
      <c r="G354" t="inlineStr">
        <is>
          <t>Brake wear [kg/km]</t>
        </is>
      </c>
      <c r="H354" t="inlineStr">
        <is>
          <t>brake wear emissions, passenger car</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H354"/>
  <sheetViews>
    <sheetView workbookViewId="0">
      <selection activeCell="A1" sqref="A1"/>
    </sheetView>
  </sheetViews>
  <sheetFormatPr baseColWidth="8" defaultRowHeight="15"/>
  <sheetData>
    <row r="1">
      <c r="A1" t="inlineStr">
        <is>
          <t>Activity</t>
        </is>
      </c>
      <c r="B1" t="inlineStr">
        <is>
          <t>Motorbike, gasoline, 11-35kW, EURO-3</t>
        </is>
      </c>
    </row>
    <row r="2">
      <c r="A2" t="inlineStr">
        <is>
          <t>location</t>
        </is>
      </c>
      <c r="B2" t="inlineStr">
        <is>
          <t>CH</t>
        </is>
      </c>
    </row>
    <row r="3">
      <c r="A3" t="inlineStr">
        <is>
          <t>vehicle</t>
        </is>
      </c>
      <c r="B3" t="inlineStr">
        <is>
          <t>Motorbike, gasoline, 11-35kW, EURO-3</t>
        </is>
      </c>
    </row>
    <row r="4">
      <c r="A4" t="inlineStr">
        <is>
          <t>size</t>
        </is>
      </c>
    </row>
    <row r="5">
      <c r="A5" t="inlineStr">
        <is>
          <t>year</t>
        </is>
      </c>
      <c r="B5" t="n">
        <v>2006</v>
      </c>
    </row>
    <row r="6">
      <c r="A6" t="inlineStr">
        <is>
          <t>full name</t>
        </is>
      </c>
      <c r="B6" t="inlineStr">
        <is>
          <t>Motorbike, gasoline, 11-35kW, EURO-3 - 2006 - CH</t>
        </is>
      </c>
    </row>
    <row r="7">
      <c r="A7" t="inlineStr">
        <is>
          <t>reference product</t>
        </is>
      </c>
      <c r="B7" t="inlineStr">
        <is>
          <t>Motorbike, gasoline, 11-35kW, EURO-3</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38500</v>
      </c>
    </row>
    <row r="12">
      <c r="A12" t="inlineStr">
        <is>
          <t>passengers</t>
        </is>
      </c>
      <c r="B12" t="n">
        <v>1.1</v>
      </c>
    </row>
    <row r="13">
      <c r="A13" t="inlineStr">
        <is>
          <t>service</t>
        </is>
      </c>
      <c r="B13" t="n">
        <v>1.54</v>
      </c>
    </row>
    <row r="14">
      <c r="A14" t="inlineStr">
        <is>
          <t>battery replacement</t>
        </is>
      </c>
      <c r="B14" t="n">
        <v>0</v>
      </c>
    </row>
    <row r="15">
      <c r="A15" t="inlineStr">
        <is>
          <t>annual kilometers</t>
        </is>
      </c>
      <c r="B15" t="n">
        <v>2405</v>
      </c>
    </row>
    <row r="16">
      <c r="A16" t="inlineStr">
        <is>
          <t>curb mass</t>
        </is>
      </c>
      <c r="B16" t="n">
        <v>159.9875</v>
      </c>
    </row>
    <row r="17">
      <c r="A17" t="inlineStr">
        <is>
          <t>power</t>
        </is>
      </c>
      <c r="B17" t="n">
        <v>20</v>
      </c>
    </row>
    <row r="18">
      <c r="A18" t="inlineStr">
        <is>
          <t>battery mass</t>
        </is>
      </c>
    </row>
    <row r="19">
      <c r="A19" t="inlineStr">
        <is>
          <t>electricity, low voltage</t>
        </is>
      </c>
      <c r="B19" t="n">
        <v>0</v>
      </c>
    </row>
    <row r="20">
      <c r="A20" t="inlineStr">
        <is>
          <t>tank capacity</t>
        </is>
      </c>
      <c r="B20" t="n">
        <v>133.125</v>
      </c>
    </row>
    <row r="21">
      <c r="A21" t="inlineStr">
        <is>
          <t>fuel mass</t>
        </is>
      </c>
      <c r="B21" t="n">
        <v>11.25</v>
      </c>
    </row>
    <row r="22">
      <c r="A22" t="inlineStr">
        <is>
          <t>range</t>
        </is>
      </c>
      <c r="B22" t="n">
        <v>322.0229102242386</v>
      </c>
    </row>
    <row r="23">
      <c r="A23" t="inlineStr">
        <is>
          <t>emission standard</t>
        </is>
      </c>
      <c r="B23" t="inlineStr">
        <is>
          <t>EURO-3</t>
        </is>
      </c>
    </row>
    <row r="24">
      <c r="A24" t="inlineStr">
        <is>
          <t>Glider lightweighting</t>
        </is>
      </c>
      <c r="B24" t="n">
        <v>-0.05</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Motorbike, gasoline, 11-35kW, EURO-3</t>
        </is>
      </c>
      <c r="B32" t="n">
        <v>1</v>
      </c>
      <c r="C32" t="inlineStr">
        <is>
          <t>CH</t>
        </is>
      </c>
      <c r="D32" t="inlineStr">
        <is>
          <t>unit</t>
        </is>
      </c>
      <c r="F32" t="inlineStr">
        <is>
          <t>production</t>
        </is>
      </c>
      <c r="H32" t="inlineStr">
        <is>
          <t>Motorbike, gasoline, 11-35kW, EURO-3</t>
        </is>
      </c>
    </row>
    <row r="33">
      <c r="A33" t="inlineStr">
        <is>
          <t>motor scooter production</t>
        </is>
      </c>
      <c r="B33" t="n">
        <v>0.9</v>
      </c>
      <c r="C33" t="inlineStr">
        <is>
          <t>RER</t>
        </is>
      </c>
      <c r="D33" t="inlineStr">
        <is>
          <t>unit</t>
        </is>
      </c>
      <c r="F33" t="inlineStr">
        <is>
          <t>technosphere</t>
        </is>
      </c>
      <c r="G33" t="inlineStr">
        <is>
          <t>Glider base mass [kg]</t>
        </is>
      </c>
      <c r="H33" t="inlineStr">
        <is>
          <t>motor scooter, 50 cubic cm engine</t>
        </is>
      </c>
    </row>
    <row r="34">
      <c r="A34" t="inlineStr">
        <is>
          <t>motor scooter production</t>
        </is>
      </c>
      <c r="B34" t="n">
        <v>0.6888888888888889</v>
      </c>
      <c r="C34" t="inlineStr">
        <is>
          <t>RER</t>
        </is>
      </c>
      <c r="D34" t="inlineStr">
        <is>
          <t>unit</t>
        </is>
      </c>
      <c r="F34" t="inlineStr">
        <is>
          <t>technosphere</t>
        </is>
      </c>
      <c r="G34" t="inlineStr">
        <is>
          <t>Mechanical powertrain mass [kg]</t>
        </is>
      </c>
      <c r="H34" t="inlineStr">
        <is>
          <t>motor scooter, 50 cubic cm engine</t>
        </is>
      </c>
    </row>
    <row r="35">
      <c r="A35" t="inlineStr">
        <is>
          <t>polyethylene production, high density, granulate</t>
        </is>
      </c>
      <c r="B35" t="n">
        <v>1.6875</v>
      </c>
      <c r="C35" t="inlineStr">
        <is>
          <t>RER</t>
        </is>
      </c>
      <c r="D35" t="inlineStr">
        <is>
          <t>kilogram</t>
        </is>
      </c>
      <c r="F35" t="inlineStr">
        <is>
          <t>technosphere</t>
        </is>
      </c>
      <c r="G35" t="inlineStr">
        <is>
          <t>Fuel tank mass [kg]</t>
        </is>
      </c>
      <c r="H35" t="inlineStr">
        <is>
          <t>polyethylene, high density, granulate</t>
        </is>
      </c>
    </row>
    <row r="36">
      <c r="A36" t="inlineStr">
        <is>
          <t>injection moulding</t>
        </is>
      </c>
      <c r="B36" t="n">
        <v>1.697686116700201</v>
      </c>
      <c r="C36" t="inlineStr">
        <is>
          <t>RER</t>
        </is>
      </c>
      <c r="D36" t="inlineStr">
        <is>
          <t>kilogram</t>
        </is>
      </c>
      <c r="F36" t="inlineStr">
        <is>
          <t>technosphere</t>
        </is>
      </c>
      <c r="G36" t="inlineStr">
        <is>
          <t>Fuel tank shaping</t>
        </is>
      </c>
      <c r="H36" t="inlineStr">
        <is>
          <t>injection moulding</t>
        </is>
      </c>
    </row>
    <row r="37">
      <c r="A37" t="inlineStr">
        <is>
          <t>market for transport, freight, lorry, unspecified</t>
        </is>
      </c>
      <c r="B37" t="n">
        <v>159.9875</v>
      </c>
      <c r="C37" t="inlineStr">
        <is>
          <t>RER</t>
        </is>
      </c>
      <c r="D37" t="inlineStr">
        <is>
          <t>ton kilometer</t>
        </is>
      </c>
      <c r="F37" t="inlineStr">
        <is>
          <t>technosphere</t>
        </is>
      </c>
      <c r="H37" t="inlineStr">
        <is>
          <t>transport, freight, lorry, unspecified</t>
        </is>
      </c>
    </row>
    <row r="38">
      <c r="A38" t="inlineStr">
        <is>
          <t>transport, freight, sea, container ship</t>
        </is>
      </c>
      <c r="B38" t="n">
        <v>2543.80125</v>
      </c>
      <c r="C38" t="inlineStr">
        <is>
          <t>GLO</t>
        </is>
      </c>
      <c r="D38" t="inlineStr">
        <is>
          <t>ton kilometer</t>
        </is>
      </c>
      <c r="F38" t="inlineStr">
        <is>
          <t>technosphere</t>
        </is>
      </c>
      <c r="H38" t="inlineStr">
        <is>
          <t>transport, freight, sea, container ship</t>
        </is>
      </c>
    </row>
    <row r="40">
      <c r="A40" t="inlineStr">
        <is>
          <t>Activity</t>
        </is>
      </c>
      <c r="B40" t="inlineStr">
        <is>
          <t>Motorbike, gasoline, 11-35kW, EURO-4</t>
        </is>
      </c>
    </row>
    <row r="41">
      <c r="A41" t="inlineStr">
        <is>
          <t>location</t>
        </is>
      </c>
      <c r="B41" t="inlineStr">
        <is>
          <t>CH</t>
        </is>
      </c>
    </row>
    <row r="42">
      <c r="A42" t="inlineStr">
        <is>
          <t>vehicle</t>
        </is>
      </c>
      <c r="B42" t="inlineStr">
        <is>
          <t>Motorbike, gasoline, 11-35kW, EURO-4</t>
        </is>
      </c>
    </row>
    <row r="43">
      <c r="A43" t="inlineStr">
        <is>
          <t>size</t>
        </is>
      </c>
    </row>
    <row r="44">
      <c r="A44" t="inlineStr">
        <is>
          <t>year</t>
        </is>
      </c>
      <c r="B44" t="n">
        <v>2016</v>
      </c>
    </row>
    <row r="45">
      <c r="A45" t="inlineStr">
        <is>
          <t>full name</t>
        </is>
      </c>
      <c r="B45" t="inlineStr">
        <is>
          <t>Motorbike, gasoline, 11-35kW, EURO-4 - 2016 - CH</t>
        </is>
      </c>
    </row>
    <row r="46">
      <c r="A46" t="inlineStr">
        <is>
          <t>reference product</t>
        </is>
      </c>
      <c r="B46" t="inlineStr">
        <is>
          <t>Motorbike, gasoline, 11-35kW, EURO-4</t>
        </is>
      </c>
    </row>
    <row r="47">
      <c r="A47" t="inlineStr">
        <is>
          <t>type</t>
        </is>
      </c>
      <c r="B47" t="inlineStr">
        <is>
          <t>process</t>
        </is>
      </c>
    </row>
    <row r="48">
      <c r="A48" t="inlineStr">
        <is>
          <t>unit</t>
        </is>
      </c>
      <c r="B48" t="inlineStr">
        <is>
          <t>unit</t>
        </is>
      </c>
    </row>
    <row r="49">
      <c r="A49" t="inlineStr">
        <is>
          <t>source</t>
        </is>
      </c>
      <c r="B49" t="inlineStr">
        <is>
          <t>Sacchi R., Bauer C. Life cycle inventories for on-road vehicles. Paul Scherrer Institut, 2021.</t>
        </is>
      </c>
    </row>
    <row r="50">
      <c r="A50" t="inlineStr">
        <is>
          <t>lifetime</t>
        </is>
      </c>
      <c r="B50" t="n">
        <v>38500</v>
      </c>
    </row>
    <row r="51">
      <c r="A51" t="inlineStr">
        <is>
          <t>passengers</t>
        </is>
      </c>
      <c r="B51" t="n">
        <v>1.1</v>
      </c>
    </row>
    <row r="52">
      <c r="A52" t="inlineStr">
        <is>
          <t>service</t>
        </is>
      </c>
      <c r="B52" t="n">
        <v>1.54</v>
      </c>
    </row>
    <row r="53">
      <c r="A53" t="inlineStr">
        <is>
          <t>battery replacement</t>
        </is>
      </c>
      <c r="B53" t="n">
        <v>0</v>
      </c>
    </row>
    <row r="54">
      <c r="A54" t="inlineStr">
        <is>
          <t>annual kilometers</t>
        </is>
      </c>
      <c r="B54" t="n">
        <v>2405</v>
      </c>
    </row>
    <row r="55">
      <c r="A55" t="inlineStr">
        <is>
          <t>curb mass</t>
        </is>
      </c>
      <c r="B55" t="n">
        <v>157.5575</v>
      </c>
    </row>
    <row r="56">
      <c r="A56" t="inlineStr">
        <is>
          <t>power</t>
        </is>
      </c>
      <c r="B56" t="n">
        <v>20</v>
      </c>
    </row>
    <row r="57">
      <c r="A57" t="inlineStr">
        <is>
          <t>battery mass</t>
        </is>
      </c>
    </row>
    <row r="58">
      <c r="A58" t="inlineStr">
        <is>
          <t>electricity, low voltage</t>
        </is>
      </c>
      <c r="B58" t="n">
        <v>0</v>
      </c>
    </row>
    <row r="59">
      <c r="A59" t="inlineStr">
        <is>
          <t>tank capacity</t>
        </is>
      </c>
      <c r="B59" t="n">
        <v>133.125</v>
      </c>
    </row>
    <row r="60">
      <c r="A60" t="inlineStr">
        <is>
          <t>fuel mass</t>
        </is>
      </c>
      <c r="B60" t="n">
        <v>11.25</v>
      </c>
    </row>
    <row r="61">
      <c r="A61" t="inlineStr">
        <is>
          <t>range</t>
        </is>
      </c>
      <c r="B61" t="n">
        <v>325.243139326481</v>
      </c>
    </row>
    <row r="62">
      <c r="A62" t="inlineStr">
        <is>
          <t>emission standard</t>
        </is>
      </c>
      <c r="B62" t="inlineStr">
        <is>
          <t>EURO-4</t>
        </is>
      </c>
    </row>
    <row r="63">
      <c r="A63" t="inlineStr">
        <is>
          <t>Glider lightweighting</t>
        </is>
      </c>
      <c r="B63" t="n">
        <v>-0.02</v>
      </c>
    </row>
    <row r="64">
      <c r="A64" t="inlineStr">
        <is>
          <t>origin</t>
        </is>
      </c>
      <c r="B64" t="inlineStr">
        <is>
          <t>China</t>
        </is>
      </c>
    </row>
    <row r="65">
      <c r="A65" t="inlineStr">
        <is>
          <t>distance by ship [km]</t>
        </is>
      </c>
      <c r="B65" t="n">
        <v>15900</v>
      </c>
    </row>
    <row r="66">
      <c r="A66" t="inlineStr">
        <is>
          <t>distance by truck [km]</t>
        </is>
      </c>
      <c r="B66" t="n">
        <v>1000</v>
      </c>
    </row>
    <row r="67">
      <c r="A67" t="inlineStr">
        <is>
          <t>comment</t>
        </is>
      </c>
      <c r="B67" t="inlineStr">
        <is>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68">
      <c r="A68" t="inlineStr">
        <is>
          <t>classifications</t>
        </is>
      </c>
      <c r="B68" t="inlineStr">
        <is>
          <t>CPC::49113:Motor cars and other motor vehicles principally designed for the transport of persons (except public-transport type vehicles, vehicles specially designed for travelling on snow, and golf cars and similar vehicles)</t>
        </is>
      </c>
    </row>
    <row r="69">
      <c r="A69" t="inlineStr">
        <is>
          <t>Exchanges</t>
        </is>
      </c>
    </row>
    <row r="70">
      <c r="A70" t="inlineStr">
        <is>
          <t>name</t>
        </is>
      </c>
      <c r="B70" t="inlineStr">
        <is>
          <t>amount</t>
        </is>
      </c>
      <c r="C70" t="inlineStr">
        <is>
          <t>location</t>
        </is>
      </c>
      <c r="D70" t="inlineStr">
        <is>
          <t>unit</t>
        </is>
      </c>
      <c r="E70" t="inlineStr">
        <is>
          <t>categories</t>
        </is>
      </c>
      <c r="F70" t="inlineStr">
        <is>
          <t>type</t>
        </is>
      </c>
      <c r="G70" t="inlineStr">
        <is>
          <t>comment</t>
        </is>
      </c>
      <c r="H70" t="inlineStr">
        <is>
          <t>reference product</t>
        </is>
      </c>
    </row>
    <row r="71">
      <c r="A71" t="inlineStr">
        <is>
          <t>Motorbike, gasoline, 11-35kW, EURO-4</t>
        </is>
      </c>
      <c r="B71" t="n">
        <v>1</v>
      </c>
      <c r="C71" t="inlineStr">
        <is>
          <t>CH</t>
        </is>
      </c>
      <c r="D71" t="inlineStr">
        <is>
          <t>unit</t>
        </is>
      </c>
      <c r="F71" t="inlineStr">
        <is>
          <t>production</t>
        </is>
      </c>
      <c r="H71" t="inlineStr">
        <is>
          <t>Motorbike, gasoline, 11-35kW, EURO-4</t>
        </is>
      </c>
    </row>
    <row r="72">
      <c r="A72" t="inlineStr">
        <is>
          <t>motor scooter production</t>
        </is>
      </c>
      <c r="B72" t="n">
        <v>0.9</v>
      </c>
      <c r="C72" t="inlineStr">
        <is>
          <t>RER</t>
        </is>
      </c>
      <c r="D72" t="inlineStr">
        <is>
          <t>unit</t>
        </is>
      </c>
      <c r="F72" t="inlineStr">
        <is>
          <t>technosphere</t>
        </is>
      </c>
      <c r="G72" t="inlineStr">
        <is>
          <t>Glider base mass [kg]</t>
        </is>
      </c>
      <c r="H72" t="inlineStr">
        <is>
          <t>motor scooter, 50 cubic cm engine</t>
        </is>
      </c>
    </row>
    <row r="73">
      <c r="A73" t="inlineStr">
        <is>
          <t>motor scooter production</t>
        </is>
      </c>
      <c r="B73" t="n">
        <v>0.6888888888888889</v>
      </c>
      <c r="C73" t="inlineStr">
        <is>
          <t>RER</t>
        </is>
      </c>
      <c r="D73" t="inlineStr">
        <is>
          <t>unit</t>
        </is>
      </c>
      <c r="F73" t="inlineStr">
        <is>
          <t>technosphere</t>
        </is>
      </c>
      <c r="G73" t="inlineStr">
        <is>
          <t>Mechanical powertrain mass [kg]</t>
        </is>
      </c>
      <c r="H73" t="inlineStr">
        <is>
          <t>motor scooter, 50 cubic cm engine</t>
        </is>
      </c>
    </row>
    <row r="74">
      <c r="A74" t="inlineStr">
        <is>
          <t>polyethylene production, high density, granulate</t>
        </is>
      </c>
      <c r="B74" t="n">
        <v>1.6875</v>
      </c>
      <c r="C74" t="inlineStr">
        <is>
          <t>RER</t>
        </is>
      </c>
      <c r="D74" t="inlineStr">
        <is>
          <t>kilogram</t>
        </is>
      </c>
      <c r="F74" t="inlineStr">
        <is>
          <t>technosphere</t>
        </is>
      </c>
      <c r="G74" t="inlineStr">
        <is>
          <t>Fuel tank mass [kg]</t>
        </is>
      </c>
      <c r="H74" t="inlineStr">
        <is>
          <t>polyethylene, high density, granulate</t>
        </is>
      </c>
    </row>
    <row r="75">
      <c r="A75" t="inlineStr">
        <is>
          <t>injection moulding</t>
        </is>
      </c>
      <c r="B75" t="n">
        <v>1.697686116700201</v>
      </c>
      <c r="C75" t="inlineStr">
        <is>
          <t>RER</t>
        </is>
      </c>
      <c r="D75" t="inlineStr">
        <is>
          <t>kilogram</t>
        </is>
      </c>
      <c r="F75" t="inlineStr">
        <is>
          <t>technosphere</t>
        </is>
      </c>
      <c r="G75" t="inlineStr">
        <is>
          <t>Fuel tank shaping</t>
        </is>
      </c>
      <c r="H75" t="inlineStr">
        <is>
          <t>injection moulding</t>
        </is>
      </c>
    </row>
    <row r="76">
      <c r="A76" t="inlineStr">
        <is>
          <t>market for transport, freight, lorry, unspecified</t>
        </is>
      </c>
      <c r="B76" t="n">
        <v>157.5575</v>
      </c>
      <c r="C76" t="inlineStr">
        <is>
          <t>RER</t>
        </is>
      </c>
      <c r="D76" t="inlineStr">
        <is>
          <t>ton kilometer</t>
        </is>
      </c>
      <c r="F76" t="inlineStr">
        <is>
          <t>technosphere</t>
        </is>
      </c>
      <c r="H76" t="inlineStr">
        <is>
          <t>transport, freight, lorry, unspecified</t>
        </is>
      </c>
    </row>
    <row r="77">
      <c r="A77" t="inlineStr">
        <is>
          <t>transport, freight, sea, container ship</t>
        </is>
      </c>
      <c r="B77" t="n">
        <v>2505.16425</v>
      </c>
      <c r="C77" t="inlineStr">
        <is>
          <t>GLO</t>
        </is>
      </c>
      <c r="D77" t="inlineStr">
        <is>
          <t>ton kilometer</t>
        </is>
      </c>
      <c r="F77" t="inlineStr">
        <is>
          <t>technosphere</t>
        </is>
      </c>
      <c r="H77" t="inlineStr">
        <is>
          <t>transport, freight, sea, container ship</t>
        </is>
      </c>
    </row>
    <row r="79">
      <c r="A79" t="inlineStr">
        <is>
          <t>Activity</t>
        </is>
      </c>
      <c r="B79" t="inlineStr">
        <is>
          <t>Motorbike, gasoline, 11-35kW, EURO-5</t>
        </is>
      </c>
    </row>
    <row r="80">
      <c r="A80" t="inlineStr">
        <is>
          <t>location</t>
        </is>
      </c>
      <c r="B80" t="inlineStr">
        <is>
          <t>CH</t>
        </is>
      </c>
    </row>
    <row r="81">
      <c r="A81" t="inlineStr">
        <is>
          <t>vehicle</t>
        </is>
      </c>
      <c r="B81" t="inlineStr">
        <is>
          <t>Motorbike, gasoline, 11-35kW, EURO-5</t>
        </is>
      </c>
    </row>
    <row r="82">
      <c r="A82" t="inlineStr">
        <is>
          <t>size</t>
        </is>
      </c>
    </row>
    <row r="83">
      <c r="A83" t="inlineStr">
        <is>
          <t>year</t>
        </is>
      </c>
      <c r="B83" t="n">
        <v>2020</v>
      </c>
    </row>
    <row r="84">
      <c r="A84" t="inlineStr">
        <is>
          <t>full name</t>
        </is>
      </c>
      <c r="B84" t="inlineStr">
        <is>
          <t>Motorbike, gasoline, 11-35kW, EURO-5 - 2020 - CH</t>
        </is>
      </c>
    </row>
    <row r="85">
      <c r="A85" t="inlineStr">
        <is>
          <t>reference product</t>
        </is>
      </c>
      <c r="B85" t="inlineStr">
        <is>
          <t>Motorbike, gasoline, 11-35kW, EURO-5</t>
        </is>
      </c>
    </row>
    <row r="86">
      <c r="A86" t="inlineStr">
        <is>
          <t>type</t>
        </is>
      </c>
      <c r="B86" t="inlineStr">
        <is>
          <t>process</t>
        </is>
      </c>
    </row>
    <row r="87">
      <c r="A87" t="inlineStr">
        <is>
          <t>unit</t>
        </is>
      </c>
      <c r="B87" t="inlineStr">
        <is>
          <t>unit</t>
        </is>
      </c>
    </row>
    <row r="88">
      <c r="A88" t="inlineStr">
        <is>
          <t>source</t>
        </is>
      </c>
      <c r="B88" t="inlineStr">
        <is>
          <t>Sacchi R., Bauer C. Life cycle inventories for on-road vehicles. Paul Scherrer Institut, 2021.</t>
        </is>
      </c>
    </row>
    <row r="89">
      <c r="A89" t="inlineStr">
        <is>
          <t>lifetime</t>
        </is>
      </c>
      <c r="B89" t="n">
        <v>38500</v>
      </c>
    </row>
    <row r="90">
      <c r="A90" t="inlineStr">
        <is>
          <t>passengers</t>
        </is>
      </c>
      <c r="B90" t="n">
        <v>1.1</v>
      </c>
    </row>
    <row r="91">
      <c r="A91" t="inlineStr">
        <is>
          <t>service</t>
        </is>
      </c>
      <c r="B91" t="n">
        <v>1.54</v>
      </c>
    </row>
    <row r="92">
      <c r="A92" t="inlineStr">
        <is>
          <t>battery replacement</t>
        </is>
      </c>
      <c r="B92" t="n">
        <v>0</v>
      </c>
    </row>
    <row r="93">
      <c r="A93" t="inlineStr">
        <is>
          <t>annual kilometers</t>
        </is>
      </c>
      <c r="B93" t="n">
        <v>2405</v>
      </c>
    </row>
    <row r="94">
      <c r="A94" t="inlineStr">
        <is>
          <t>curb mass</t>
        </is>
      </c>
      <c r="B94" t="n">
        <v>155.9375</v>
      </c>
    </row>
    <row r="95">
      <c r="A95" t="inlineStr">
        <is>
          <t>power</t>
        </is>
      </c>
      <c r="B95" t="n">
        <v>20</v>
      </c>
    </row>
    <row r="96">
      <c r="A96" t="inlineStr">
        <is>
          <t>battery mass</t>
        </is>
      </c>
    </row>
    <row r="97">
      <c r="A97" t="inlineStr">
        <is>
          <t>electricity, low voltage</t>
        </is>
      </c>
      <c r="B97" t="n">
        <v>0</v>
      </c>
    </row>
    <row r="98">
      <c r="A98" t="inlineStr">
        <is>
          <t>tank capacity</t>
        </is>
      </c>
      <c r="B98" t="n">
        <v>133.125</v>
      </c>
    </row>
    <row r="99">
      <c r="A99" t="inlineStr">
        <is>
          <t>fuel mass</t>
        </is>
      </c>
      <c r="B99" t="n">
        <v>11.25</v>
      </c>
    </row>
    <row r="100">
      <c r="A100" t="inlineStr">
        <is>
          <t>range</t>
        </is>
      </c>
      <c r="B100" t="n">
        <v>328.528423562102</v>
      </c>
    </row>
    <row r="101">
      <c r="A101" t="inlineStr">
        <is>
          <t>emission standard</t>
        </is>
      </c>
      <c r="B101" t="inlineStr">
        <is>
          <t>EURO-5</t>
        </is>
      </c>
    </row>
    <row r="102">
      <c r="A102" t="inlineStr">
        <is>
          <t>Glider lightweighting</t>
        </is>
      </c>
      <c r="B102" t="n">
        <v>0</v>
      </c>
    </row>
    <row r="103">
      <c r="A103" t="inlineStr">
        <is>
          <t>origin</t>
        </is>
      </c>
      <c r="B103" t="inlineStr">
        <is>
          <t>China</t>
        </is>
      </c>
    </row>
    <row r="104">
      <c r="A104" t="inlineStr">
        <is>
          <t>distance by ship [km]</t>
        </is>
      </c>
      <c r="B104" t="n">
        <v>15900</v>
      </c>
    </row>
    <row r="105">
      <c r="A105" t="inlineStr">
        <is>
          <t>distance by truck [km]</t>
        </is>
      </c>
      <c r="B105" t="n">
        <v>1000</v>
      </c>
    </row>
    <row r="106">
      <c r="A106" t="inlineStr">
        <is>
          <t>comment</t>
        </is>
      </c>
      <c r="B106" t="inlineStr">
        <is>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107">
      <c r="A107" t="inlineStr">
        <is>
          <t>classifications</t>
        </is>
      </c>
      <c r="B107" t="inlineStr">
        <is>
          <t>CPC::49113:Motor cars and other motor vehicles principally designed for the transport of persons (except public-transport type vehicles, vehicles specially designed for travelling on snow, and golf cars and similar vehicles)</t>
        </is>
      </c>
    </row>
    <row r="108">
      <c r="A108" t="inlineStr">
        <is>
          <t>Exchanges</t>
        </is>
      </c>
    </row>
    <row r="109">
      <c r="A109" t="inlineStr">
        <is>
          <t>name</t>
        </is>
      </c>
      <c r="B109" t="inlineStr">
        <is>
          <t>amount</t>
        </is>
      </c>
      <c r="C109" t="inlineStr">
        <is>
          <t>location</t>
        </is>
      </c>
      <c r="D109" t="inlineStr">
        <is>
          <t>unit</t>
        </is>
      </c>
      <c r="E109" t="inlineStr">
        <is>
          <t>categories</t>
        </is>
      </c>
      <c r="F109" t="inlineStr">
        <is>
          <t>type</t>
        </is>
      </c>
      <c r="G109" t="inlineStr">
        <is>
          <t>comment</t>
        </is>
      </c>
      <c r="H109" t="inlineStr">
        <is>
          <t>reference product</t>
        </is>
      </c>
    </row>
    <row r="110">
      <c r="A110" t="inlineStr">
        <is>
          <t>Motorbike, gasoline, 11-35kW, EURO-5</t>
        </is>
      </c>
      <c r="B110" t="n">
        <v>1</v>
      </c>
      <c r="C110" t="inlineStr">
        <is>
          <t>CH</t>
        </is>
      </c>
      <c r="D110" t="inlineStr">
        <is>
          <t>unit</t>
        </is>
      </c>
      <c r="F110" t="inlineStr">
        <is>
          <t>production</t>
        </is>
      </c>
      <c r="H110" t="inlineStr">
        <is>
          <t>Motorbike, gasoline, 11-35kW, EURO-5</t>
        </is>
      </c>
    </row>
    <row r="111">
      <c r="A111" t="inlineStr">
        <is>
          <t>motor scooter production</t>
        </is>
      </c>
      <c r="B111" t="n">
        <v>0.9</v>
      </c>
      <c r="C111" t="inlineStr">
        <is>
          <t>RER</t>
        </is>
      </c>
      <c r="D111" t="inlineStr">
        <is>
          <t>unit</t>
        </is>
      </c>
      <c r="F111" t="inlineStr">
        <is>
          <t>technosphere</t>
        </is>
      </c>
      <c r="G111" t="inlineStr">
        <is>
          <t>Glider base mass [kg]</t>
        </is>
      </c>
      <c r="H111" t="inlineStr">
        <is>
          <t>motor scooter, 50 cubic cm engine</t>
        </is>
      </c>
    </row>
    <row r="112">
      <c r="A112" t="inlineStr">
        <is>
          <t>motor scooter production</t>
        </is>
      </c>
      <c r="B112" t="n">
        <v>0.6888888888888889</v>
      </c>
      <c r="C112" t="inlineStr">
        <is>
          <t>RER</t>
        </is>
      </c>
      <c r="D112" t="inlineStr">
        <is>
          <t>unit</t>
        </is>
      </c>
      <c r="F112" t="inlineStr">
        <is>
          <t>technosphere</t>
        </is>
      </c>
      <c r="G112" t="inlineStr">
        <is>
          <t>Mechanical powertrain mass [kg]</t>
        </is>
      </c>
      <c r="H112" t="inlineStr">
        <is>
          <t>motor scooter, 50 cubic cm engine</t>
        </is>
      </c>
    </row>
    <row r="113">
      <c r="A113" t="inlineStr">
        <is>
          <t>polyethylene production, high density, granulate</t>
        </is>
      </c>
      <c r="B113" t="n">
        <v>1.6875</v>
      </c>
      <c r="C113" t="inlineStr">
        <is>
          <t>RER</t>
        </is>
      </c>
      <c r="D113" t="inlineStr">
        <is>
          <t>kilogram</t>
        </is>
      </c>
      <c r="F113" t="inlineStr">
        <is>
          <t>technosphere</t>
        </is>
      </c>
      <c r="G113" t="inlineStr">
        <is>
          <t>Fuel tank mass [kg]</t>
        </is>
      </c>
      <c r="H113" t="inlineStr">
        <is>
          <t>polyethylene, high density, granulate</t>
        </is>
      </c>
    </row>
    <row r="114">
      <c r="A114" t="inlineStr">
        <is>
          <t>injection moulding</t>
        </is>
      </c>
      <c r="B114" t="n">
        <v>1.697686116700201</v>
      </c>
      <c r="C114" t="inlineStr">
        <is>
          <t>RER</t>
        </is>
      </c>
      <c r="D114" t="inlineStr">
        <is>
          <t>kilogram</t>
        </is>
      </c>
      <c r="F114" t="inlineStr">
        <is>
          <t>technosphere</t>
        </is>
      </c>
      <c r="G114" t="inlineStr">
        <is>
          <t>Fuel tank shaping</t>
        </is>
      </c>
      <c r="H114" t="inlineStr">
        <is>
          <t>injection moulding</t>
        </is>
      </c>
    </row>
    <row r="115">
      <c r="A115" t="inlineStr">
        <is>
          <t>market for transport, freight, lorry, unspecified</t>
        </is>
      </c>
      <c r="B115" t="n">
        <v>155.9375</v>
      </c>
      <c r="C115" t="inlineStr">
        <is>
          <t>RER</t>
        </is>
      </c>
      <c r="D115" t="inlineStr">
        <is>
          <t>ton kilometer</t>
        </is>
      </c>
      <c r="F115" t="inlineStr">
        <is>
          <t>technosphere</t>
        </is>
      </c>
      <c r="H115" t="inlineStr">
        <is>
          <t>transport, freight, lorry, unspecified</t>
        </is>
      </c>
    </row>
    <row r="116">
      <c r="A116" t="inlineStr">
        <is>
          <t>transport, freight, sea, container ship</t>
        </is>
      </c>
      <c r="B116" t="n">
        <v>2479.40625</v>
      </c>
      <c r="C116" t="inlineStr">
        <is>
          <t>GLO</t>
        </is>
      </c>
      <c r="D116" t="inlineStr">
        <is>
          <t>ton kilometer</t>
        </is>
      </c>
      <c r="F116" t="inlineStr">
        <is>
          <t>technosphere</t>
        </is>
      </c>
      <c r="H116" t="inlineStr">
        <is>
          <t>transport, freight, sea, container ship</t>
        </is>
      </c>
    </row>
    <row r="119">
      <c r="A119" t="inlineStr">
        <is>
          <t>Activity</t>
        </is>
      </c>
      <c r="B119" t="inlineStr">
        <is>
          <t>transport, Motorbike, gasoline, 11-35kW, EURO-3</t>
        </is>
      </c>
    </row>
    <row r="120">
      <c r="A120" t="inlineStr">
        <is>
          <t>location</t>
        </is>
      </c>
      <c r="B120" t="inlineStr">
        <is>
          <t>CH</t>
        </is>
      </c>
    </row>
    <row r="121">
      <c r="A121" t="inlineStr">
        <is>
          <t>vehicle</t>
        </is>
      </c>
      <c r="B121" t="inlineStr">
        <is>
          <t>Motorbike, gasoline, 11-35kW, EURO-3</t>
        </is>
      </c>
    </row>
    <row r="122">
      <c r="A122" t="inlineStr">
        <is>
          <t>size</t>
        </is>
      </c>
    </row>
    <row r="123">
      <c r="A123" t="inlineStr">
        <is>
          <t>year</t>
        </is>
      </c>
      <c r="B123" t="n">
        <v>2006</v>
      </c>
    </row>
    <row r="124">
      <c r="A124" t="inlineStr">
        <is>
          <t>full name</t>
        </is>
      </c>
      <c r="B124" t="inlineStr">
        <is>
          <t>Motorbike, gasoline, 11-35kW, EURO-3 - 2006 - CH</t>
        </is>
      </c>
    </row>
    <row r="125">
      <c r="A125" t="inlineStr">
        <is>
          <t>reference product</t>
        </is>
      </c>
      <c r="B125" t="inlineStr">
        <is>
          <t>transport, Motorbike, gasoline, 11-35kW, EURO-3</t>
        </is>
      </c>
    </row>
    <row r="126">
      <c r="A126" t="inlineStr">
        <is>
          <t>type</t>
        </is>
      </c>
      <c r="B126" t="inlineStr">
        <is>
          <t>process</t>
        </is>
      </c>
    </row>
    <row r="127">
      <c r="A127" t="inlineStr">
        <is>
          <t>unit</t>
        </is>
      </c>
      <c r="B127" t="inlineStr">
        <is>
          <t>kilometer</t>
        </is>
      </c>
    </row>
    <row r="128">
      <c r="A128" t="inlineStr">
        <is>
          <t>source</t>
        </is>
      </c>
      <c r="B128" t="inlineStr">
        <is>
          <t>Sacchi R., Bauer C. Life cycle inventories for on-road vehicles. Paul Scherrer Institut, 2021.</t>
        </is>
      </c>
    </row>
    <row r="129">
      <c r="A129" t="inlineStr">
        <is>
          <t>lifetime</t>
        </is>
      </c>
      <c r="B129" t="n">
        <v>38500</v>
      </c>
    </row>
    <row r="130">
      <c r="A130" t="inlineStr">
        <is>
          <t>passengers</t>
        </is>
      </c>
      <c r="B130" t="n">
        <v>1.1</v>
      </c>
    </row>
    <row r="131">
      <c r="A131" t="inlineStr">
        <is>
          <t>service</t>
        </is>
      </c>
      <c r="B131" t="n">
        <v>1.54</v>
      </c>
    </row>
    <row r="132">
      <c r="A132" t="inlineStr">
        <is>
          <t>battery replacement</t>
        </is>
      </c>
      <c r="B132" t="n">
        <v>0</v>
      </c>
    </row>
    <row r="133">
      <c r="A133" t="inlineStr">
        <is>
          <t>annual kilometers</t>
        </is>
      </c>
      <c r="B133" t="n">
        <v>2405</v>
      </c>
    </row>
    <row r="134">
      <c r="A134" t="inlineStr">
        <is>
          <t>curb mass</t>
        </is>
      </c>
      <c r="B134" t="n">
        <v>159.9875</v>
      </c>
    </row>
    <row r="135">
      <c r="A135" t="inlineStr">
        <is>
          <t>power</t>
        </is>
      </c>
      <c r="B135" t="n">
        <v>20</v>
      </c>
    </row>
    <row r="136">
      <c r="A136" t="inlineStr">
        <is>
          <t>battery mass</t>
        </is>
      </c>
    </row>
    <row r="137">
      <c r="A137" t="inlineStr">
        <is>
          <t>electricity, low voltage</t>
        </is>
      </c>
      <c r="B137" t="n">
        <v>0</v>
      </c>
    </row>
    <row r="138">
      <c r="A138" t="inlineStr">
        <is>
          <t>tank capacity</t>
        </is>
      </c>
      <c r="B138" t="n">
        <v>133.125</v>
      </c>
    </row>
    <row r="139">
      <c r="A139" t="inlineStr">
        <is>
          <t>fuel mass</t>
        </is>
      </c>
      <c r="B139" t="n">
        <v>11.25</v>
      </c>
    </row>
    <row r="140">
      <c r="A140" t="inlineStr">
        <is>
          <t>range</t>
        </is>
      </c>
      <c r="B140" t="n">
        <v>322.0229102242386</v>
      </c>
    </row>
    <row r="141">
      <c r="A141" t="inlineStr">
        <is>
          <t>emission standard</t>
        </is>
      </c>
      <c r="B141" t="inlineStr">
        <is>
          <t>EURO-3</t>
        </is>
      </c>
    </row>
    <row r="142">
      <c r="A142" t="inlineStr">
        <is>
          <t>Glider lightweighting</t>
        </is>
      </c>
      <c r="B142" t="n">
        <v>-0.05</v>
      </c>
    </row>
    <row r="143">
      <c r="A143" t="inlineStr">
        <is>
          <t>comment</t>
        </is>
      </c>
      <c r="B143" t="inlineStr">
        <is>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is>
      </c>
    </row>
    <row r="144">
      <c r="A144" t="inlineStr">
        <is>
          <t>classifications</t>
        </is>
      </c>
      <c r="B144" t="inlineStr">
        <is>
          <t>CPC::641:Local transport and sightseeing transportation services of passengers</t>
        </is>
      </c>
    </row>
    <row r="145">
      <c r="A145" t="inlineStr">
        <is>
          <t>Exchanges</t>
        </is>
      </c>
    </row>
    <row r="146">
      <c r="A146" t="inlineStr">
        <is>
          <t>name</t>
        </is>
      </c>
      <c r="B146" t="inlineStr">
        <is>
          <t>amount</t>
        </is>
      </c>
      <c r="C146" t="inlineStr">
        <is>
          <t>location</t>
        </is>
      </c>
      <c r="D146" t="inlineStr">
        <is>
          <t>unit</t>
        </is>
      </c>
      <c r="E146" t="inlineStr">
        <is>
          <t>categories</t>
        </is>
      </c>
      <c r="F146" t="inlineStr">
        <is>
          <t>type</t>
        </is>
      </c>
      <c r="G146" t="inlineStr">
        <is>
          <t>comment</t>
        </is>
      </c>
      <c r="H146" t="inlineStr">
        <is>
          <t>reference product</t>
        </is>
      </c>
    </row>
    <row r="147">
      <c r="A147" t="inlineStr">
        <is>
          <t>transport, Motorbike, gasoline, 11-35kW, EURO-3</t>
        </is>
      </c>
      <c r="B147" t="n">
        <v>1</v>
      </c>
      <c r="C147" t="inlineStr">
        <is>
          <t>CH</t>
        </is>
      </c>
      <c r="D147" t="inlineStr">
        <is>
          <t>kilometer</t>
        </is>
      </c>
      <c r="F147" t="inlineStr">
        <is>
          <t>production</t>
        </is>
      </c>
      <c r="H147" t="inlineStr">
        <is>
          <t>transport, Motorbike, gasoline, 11-35kW, EURO-3</t>
        </is>
      </c>
    </row>
    <row r="148">
      <c r="A148" t="inlineStr">
        <is>
          <t>Motorbike, gasoline, 11-35kW, EURO-3</t>
        </is>
      </c>
      <c r="B148" t="n">
        <v>2.597402597402598e-05</v>
      </c>
      <c r="C148" t="inlineStr">
        <is>
          <t>CH</t>
        </is>
      </c>
      <c r="D148" t="inlineStr">
        <is>
          <t>unit</t>
        </is>
      </c>
      <c r="F148" t="inlineStr">
        <is>
          <t>technosphere</t>
        </is>
      </c>
      <c r="H148" t="inlineStr">
        <is>
          <t>Motorbike, gasoline, 11-35kW, EURO-3</t>
        </is>
      </c>
    </row>
    <row r="149">
      <c r="A149" t="inlineStr">
        <is>
          <t>road construction</t>
        </is>
      </c>
      <c r="B149" t="n">
        <v>0.0001334377875</v>
      </c>
      <c r="C149" t="inlineStr">
        <is>
          <t>CH</t>
        </is>
      </c>
      <c r="D149" t="inlineStr">
        <is>
          <t>meter-year</t>
        </is>
      </c>
      <c r="F149" t="inlineStr">
        <is>
          <t>technosphere</t>
        </is>
      </c>
      <c r="G149" t="inlineStr">
        <is>
          <t>Road/track use [m*year/vkm or pkm]</t>
        </is>
      </c>
      <c r="H149" t="inlineStr">
        <is>
          <t>road</t>
        </is>
      </c>
    </row>
    <row r="150">
      <c r="A150" t="inlineStr">
        <is>
          <t>road maintenance</t>
        </is>
      </c>
      <c r="B150" t="n">
        <v>0.00129</v>
      </c>
      <c r="C150" t="inlineStr">
        <is>
          <t>CH</t>
        </is>
      </c>
      <c r="D150" t="inlineStr">
        <is>
          <t>meter-year</t>
        </is>
      </c>
      <c r="F150" t="inlineStr">
        <is>
          <t>technosphere</t>
        </is>
      </c>
      <c r="G150" t="inlineStr">
        <is>
          <t>Road maintenance [m*year/vkm]</t>
        </is>
      </c>
      <c r="H150" t="inlineStr">
        <is>
          <t>road maintenance</t>
        </is>
      </c>
    </row>
    <row r="151">
      <c r="A151" t="inlineStr">
        <is>
          <t>maintenance, motor scooter</t>
        </is>
      </c>
      <c r="B151" t="n">
        <v>4e-05</v>
      </c>
      <c r="C151" t="inlineStr">
        <is>
          <t>CH</t>
        </is>
      </c>
      <c r="D151" t="inlineStr">
        <is>
          <t>unit</t>
        </is>
      </c>
      <c r="F151" t="inlineStr">
        <is>
          <t>technosphere</t>
        </is>
      </c>
      <c r="G151" t="inlineStr">
        <is>
          <t>Servicing [unit]</t>
        </is>
      </c>
      <c r="H151" t="inlineStr">
        <is>
          <t>maintenance, motor scooter</t>
        </is>
      </c>
    </row>
    <row r="152">
      <c r="A152" t="inlineStr">
        <is>
          <t>fuel supply for gasoline vehicles</t>
        </is>
      </c>
      <c r="B152" t="n">
        <v>0.03493540255308585</v>
      </c>
      <c r="C152" t="inlineStr">
        <is>
          <t>CH</t>
        </is>
      </c>
      <c r="D152" t="inlineStr">
        <is>
          <t>kilogram</t>
        </is>
      </c>
      <c r="F152" t="inlineStr">
        <is>
          <t>technosphere</t>
        </is>
      </c>
      <c r="G152" t="inlineStr">
        <is>
          <t>Gasoline consumption [MJ/km]</t>
        </is>
      </c>
      <c r="H152" t="inlineStr">
        <is>
          <t>gasoline blend</t>
        </is>
      </c>
    </row>
    <row r="153">
      <c r="A153" t="inlineStr">
        <is>
          <t>Carbon dioxide, fossil</t>
        </is>
      </c>
      <c r="B153" t="n">
        <v>0.1083807980484893</v>
      </c>
      <c r="D153" t="inlineStr">
        <is>
          <t>kilogram</t>
        </is>
      </c>
      <c r="E153" t="inlineStr">
        <is>
          <t>air::urban air close to ground</t>
        </is>
      </c>
      <c r="F153" t="inlineStr">
        <is>
          <t>biosphere</t>
        </is>
      </c>
      <c r="G153" t="inlineStr">
        <is>
          <t>CO2</t>
        </is>
      </c>
    </row>
    <row r="154">
      <c r="A154" t="inlineStr">
        <is>
          <t>Carbon dioxide, from soil or biomass stock</t>
        </is>
      </c>
      <c r="B154" t="n">
        <v>0.001316365968200275</v>
      </c>
      <c r="D154" t="inlineStr">
        <is>
          <t>kilogram</t>
        </is>
      </c>
      <c r="E154" t="inlineStr">
        <is>
          <t>air::urban air close to ground</t>
        </is>
      </c>
      <c r="F154" t="inlineStr">
        <is>
          <t>biosphere</t>
        </is>
      </c>
      <c r="G154" t="inlineStr">
        <is>
          <t>CO2, bio</t>
        </is>
      </c>
    </row>
    <row r="155">
      <c r="A155" t="inlineStr">
        <is>
          <t>Sulfur dioxide</t>
        </is>
      </c>
      <c r="B155" t="n">
        <v>5.589664408493735e-07</v>
      </c>
      <c r="D155" t="inlineStr">
        <is>
          <t>kilogram</t>
        </is>
      </c>
      <c r="E155" t="inlineStr">
        <is>
          <t>air::urban air close to ground</t>
        </is>
      </c>
      <c r="F155" t="inlineStr">
        <is>
          <t>biosphere</t>
        </is>
      </c>
      <c r="G155" t="inlineStr">
        <is>
          <t>SO2</t>
        </is>
      </c>
    </row>
    <row r="156">
      <c r="A156" t="inlineStr">
        <is>
          <t>Benzene</t>
        </is>
      </c>
      <c r="B156" t="n">
        <v>5.44179627197807e-06</v>
      </c>
      <c r="D156" t="inlineStr">
        <is>
          <t>kilogram</t>
        </is>
      </c>
      <c r="E156" t="inlineStr">
        <is>
          <t>air::urban air close to ground</t>
        </is>
      </c>
      <c r="F156" t="inlineStr">
        <is>
          <t>biosphere</t>
        </is>
      </c>
      <c r="G156" t="inlineStr">
        <is>
          <t>Benzene</t>
        </is>
      </c>
    </row>
    <row r="157">
      <c r="A157" t="inlineStr">
        <is>
          <t>Methane, fossil</t>
        </is>
      </c>
      <c r="B157" t="n">
        <v>2.203769637337727e-05</v>
      </c>
      <c r="D157" t="inlineStr">
        <is>
          <t>kilogram</t>
        </is>
      </c>
      <c r="E157" t="inlineStr">
        <is>
          <t>air::urban air close to ground</t>
        </is>
      </c>
      <c r="F157" t="inlineStr">
        <is>
          <t>biosphere</t>
        </is>
      </c>
      <c r="G157" t="inlineStr">
        <is>
          <t>CH4</t>
        </is>
      </c>
    </row>
    <row r="158">
      <c r="A158" t="inlineStr">
        <is>
          <t>Carbon monoxide, fossil</t>
        </is>
      </c>
      <c r="B158" t="n">
        <v>0.0002212245504591031</v>
      </c>
      <c r="D158" t="inlineStr">
        <is>
          <t>kilogram</t>
        </is>
      </c>
      <c r="E158" t="inlineStr">
        <is>
          <t>air::urban air close to ground</t>
        </is>
      </c>
      <c r="F158" t="inlineStr">
        <is>
          <t>biosphere</t>
        </is>
      </c>
      <c r="G158" t="inlineStr">
        <is>
          <t>CO</t>
        </is>
      </c>
    </row>
    <row r="159">
      <c r="A159" t="inlineStr">
        <is>
          <t>Dinitrogen monoxide</t>
        </is>
      </c>
      <c r="B159" t="n">
        <v>6.627878608534517e-07</v>
      </c>
      <c r="D159" t="inlineStr">
        <is>
          <t>kilogram</t>
        </is>
      </c>
      <c r="E159" t="inlineStr">
        <is>
          <t>air::urban air close to ground</t>
        </is>
      </c>
      <c r="F159" t="inlineStr">
        <is>
          <t>biosphere</t>
        </is>
      </c>
      <c r="G159" t="inlineStr">
        <is>
          <t>N2O</t>
        </is>
      </c>
    </row>
    <row r="160">
      <c r="A160" t="inlineStr">
        <is>
          <t>Ammonia</t>
        </is>
      </c>
      <c r="B160" t="n">
        <v>6.627878608534517e-07</v>
      </c>
      <c r="D160" t="inlineStr">
        <is>
          <t>kilogram</t>
        </is>
      </c>
      <c r="E160" t="inlineStr">
        <is>
          <t>air::urban air close to ground</t>
        </is>
      </c>
      <c r="F160" t="inlineStr">
        <is>
          <t>biosphere</t>
        </is>
      </c>
      <c r="G160" t="inlineStr">
        <is>
          <t>NH3</t>
        </is>
      </c>
    </row>
    <row r="161">
      <c r="A161" t="inlineStr">
        <is>
          <t>Nitrogen oxides</t>
        </is>
      </c>
      <c r="B161" t="n">
        <v>2.622081719360142e-05</v>
      </c>
      <c r="D161" t="inlineStr">
        <is>
          <t>kilogram</t>
        </is>
      </c>
      <c r="E161" t="inlineStr">
        <is>
          <t>air::urban air close to ground</t>
        </is>
      </c>
      <c r="F161" t="inlineStr">
        <is>
          <t>biosphere</t>
        </is>
      </c>
      <c r="G161" t="inlineStr">
        <is>
          <t>NOx</t>
        </is>
      </c>
    </row>
    <row r="162">
      <c r="A162" t="inlineStr">
        <is>
          <t>Particulates, &lt; 2.5 um</t>
        </is>
      </c>
      <c r="B162" t="n">
        <v>1.656969652133629e-06</v>
      </c>
      <c r="D162" t="inlineStr">
        <is>
          <t>kilogram</t>
        </is>
      </c>
      <c r="E162" t="inlineStr">
        <is>
          <t>air::urban air close to ground</t>
        </is>
      </c>
      <c r="F162" t="inlineStr">
        <is>
          <t>biosphere</t>
        </is>
      </c>
      <c r="G162" t="inlineStr">
        <is>
          <t>PM2.5</t>
        </is>
      </c>
    </row>
    <row r="163">
      <c r="A163" t="inlineStr">
        <is>
          <t>NMVOC, non-methane volatile organic compounds, unspecified origin</t>
        </is>
      </c>
      <c r="B163" t="n">
        <v>4.38835763537055e-05</v>
      </c>
      <c r="D163" t="inlineStr">
        <is>
          <t>kilogram</t>
        </is>
      </c>
      <c r="E163" t="inlineStr">
        <is>
          <t>air::urban air close to ground</t>
        </is>
      </c>
      <c r="F163" t="inlineStr">
        <is>
          <t>biosphere</t>
        </is>
      </c>
      <c r="G163" t="inlineStr">
        <is>
          <t>NMVOC</t>
        </is>
      </c>
    </row>
    <row r="164">
      <c r="A164" t="inlineStr">
        <is>
          <t>Ethane</t>
        </is>
      </c>
      <c r="B164" t="n">
        <v>3.09435474288949e-06</v>
      </c>
      <c r="D164" t="inlineStr">
        <is>
          <t>kilogram</t>
        </is>
      </c>
      <c r="E164" t="inlineStr">
        <is>
          <t>air::urban air close to ground</t>
        </is>
      </c>
      <c r="F164" t="inlineStr">
        <is>
          <t>biosphere</t>
        </is>
      </c>
      <c r="G164" t="inlineStr">
        <is>
          <t>Ethane</t>
        </is>
      </c>
    </row>
    <row r="165">
      <c r="A165" t="inlineStr">
        <is>
          <t>Propane</t>
        </is>
      </c>
      <c r="B165" t="n">
        <v>6.30511154507263e-07</v>
      </c>
      <c r="D165" t="inlineStr">
        <is>
          <t>kilogram</t>
        </is>
      </c>
      <c r="E165" t="inlineStr">
        <is>
          <t>air::urban air close to ground</t>
        </is>
      </c>
      <c r="F165" t="inlineStr">
        <is>
          <t>biosphere</t>
        </is>
      </c>
      <c r="G165" t="inlineStr">
        <is>
          <t>Propane</t>
        </is>
      </c>
    </row>
    <row r="166">
      <c r="A166" t="inlineStr">
        <is>
          <t>Butane</t>
        </is>
      </c>
      <c r="B166" t="n">
        <v>5.08288992248932e-06</v>
      </c>
      <c r="D166" t="inlineStr">
        <is>
          <t>kilogram</t>
        </is>
      </c>
      <c r="E166" t="inlineStr">
        <is>
          <t>air::urban air close to ground</t>
        </is>
      </c>
      <c r="F166" t="inlineStr">
        <is>
          <t>biosphere</t>
        </is>
      </c>
      <c r="G166" t="inlineStr">
        <is>
          <t>Butane</t>
        </is>
      </c>
    </row>
    <row r="167">
      <c r="A167" t="inlineStr">
        <is>
          <t>Pentane</t>
        </is>
      </c>
      <c r="B167" t="n">
        <v>2.08553689567787e-06</v>
      </c>
      <c r="D167" t="inlineStr">
        <is>
          <t>kilogram</t>
        </is>
      </c>
      <c r="E167" t="inlineStr">
        <is>
          <t>air::urban air close to ground</t>
        </is>
      </c>
      <c r="F167" t="inlineStr">
        <is>
          <t>biosphere</t>
        </is>
      </c>
      <c r="G167" t="inlineStr">
        <is>
          <t>Pentane</t>
        </is>
      </c>
    </row>
    <row r="168">
      <c r="A168" t="inlineStr">
        <is>
          <t>Hexane</t>
        </is>
      </c>
      <c r="B168" t="n">
        <v>1.561727628856451e-06</v>
      </c>
      <c r="D168" t="inlineStr">
        <is>
          <t>kilogram</t>
        </is>
      </c>
      <c r="E168" t="inlineStr">
        <is>
          <t>air::urban air close to ground</t>
        </is>
      </c>
      <c r="F168" t="inlineStr">
        <is>
          <t>biosphere</t>
        </is>
      </c>
      <c r="G168" t="inlineStr">
        <is>
          <t>Hexane</t>
        </is>
      </c>
    </row>
    <row r="169">
      <c r="A169" t="inlineStr">
        <is>
          <t>Cyclohexane</t>
        </is>
      </c>
      <c r="B169" t="n">
        <v>1.105819563289661e-06</v>
      </c>
      <c r="D169" t="inlineStr">
        <is>
          <t>kilogram</t>
        </is>
      </c>
      <c r="E169" t="inlineStr">
        <is>
          <t>air::urban air close to ground</t>
        </is>
      </c>
      <c r="F169" t="inlineStr">
        <is>
          <t>biosphere</t>
        </is>
      </c>
      <c r="G169" t="inlineStr">
        <is>
          <t>Cyclohexane</t>
        </is>
      </c>
    </row>
    <row r="170">
      <c r="A170" t="inlineStr">
        <is>
          <t>Heptane</t>
        </is>
      </c>
      <c r="B170" t="n">
        <v>7.178126989774994e-07</v>
      </c>
      <c r="D170" t="inlineStr">
        <is>
          <t>kilogram</t>
        </is>
      </c>
      <c r="E170" t="inlineStr">
        <is>
          <t>air::urban air close to ground</t>
        </is>
      </c>
      <c r="F170" t="inlineStr">
        <is>
          <t>biosphere</t>
        </is>
      </c>
      <c r="G170" t="inlineStr">
        <is>
          <t>Heptane</t>
        </is>
      </c>
    </row>
    <row r="171">
      <c r="A171" t="inlineStr">
        <is>
          <t>Ethene</t>
        </is>
      </c>
      <c r="B171" t="n">
        <v>7.081125273696953e-06</v>
      </c>
      <c r="D171" t="inlineStr">
        <is>
          <t>kilogram</t>
        </is>
      </c>
      <c r="E171" t="inlineStr">
        <is>
          <t>air::urban air close to ground</t>
        </is>
      </c>
      <c r="F171" t="inlineStr">
        <is>
          <t>biosphere</t>
        </is>
      </c>
      <c r="G171" t="inlineStr">
        <is>
          <t>Ethene</t>
        </is>
      </c>
    </row>
    <row r="172">
      <c r="A172" t="inlineStr">
        <is>
          <t>Propene</t>
        </is>
      </c>
      <c r="B172" t="n">
        <v>3.705465554181145e-06</v>
      </c>
      <c r="D172" t="inlineStr">
        <is>
          <t>kilogram</t>
        </is>
      </c>
      <c r="E172" t="inlineStr">
        <is>
          <t>air::urban air close to ground</t>
        </is>
      </c>
      <c r="F172" t="inlineStr">
        <is>
          <t>biosphere</t>
        </is>
      </c>
      <c r="G172" t="inlineStr">
        <is>
          <t>Propene</t>
        </is>
      </c>
    </row>
    <row r="173">
      <c r="A173" t="inlineStr">
        <is>
          <t>1-Pentene</t>
        </is>
      </c>
      <c r="B173" t="n">
        <v>1.067018876858445e-07</v>
      </c>
      <c r="D173" t="inlineStr">
        <is>
          <t>kilogram</t>
        </is>
      </c>
      <c r="E173" t="inlineStr">
        <is>
          <t>air::urban air close to ground</t>
        </is>
      </c>
      <c r="F173" t="inlineStr">
        <is>
          <t>biosphere</t>
        </is>
      </c>
      <c r="G173" t="inlineStr">
        <is>
          <t>1-Pentene</t>
        </is>
      </c>
    </row>
    <row r="174">
      <c r="A174" t="inlineStr">
        <is>
          <t>Toluene</t>
        </is>
      </c>
      <c r="B174" t="n">
        <v>1.065078842536884e-05</v>
      </c>
      <c r="D174" t="inlineStr">
        <is>
          <t>kilogram</t>
        </is>
      </c>
      <c r="E174" t="inlineStr">
        <is>
          <t>air::urban air close to ground</t>
        </is>
      </c>
      <c r="F174" t="inlineStr">
        <is>
          <t>biosphere</t>
        </is>
      </c>
      <c r="G174" t="inlineStr">
        <is>
          <t>Toluene</t>
        </is>
      </c>
    </row>
    <row r="175">
      <c r="A175" t="inlineStr">
        <is>
          <t>m-Xylene</t>
        </is>
      </c>
      <c r="B175" t="n">
        <v>5.267193183037597e-06</v>
      </c>
      <c r="D175" t="inlineStr">
        <is>
          <t>kilogram</t>
        </is>
      </c>
      <c r="E175" t="inlineStr">
        <is>
          <t>air::urban air close to ground</t>
        </is>
      </c>
      <c r="F175" t="inlineStr">
        <is>
          <t>biosphere</t>
        </is>
      </c>
      <c r="G175" t="inlineStr">
        <is>
          <t>m-Xylene</t>
        </is>
      </c>
    </row>
    <row r="176">
      <c r="A176" t="inlineStr">
        <is>
          <t>o-Xylene</t>
        </is>
      </c>
      <c r="B176" t="n">
        <v>2.192238783363714e-06</v>
      </c>
      <c r="D176" t="inlineStr">
        <is>
          <t>kilogram</t>
        </is>
      </c>
      <c r="E176" t="inlineStr">
        <is>
          <t>air::urban air close to ground</t>
        </is>
      </c>
      <c r="F176" t="inlineStr">
        <is>
          <t>biosphere</t>
        </is>
      </c>
      <c r="G176" t="inlineStr">
        <is>
          <t>o-Xylene</t>
        </is>
      </c>
    </row>
    <row r="177">
      <c r="A177" t="inlineStr">
        <is>
          <t>Formaldehyde</t>
        </is>
      </c>
      <c r="B177" t="n">
        <v>1.649029173326688e-06</v>
      </c>
      <c r="D177" t="inlineStr">
        <is>
          <t>kilogram</t>
        </is>
      </c>
      <c r="E177" t="inlineStr">
        <is>
          <t>air::urban air close to ground</t>
        </is>
      </c>
      <c r="F177" t="inlineStr">
        <is>
          <t>biosphere</t>
        </is>
      </c>
      <c r="G177" t="inlineStr">
        <is>
          <t>Formaldehyde</t>
        </is>
      </c>
    </row>
    <row r="178">
      <c r="A178" t="inlineStr">
        <is>
          <t>Acetaldehyde</t>
        </is>
      </c>
      <c r="B178" t="n">
        <v>7.275128705853034e-07</v>
      </c>
      <c r="D178" t="inlineStr">
        <is>
          <t>kilogram</t>
        </is>
      </c>
      <c r="E178" t="inlineStr">
        <is>
          <t>air::urban air close to ground</t>
        </is>
      </c>
      <c r="F178" t="inlineStr">
        <is>
          <t>biosphere</t>
        </is>
      </c>
      <c r="G178" t="inlineStr">
        <is>
          <t>Acetaldehyde</t>
        </is>
      </c>
    </row>
    <row r="179">
      <c r="A179" t="inlineStr">
        <is>
          <t>Benzaldehyde</t>
        </is>
      </c>
      <c r="B179" t="n">
        <v>2.13403775371689e-07</v>
      </c>
      <c r="D179" t="inlineStr">
        <is>
          <t>kilogram</t>
        </is>
      </c>
      <c r="E179" t="inlineStr">
        <is>
          <t>air::urban air close to ground</t>
        </is>
      </c>
      <c r="F179" t="inlineStr">
        <is>
          <t>biosphere</t>
        </is>
      </c>
      <c r="G179" t="inlineStr">
        <is>
          <t>Benzaldehyde</t>
        </is>
      </c>
    </row>
    <row r="180">
      <c r="A180" t="inlineStr">
        <is>
          <t>Acetone</t>
        </is>
      </c>
      <c r="B180" t="n">
        <v>5.917104680760468e-07</v>
      </c>
      <c r="D180" t="inlineStr">
        <is>
          <t>kilogram</t>
        </is>
      </c>
      <c r="E180" t="inlineStr">
        <is>
          <t>air::urban air close to ground</t>
        </is>
      </c>
      <c r="F180" t="inlineStr">
        <is>
          <t>biosphere</t>
        </is>
      </c>
      <c r="G180" t="inlineStr">
        <is>
          <t>Acetone</t>
        </is>
      </c>
    </row>
    <row r="181">
      <c r="A181" t="inlineStr">
        <is>
          <t>Methyl ethyl ketone</t>
        </is>
      </c>
      <c r="B181" t="n">
        <v>4.850085803902023e-08</v>
      </c>
      <c r="D181" t="inlineStr">
        <is>
          <t>kilogram</t>
        </is>
      </c>
      <c r="E181" t="inlineStr">
        <is>
          <t>air::urban air close to ground</t>
        </is>
      </c>
      <c r="F181" t="inlineStr">
        <is>
          <t>biosphere</t>
        </is>
      </c>
      <c r="G181" t="inlineStr">
        <is>
          <t>Methyl ethyl ketone</t>
        </is>
      </c>
    </row>
    <row r="182">
      <c r="A182" t="inlineStr">
        <is>
          <t>Acrolein</t>
        </is>
      </c>
      <c r="B182" t="n">
        <v>1.843032605482769e-07</v>
      </c>
      <c r="D182" t="inlineStr">
        <is>
          <t>kilogram</t>
        </is>
      </c>
      <c r="E182" t="inlineStr">
        <is>
          <t>air::urban air close to ground</t>
        </is>
      </c>
      <c r="F182" t="inlineStr">
        <is>
          <t>biosphere</t>
        </is>
      </c>
      <c r="G182" t="inlineStr">
        <is>
          <t>Acrolein</t>
        </is>
      </c>
    </row>
    <row r="183">
      <c r="A183" t="inlineStr">
        <is>
          <t>Styrene</t>
        </is>
      </c>
      <c r="B183" t="n">
        <v>9.797173323882084e-07</v>
      </c>
      <c r="D183" t="inlineStr">
        <is>
          <t>kilogram</t>
        </is>
      </c>
      <c r="E183" t="inlineStr">
        <is>
          <t>air::urban air close to ground</t>
        </is>
      </c>
      <c r="F183" t="inlineStr">
        <is>
          <t>biosphere</t>
        </is>
      </c>
      <c r="G183" t="inlineStr">
        <is>
          <t>Styrene</t>
        </is>
      </c>
    </row>
    <row r="184">
      <c r="A184" t="inlineStr">
        <is>
          <t>PAH, polycyclic aromatic hydrocarbons</t>
        </is>
      </c>
      <c r="B184" t="n">
        <v>1.218612601809381e-09</v>
      </c>
      <c r="D184" t="inlineStr">
        <is>
          <t>kilogram</t>
        </is>
      </c>
      <c r="E184" t="inlineStr">
        <is>
          <t>air::urban air close to ground</t>
        </is>
      </c>
      <c r="F184" t="inlineStr">
        <is>
          <t>biosphere</t>
        </is>
      </c>
      <c r="G184" t="inlineStr">
        <is>
          <t>PAHs</t>
        </is>
      </c>
    </row>
    <row r="185">
      <c r="A185" t="inlineStr">
        <is>
          <t>Arsenic</t>
        </is>
      </c>
      <c r="B185" t="n">
        <v>1.050528105008087e-11</v>
      </c>
      <c r="D185" t="inlineStr">
        <is>
          <t>kilogram</t>
        </is>
      </c>
      <c r="E185" t="inlineStr">
        <is>
          <t>air::urban air close to ground</t>
        </is>
      </c>
      <c r="F185" t="inlineStr">
        <is>
          <t>biosphere</t>
        </is>
      </c>
      <c r="G185" t="inlineStr">
        <is>
          <t>Arsenic</t>
        </is>
      </c>
    </row>
    <row r="186">
      <c r="A186" t="inlineStr">
        <is>
          <t>Selenium</t>
        </is>
      </c>
      <c r="B186" t="n">
        <v>7.003520700053916e-12</v>
      </c>
      <c r="D186" t="inlineStr">
        <is>
          <t>kilogram</t>
        </is>
      </c>
      <c r="E186" t="inlineStr">
        <is>
          <t>air::urban air close to ground</t>
        </is>
      </c>
      <c r="F186" t="inlineStr">
        <is>
          <t>biosphere</t>
        </is>
      </c>
      <c r="G186" t="inlineStr">
        <is>
          <t>Selenium</t>
        </is>
      </c>
    </row>
    <row r="187">
      <c r="A187" t="inlineStr">
        <is>
          <t>Zinc</t>
        </is>
      </c>
      <c r="B187" t="n">
        <v>7.56380235605823e-08</v>
      </c>
      <c r="D187" t="inlineStr">
        <is>
          <t>kilogram</t>
        </is>
      </c>
      <c r="E187" t="inlineStr">
        <is>
          <t>air::urban air close to ground</t>
        </is>
      </c>
      <c r="F187" t="inlineStr">
        <is>
          <t>biosphere</t>
        </is>
      </c>
      <c r="G187" t="inlineStr">
        <is>
          <t>Zinc</t>
        </is>
      </c>
    </row>
    <row r="188">
      <c r="A188" t="inlineStr">
        <is>
          <t>Copper</t>
        </is>
      </c>
      <c r="B188" t="n">
        <v>1.470739347011322e-09</v>
      </c>
      <c r="D188" t="inlineStr">
        <is>
          <t>kilogram</t>
        </is>
      </c>
      <c r="E188" t="inlineStr">
        <is>
          <t>air::urban air close to ground</t>
        </is>
      </c>
      <c r="F188" t="inlineStr">
        <is>
          <t>biosphere</t>
        </is>
      </c>
      <c r="G188" t="inlineStr">
        <is>
          <t>Copper</t>
        </is>
      </c>
    </row>
    <row r="189">
      <c r="A189" t="inlineStr">
        <is>
          <t>Nickel</t>
        </is>
      </c>
      <c r="B189" t="n">
        <v>4.552288455035046e-10</v>
      </c>
      <c r="D189" t="inlineStr">
        <is>
          <t>kilogram</t>
        </is>
      </c>
      <c r="E189" t="inlineStr">
        <is>
          <t>air::urban air close to ground</t>
        </is>
      </c>
      <c r="F189" t="inlineStr">
        <is>
          <t>biosphere</t>
        </is>
      </c>
      <c r="G189" t="inlineStr">
        <is>
          <t>Nickel</t>
        </is>
      </c>
    </row>
    <row r="190">
      <c r="A190" t="inlineStr">
        <is>
          <t>Chromium</t>
        </is>
      </c>
      <c r="B190" t="n">
        <v>5.602816560043134e-10</v>
      </c>
      <c r="D190" t="inlineStr">
        <is>
          <t>kilogram</t>
        </is>
      </c>
      <c r="E190" t="inlineStr">
        <is>
          <t>air::urban air close to ground</t>
        </is>
      </c>
      <c r="F190" t="inlineStr">
        <is>
          <t>biosphere</t>
        </is>
      </c>
      <c r="G190" t="inlineStr">
        <is>
          <t>Chromium</t>
        </is>
      </c>
    </row>
    <row r="191">
      <c r="A191" t="inlineStr">
        <is>
          <t>Chromium VI</t>
        </is>
      </c>
      <c r="B191" t="n">
        <v>1.120563312008627e-12</v>
      </c>
      <c r="D191" t="inlineStr">
        <is>
          <t>kilogram</t>
        </is>
      </c>
      <c r="E191" t="inlineStr">
        <is>
          <t>air::urban air close to ground</t>
        </is>
      </c>
      <c r="F191" t="inlineStr">
        <is>
          <t>biosphere</t>
        </is>
      </c>
      <c r="G191" t="inlineStr">
        <is>
          <t>Chromium VI</t>
        </is>
      </c>
    </row>
    <row r="192">
      <c r="A192" t="inlineStr">
        <is>
          <t>Mercury</t>
        </is>
      </c>
      <c r="B192" t="n">
        <v>3.046531504523454e-10</v>
      </c>
      <c r="D192" t="inlineStr">
        <is>
          <t>kilogram</t>
        </is>
      </c>
      <c r="E192" t="inlineStr">
        <is>
          <t>air::urban air close to ground</t>
        </is>
      </c>
      <c r="F192" t="inlineStr">
        <is>
          <t>biosphere</t>
        </is>
      </c>
      <c r="G192" t="inlineStr">
        <is>
          <t>Mercury</t>
        </is>
      </c>
    </row>
    <row r="193">
      <c r="A193" t="inlineStr">
        <is>
          <t>Cadmium</t>
        </is>
      </c>
      <c r="B193" t="n">
        <v>3.781901178029115e-10</v>
      </c>
      <c r="D193" t="inlineStr">
        <is>
          <t>kilogram</t>
        </is>
      </c>
      <c r="E193" t="inlineStr">
        <is>
          <t>air::urban air close to ground</t>
        </is>
      </c>
      <c r="F193" t="inlineStr">
        <is>
          <t>biosphere</t>
        </is>
      </c>
      <c r="G193" t="inlineStr">
        <is>
          <t>Cadmium</t>
        </is>
      </c>
    </row>
    <row r="194">
      <c r="A194" t="inlineStr">
        <is>
          <t>treatment of road wear emissions, passenger car</t>
        </is>
      </c>
      <c r="B194" t="n">
        <v>-8.656625299749574e-06</v>
      </c>
      <c r="C194" t="inlineStr">
        <is>
          <t>RER</t>
        </is>
      </c>
      <c r="D194" t="inlineStr">
        <is>
          <t>kilogram</t>
        </is>
      </c>
      <c r="F194" t="inlineStr">
        <is>
          <t>technosphere</t>
        </is>
      </c>
      <c r="G194" t="inlineStr">
        <is>
          <t>Road wear [kg/km]</t>
        </is>
      </c>
      <c r="H194" t="inlineStr">
        <is>
          <t>road wear emissions, passenger car</t>
        </is>
      </c>
    </row>
    <row r="195">
      <c r="A195" t="inlineStr">
        <is>
          <t>treatment of tyre wear emissions, passenger car</t>
        </is>
      </c>
      <c r="B195" t="n">
        <v>-5.718164110678223e-06</v>
      </c>
      <c r="C195" t="inlineStr">
        <is>
          <t>RER</t>
        </is>
      </c>
      <c r="D195" t="inlineStr">
        <is>
          <t>kilogram</t>
        </is>
      </c>
      <c r="F195" t="inlineStr">
        <is>
          <t>technosphere</t>
        </is>
      </c>
      <c r="G195" t="inlineStr">
        <is>
          <t>Tire wear [kg/km]</t>
        </is>
      </c>
      <c r="H195" t="inlineStr">
        <is>
          <t>tyre wear emissions, passenger car</t>
        </is>
      </c>
    </row>
    <row r="196">
      <c r="A196" t="inlineStr">
        <is>
          <t>treatment of brake wear emissions, passenger car</t>
        </is>
      </c>
      <c r="B196" t="n">
        <v>-3.179984387521974e-06</v>
      </c>
      <c r="C196" t="inlineStr">
        <is>
          <t>RER</t>
        </is>
      </c>
      <c r="D196" t="inlineStr">
        <is>
          <t>kilogram</t>
        </is>
      </c>
      <c r="F196" t="inlineStr">
        <is>
          <t>technosphere</t>
        </is>
      </c>
      <c r="G196" t="inlineStr">
        <is>
          <t>Brake wear [kg/km]</t>
        </is>
      </c>
      <c r="H196" t="inlineStr">
        <is>
          <t>brake wear emissions, passenger car</t>
        </is>
      </c>
    </row>
    <row r="198">
      <c r="A198" t="inlineStr">
        <is>
          <t>Activity</t>
        </is>
      </c>
      <c r="B198" t="inlineStr">
        <is>
          <t>transport, Motorbike, gasoline, 11-35kW, EURO-4</t>
        </is>
      </c>
    </row>
    <row r="199">
      <c r="A199" t="inlineStr">
        <is>
          <t>location</t>
        </is>
      </c>
      <c r="B199" t="inlineStr">
        <is>
          <t>CH</t>
        </is>
      </c>
    </row>
    <row r="200">
      <c r="A200" t="inlineStr">
        <is>
          <t>vehicle</t>
        </is>
      </c>
      <c r="B200" t="inlineStr">
        <is>
          <t>Motorbike, gasoline, 11-35kW, EURO-4</t>
        </is>
      </c>
    </row>
    <row r="201">
      <c r="A201" t="inlineStr">
        <is>
          <t>size</t>
        </is>
      </c>
    </row>
    <row r="202">
      <c r="A202" t="inlineStr">
        <is>
          <t>year</t>
        </is>
      </c>
      <c r="B202" t="n">
        <v>2016</v>
      </c>
    </row>
    <row r="203">
      <c r="A203" t="inlineStr">
        <is>
          <t>full name</t>
        </is>
      </c>
      <c r="B203" t="inlineStr">
        <is>
          <t>Motorbike, gasoline, 11-35kW, EURO-4 - 2016 - CH</t>
        </is>
      </c>
    </row>
    <row r="204">
      <c r="A204" t="inlineStr">
        <is>
          <t>reference product</t>
        </is>
      </c>
      <c r="B204" t="inlineStr">
        <is>
          <t>transport, Motorbike, gasoline, 11-35kW, EURO-4</t>
        </is>
      </c>
    </row>
    <row r="205">
      <c r="A205" t="inlineStr">
        <is>
          <t>type</t>
        </is>
      </c>
      <c r="B205" t="inlineStr">
        <is>
          <t>process</t>
        </is>
      </c>
    </row>
    <row r="206">
      <c r="A206" t="inlineStr">
        <is>
          <t>unit</t>
        </is>
      </c>
      <c r="B206" t="inlineStr">
        <is>
          <t>kilometer</t>
        </is>
      </c>
    </row>
    <row r="207">
      <c r="A207" t="inlineStr">
        <is>
          <t>source</t>
        </is>
      </c>
      <c r="B207" t="inlineStr">
        <is>
          <t>Sacchi R., Bauer C. Life cycle inventories for on-road vehicles. Paul Scherrer Institut, 2021.</t>
        </is>
      </c>
    </row>
    <row r="208">
      <c r="A208" t="inlineStr">
        <is>
          <t>lifetime</t>
        </is>
      </c>
      <c r="B208" t="n">
        <v>38500</v>
      </c>
    </row>
    <row r="209">
      <c r="A209" t="inlineStr">
        <is>
          <t>passengers</t>
        </is>
      </c>
      <c r="B209" t="n">
        <v>1.1</v>
      </c>
    </row>
    <row r="210">
      <c r="A210" t="inlineStr">
        <is>
          <t>service</t>
        </is>
      </c>
      <c r="B210" t="n">
        <v>1.54</v>
      </c>
    </row>
    <row r="211">
      <c r="A211" t="inlineStr">
        <is>
          <t>battery replacement</t>
        </is>
      </c>
      <c r="B211" t="n">
        <v>0</v>
      </c>
    </row>
    <row r="212">
      <c r="A212" t="inlineStr">
        <is>
          <t>annual kilometers</t>
        </is>
      </c>
      <c r="B212" t="n">
        <v>2405</v>
      </c>
    </row>
    <row r="213">
      <c r="A213" t="inlineStr">
        <is>
          <t>curb mass</t>
        </is>
      </c>
      <c r="B213" t="n">
        <v>157.5575</v>
      </c>
    </row>
    <row r="214">
      <c r="A214" t="inlineStr">
        <is>
          <t>power</t>
        </is>
      </c>
      <c r="B214" t="n">
        <v>20</v>
      </c>
    </row>
    <row r="215">
      <c r="A215" t="inlineStr">
        <is>
          <t>battery mass</t>
        </is>
      </c>
    </row>
    <row r="216">
      <c r="A216" t="inlineStr">
        <is>
          <t>electricity, low voltage</t>
        </is>
      </c>
      <c r="B216" t="n">
        <v>0</v>
      </c>
    </row>
    <row r="217">
      <c r="A217" t="inlineStr">
        <is>
          <t>tank capacity</t>
        </is>
      </c>
      <c r="B217" t="n">
        <v>133.125</v>
      </c>
    </row>
    <row r="218">
      <c r="A218" t="inlineStr">
        <is>
          <t>fuel mass</t>
        </is>
      </c>
      <c r="B218" t="n">
        <v>11.25</v>
      </c>
    </row>
    <row r="219">
      <c r="A219" t="inlineStr">
        <is>
          <t>range</t>
        </is>
      </c>
      <c r="B219" t="n">
        <v>325.243139326481</v>
      </c>
    </row>
    <row r="220">
      <c r="A220" t="inlineStr">
        <is>
          <t>emission standard</t>
        </is>
      </c>
      <c r="B220" t="inlineStr">
        <is>
          <t>EURO-4</t>
        </is>
      </c>
    </row>
    <row r="221">
      <c r="A221" t="inlineStr">
        <is>
          <t>Glider lightweighting</t>
        </is>
      </c>
      <c r="B221" t="n">
        <v>-0.02</v>
      </c>
    </row>
    <row r="222">
      <c r="A222" t="inlineStr">
        <is>
          <t>comment</t>
        </is>
      </c>
      <c r="B222" t="inlineStr">
        <is>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is>
      </c>
    </row>
    <row r="223">
      <c r="A223" t="inlineStr">
        <is>
          <t>classifications</t>
        </is>
      </c>
      <c r="B223" t="inlineStr">
        <is>
          <t>CPC::641:Local transport and sightseeing transportation services of passengers</t>
        </is>
      </c>
    </row>
    <row r="224">
      <c r="A224" t="inlineStr">
        <is>
          <t>Exchanges</t>
        </is>
      </c>
    </row>
    <row r="225">
      <c r="A225" t="inlineStr">
        <is>
          <t>name</t>
        </is>
      </c>
      <c r="B225" t="inlineStr">
        <is>
          <t>amount</t>
        </is>
      </c>
      <c r="C225" t="inlineStr">
        <is>
          <t>location</t>
        </is>
      </c>
      <c r="D225" t="inlineStr">
        <is>
          <t>unit</t>
        </is>
      </c>
      <c r="E225" t="inlineStr">
        <is>
          <t>categories</t>
        </is>
      </c>
      <c r="F225" t="inlineStr">
        <is>
          <t>type</t>
        </is>
      </c>
      <c r="G225" t="inlineStr">
        <is>
          <t>comment</t>
        </is>
      </c>
      <c r="H225" t="inlineStr">
        <is>
          <t>reference product</t>
        </is>
      </c>
    </row>
    <row r="226">
      <c r="A226" t="inlineStr">
        <is>
          <t>transport, Motorbike, gasoline, 11-35kW, EURO-4</t>
        </is>
      </c>
      <c r="B226" t="n">
        <v>1</v>
      </c>
      <c r="C226" t="inlineStr">
        <is>
          <t>CH</t>
        </is>
      </c>
      <c r="D226" t="inlineStr">
        <is>
          <t>kilometer</t>
        </is>
      </c>
      <c r="F226" t="inlineStr">
        <is>
          <t>production</t>
        </is>
      </c>
      <c r="H226" t="inlineStr">
        <is>
          <t>transport, Motorbike, gasoline, 11-35kW, EURO-4</t>
        </is>
      </c>
    </row>
    <row r="227">
      <c r="A227" t="inlineStr">
        <is>
          <t>Motorbike, gasoline, 11-35kW, EURO-4</t>
        </is>
      </c>
      <c r="B227" t="n">
        <v>2.597402597402598e-05</v>
      </c>
      <c r="C227" t="inlineStr">
        <is>
          <t>CH</t>
        </is>
      </c>
      <c r="D227" t="inlineStr">
        <is>
          <t>unit</t>
        </is>
      </c>
      <c r="F227" t="inlineStr">
        <is>
          <t>technosphere</t>
        </is>
      </c>
      <c r="H227" t="inlineStr">
        <is>
          <t>Motorbike, gasoline, 11-35kW, EURO-4</t>
        </is>
      </c>
    </row>
    <row r="228">
      <c r="A228" t="inlineStr">
        <is>
          <t>road construction</t>
        </is>
      </c>
      <c r="B228" t="n">
        <v>0.0001321328775</v>
      </c>
      <c r="C228" t="inlineStr">
        <is>
          <t>CH</t>
        </is>
      </c>
      <c r="D228" t="inlineStr">
        <is>
          <t>meter-year</t>
        </is>
      </c>
      <c r="F228" t="inlineStr">
        <is>
          <t>technosphere</t>
        </is>
      </c>
      <c r="G228" t="inlineStr">
        <is>
          <t>Road/track use [m*year/vkm or pkm]</t>
        </is>
      </c>
      <c r="H228" t="inlineStr">
        <is>
          <t>road</t>
        </is>
      </c>
    </row>
    <row r="229">
      <c r="A229" t="inlineStr">
        <is>
          <t>road maintenance</t>
        </is>
      </c>
      <c r="B229" t="n">
        <v>0.00129</v>
      </c>
      <c r="C229" t="inlineStr">
        <is>
          <t>CH</t>
        </is>
      </c>
      <c r="D229" t="inlineStr">
        <is>
          <t>meter-year</t>
        </is>
      </c>
      <c r="F229" t="inlineStr">
        <is>
          <t>technosphere</t>
        </is>
      </c>
      <c r="G229" t="inlineStr">
        <is>
          <t>Road maintenance [m*year/vkm]</t>
        </is>
      </c>
      <c r="H229" t="inlineStr">
        <is>
          <t>road maintenance</t>
        </is>
      </c>
    </row>
    <row r="230">
      <c r="A230" t="inlineStr">
        <is>
          <t>maintenance, motor scooter</t>
        </is>
      </c>
      <c r="B230" t="n">
        <v>4e-05</v>
      </c>
      <c r="C230" t="inlineStr">
        <is>
          <t>CH</t>
        </is>
      </c>
      <c r="D230" t="inlineStr">
        <is>
          <t>unit</t>
        </is>
      </c>
      <c r="F230" t="inlineStr">
        <is>
          <t>technosphere</t>
        </is>
      </c>
      <c r="G230" t="inlineStr">
        <is>
          <t>Servicing [unit]</t>
        </is>
      </c>
      <c r="H230" t="inlineStr">
        <is>
          <t>maintenance, motor scooter</t>
        </is>
      </c>
    </row>
    <row r="231">
      <c r="A231" t="inlineStr">
        <is>
          <t>fuel supply for gasoline vehicles</t>
        </is>
      </c>
      <c r="B231" t="n">
        <v>0.03458950747830282</v>
      </c>
      <c r="C231" t="inlineStr">
        <is>
          <t>CH</t>
        </is>
      </c>
      <c r="D231" t="inlineStr">
        <is>
          <t>kilogram</t>
        </is>
      </c>
      <c r="F231" t="inlineStr">
        <is>
          <t>technosphere</t>
        </is>
      </c>
      <c r="G231" t="inlineStr">
        <is>
          <t>Gasoline consumption [MJ/km]</t>
        </is>
      </c>
      <c r="H231" t="inlineStr">
        <is>
          <t>gasoline blend</t>
        </is>
      </c>
    </row>
    <row r="232">
      <c r="A232" t="inlineStr">
        <is>
          <t>Carbon dioxide, fossil</t>
        </is>
      </c>
      <c r="B232" t="n">
        <v>0.1073077208400884</v>
      </c>
      <c r="D232" t="inlineStr">
        <is>
          <t>kilogram</t>
        </is>
      </c>
      <c r="E232" t="inlineStr">
        <is>
          <t>air::urban air close to ground</t>
        </is>
      </c>
      <c r="F232" t="inlineStr">
        <is>
          <t>biosphere</t>
        </is>
      </c>
      <c r="G232" t="inlineStr">
        <is>
          <t>CO2</t>
        </is>
      </c>
    </row>
    <row r="233">
      <c r="A233" t="inlineStr">
        <is>
          <t>Carbon dioxide, from soil or biomass stock</t>
        </is>
      </c>
      <c r="B233" t="n">
        <v>0.00130333264178245</v>
      </c>
      <c r="D233" t="inlineStr">
        <is>
          <t>kilogram</t>
        </is>
      </c>
      <c r="E233" t="inlineStr">
        <is>
          <t>air::urban air close to ground</t>
        </is>
      </c>
      <c r="F233" t="inlineStr">
        <is>
          <t>biosphere</t>
        </is>
      </c>
      <c r="G233" t="inlineStr">
        <is>
          <t>CO2, bio</t>
        </is>
      </c>
    </row>
    <row r="234">
      <c r="A234" t="inlineStr">
        <is>
          <t>Sulfur dioxide</t>
        </is>
      </c>
      <c r="B234" t="n">
        <v>5.53432119652845e-07</v>
      </c>
      <c r="D234" t="inlineStr">
        <is>
          <t>kilogram</t>
        </is>
      </c>
      <c r="E234" t="inlineStr">
        <is>
          <t>air::urban air close to ground</t>
        </is>
      </c>
      <c r="F234" t="inlineStr">
        <is>
          <t>biosphere</t>
        </is>
      </c>
      <c r="G234" t="inlineStr">
        <is>
          <t>SO2</t>
        </is>
      </c>
    </row>
    <row r="235">
      <c r="A235" t="inlineStr">
        <is>
          <t>Benzene</t>
        </is>
      </c>
      <c r="B235" t="n">
        <v>1.907361759113792e-06</v>
      </c>
      <c r="D235" t="inlineStr">
        <is>
          <t>kilogram</t>
        </is>
      </c>
      <c r="E235" t="inlineStr">
        <is>
          <t>air::urban air close to ground</t>
        </is>
      </c>
      <c r="F235" t="inlineStr">
        <is>
          <t>biosphere</t>
        </is>
      </c>
      <c r="G235" t="inlineStr">
        <is>
          <t>Benzene</t>
        </is>
      </c>
    </row>
    <row r="236">
      <c r="A236" t="inlineStr">
        <is>
          <t>Methane, fossil</t>
        </is>
      </c>
      <c r="B236" t="n">
        <v>2.76977357784606e-05</v>
      </c>
      <c r="D236" t="inlineStr">
        <is>
          <t>kilogram</t>
        </is>
      </c>
      <c r="E236" t="inlineStr">
        <is>
          <t>air::urban air close to ground</t>
        </is>
      </c>
      <c r="F236" t="inlineStr">
        <is>
          <t>biosphere</t>
        </is>
      </c>
      <c r="G236" t="inlineStr">
        <is>
          <t>CH4</t>
        </is>
      </c>
    </row>
    <row r="237">
      <c r="A237" t="inlineStr">
        <is>
          <t>Carbon monoxide, fossil</t>
        </is>
      </c>
      <c r="B237" t="n">
        <v>0.0001402059903811766</v>
      </c>
      <c r="D237" t="inlineStr">
        <is>
          <t>kilogram</t>
        </is>
      </c>
      <c r="E237" t="inlineStr">
        <is>
          <t>air::urban air close to ground</t>
        </is>
      </c>
      <c r="F237" t="inlineStr">
        <is>
          <t>biosphere</t>
        </is>
      </c>
      <c r="G237" t="inlineStr">
        <is>
          <t>CO</t>
        </is>
      </c>
    </row>
    <row r="238">
      <c r="A238" t="inlineStr">
        <is>
          <t>Dinitrogen monoxide</t>
        </is>
      </c>
      <c r="B238" t="n">
        <v>8.330146098785144e-07</v>
      </c>
      <c r="D238" t="inlineStr">
        <is>
          <t>kilogram</t>
        </is>
      </c>
      <c r="E238" t="inlineStr">
        <is>
          <t>air::urban air close to ground</t>
        </is>
      </c>
      <c r="F238" t="inlineStr">
        <is>
          <t>biosphere</t>
        </is>
      </c>
      <c r="G238" t="inlineStr">
        <is>
          <t>N2O</t>
        </is>
      </c>
    </row>
    <row r="239">
      <c r="A239" t="inlineStr">
        <is>
          <t>Ammonia</t>
        </is>
      </c>
      <c r="B239" t="n">
        <v>8.330146098785144e-07</v>
      </c>
      <c r="D239" t="inlineStr">
        <is>
          <t>kilogram</t>
        </is>
      </c>
      <c r="E239" t="inlineStr">
        <is>
          <t>air::urban air close to ground</t>
        </is>
      </c>
      <c r="F239" t="inlineStr">
        <is>
          <t>biosphere</t>
        </is>
      </c>
      <c r="G239" t="inlineStr">
        <is>
          <t>NH3</t>
        </is>
      </c>
    </row>
    <row r="240">
      <c r="A240" t="inlineStr">
        <is>
          <t>Nitrogen oxides</t>
        </is>
      </c>
      <c r="B240" t="n">
        <v>1.360329944448867e-05</v>
      </c>
      <c r="D240" t="inlineStr">
        <is>
          <t>kilogram</t>
        </is>
      </c>
      <c r="E240" t="inlineStr">
        <is>
          <t>air::urban air close to ground</t>
        </is>
      </c>
      <c r="F240" t="inlineStr">
        <is>
          <t>biosphere</t>
        </is>
      </c>
      <c r="G240" t="inlineStr">
        <is>
          <t>NOx</t>
        </is>
      </c>
    </row>
    <row r="241">
      <c r="A241" t="inlineStr">
        <is>
          <t>Particulates, &lt; 2.5 um</t>
        </is>
      </c>
      <c r="B241" t="n">
        <v>2.082536524696286e-06</v>
      </c>
      <c r="D241" t="inlineStr">
        <is>
          <t>kilogram</t>
        </is>
      </c>
      <c r="E241" t="inlineStr">
        <is>
          <t>air::urban air close to ground</t>
        </is>
      </c>
      <c r="F241" t="inlineStr">
        <is>
          <t>biosphere</t>
        </is>
      </c>
      <c r="G241" t="inlineStr">
        <is>
          <t>PM2.5</t>
        </is>
      </c>
    </row>
    <row r="242">
      <c r="A242" t="inlineStr">
        <is>
          <t>NMVOC, non-methane volatile organic compounds, unspecified origin</t>
        </is>
      </c>
      <c r="B242" t="n">
        <v>1.538129161894972e-05</v>
      </c>
      <c r="D242" t="inlineStr">
        <is>
          <t>kilogram</t>
        </is>
      </c>
      <c r="E242" t="inlineStr">
        <is>
          <t>air::urban air close to ground</t>
        </is>
      </c>
      <c r="F242" t="inlineStr">
        <is>
          <t>biosphere</t>
        </is>
      </c>
      <c r="G242" t="inlineStr">
        <is>
          <t>NMVOC</t>
        </is>
      </c>
    </row>
    <row r="243">
      <c r="A243" t="inlineStr">
        <is>
          <t>Ethane</t>
        </is>
      </c>
      <c r="B243" t="n">
        <v>1.084578255182352e-06</v>
      </c>
      <c r="D243" t="inlineStr">
        <is>
          <t>kilogram</t>
        </is>
      </c>
      <c r="E243" t="inlineStr">
        <is>
          <t>air::urban air close to ground</t>
        </is>
      </c>
      <c r="F243" t="inlineStr">
        <is>
          <t>biosphere</t>
        </is>
      </c>
      <c r="G243" t="inlineStr">
        <is>
          <t>Ethane</t>
        </is>
      </c>
    </row>
    <row r="244">
      <c r="A244" t="inlineStr">
        <is>
          <t>Propane</t>
        </is>
      </c>
      <c r="B244" t="n">
        <v>2.209955692377834e-07</v>
      </c>
      <c r="D244" t="inlineStr">
        <is>
          <t>kilogram</t>
        </is>
      </c>
      <c r="E244" t="inlineStr">
        <is>
          <t>air::urban air close to ground</t>
        </is>
      </c>
      <c r="F244" t="inlineStr">
        <is>
          <t>biosphere</t>
        </is>
      </c>
      <c r="G244" t="inlineStr">
        <is>
          <t>Propane</t>
        </is>
      </c>
    </row>
    <row r="245">
      <c r="A245" t="inlineStr">
        <is>
          <t>Butane</t>
        </is>
      </c>
      <c r="B245" t="n">
        <v>1.781564281239977e-06</v>
      </c>
      <c r="D245" t="inlineStr">
        <is>
          <t>kilogram</t>
        </is>
      </c>
      <c r="E245" t="inlineStr">
        <is>
          <t>air::urban air close to ground</t>
        </is>
      </c>
      <c r="F245" t="inlineStr">
        <is>
          <t>biosphere</t>
        </is>
      </c>
      <c r="G245" t="inlineStr">
        <is>
          <t>Butane</t>
        </is>
      </c>
    </row>
    <row r="246">
      <c r="A246" t="inlineStr">
        <is>
          <t>Pentane</t>
        </is>
      </c>
      <c r="B246" t="n">
        <v>7.309853444018987e-07</v>
      </c>
      <c r="D246" t="inlineStr">
        <is>
          <t>kilogram</t>
        </is>
      </c>
      <c r="E246" t="inlineStr">
        <is>
          <t>air::urban air close to ground</t>
        </is>
      </c>
      <c r="F246" t="inlineStr">
        <is>
          <t>biosphere</t>
        </is>
      </c>
      <c r="G246" t="inlineStr">
        <is>
          <t>Pentane</t>
        </is>
      </c>
    </row>
    <row r="247">
      <c r="A247" t="inlineStr">
        <is>
          <t>Hexane</t>
        </is>
      </c>
      <c r="B247" t="n">
        <v>5.473890253428173e-07</v>
      </c>
      <c r="D247" t="inlineStr">
        <is>
          <t>kilogram</t>
        </is>
      </c>
      <c r="E247" t="inlineStr">
        <is>
          <t>air::urban air close to ground</t>
        </is>
      </c>
      <c r="F247" t="inlineStr">
        <is>
          <t>biosphere</t>
        </is>
      </c>
      <c r="G247" t="inlineStr">
        <is>
          <t>Hexane</t>
        </is>
      </c>
    </row>
    <row r="248">
      <c r="A248" t="inlineStr">
        <is>
          <t>Cyclohexane</t>
        </is>
      </c>
      <c r="B248" t="n">
        <v>3.875922291247277e-07</v>
      </c>
      <c r="D248" t="inlineStr">
        <is>
          <t>kilogram</t>
        </is>
      </c>
      <c r="E248" t="inlineStr">
        <is>
          <t>air::urban air close to ground</t>
        </is>
      </c>
      <c r="F248" t="inlineStr">
        <is>
          <t>biosphere</t>
        </is>
      </c>
      <c r="G248" t="inlineStr">
        <is>
          <t>Cyclohexane</t>
        </is>
      </c>
    </row>
    <row r="249">
      <c r="A249" t="inlineStr">
        <is>
          <t>Heptane</t>
        </is>
      </c>
      <c r="B249" t="n">
        <v>2.515949557476303e-07</v>
      </c>
      <c r="D249" t="inlineStr">
        <is>
          <t>kilogram</t>
        </is>
      </c>
      <c r="E249" t="inlineStr">
        <is>
          <t>air::urban air close to ground</t>
        </is>
      </c>
      <c r="F249" t="inlineStr">
        <is>
          <t>biosphere</t>
        </is>
      </c>
      <c r="G249" t="inlineStr">
        <is>
          <t>Heptane</t>
        </is>
      </c>
    </row>
    <row r="250">
      <c r="A250" t="inlineStr">
        <is>
          <t>Ethene</t>
        </is>
      </c>
      <c r="B250" t="n">
        <v>2.481950239132028e-06</v>
      </c>
      <c r="D250" t="inlineStr">
        <is>
          <t>kilogram</t>
        </is>
      </c>
      <c r="E250" t="inlineStr">
        <is>
          <t>air::urban air close to ground</t>
        </is>
      </c>
      <c r="F250" t="inlineStr">
        <is>
          <t>biosphere</t>
        </is>
      </c>
      <c r="G250" t="inlineStr">
        <is>
          <t>Ethene</t>
        </is>
      </c>
    </row>
    <row r="251">
      <c r="A251" t="inlineStr">
        <is>
          <t>Propene</t>
        </is>
      </c>
      <c r="B251" t="n">
        <v>1.29877396075128e-06</v>
      </c>
      <c r="D251" t="inlineStr">
        <is>
          <t>kilogram</t>
        </is>
      </c>
      <c r="E251" t="inlineStr">
        <is>
          <t>air::urban air close to ground</t>
        </is>
      </c>
      <c r="F251" t="inlineStr">
        <is>
          <t>biosphere</t>
        </is>
      </c>
      <c r="G251" t="inlineStr">
        <is>
          <t>Propene</t>
        </is>
      </c>
    </row>
    <row r="252">
      <c r="A252" t="inlineStr">
        <is>
          <t>1-Pentene</t>
        </is>
      </c>
      <c r="B252" t="n">
        <v>3.73992501787018e-08</v>
      </c>
      <c r="D252" t="inlineStr">
        <is>
          <t>kilogram</t>
        </is>
      </c>
      <c r="E252" t="inlineStr">
        <is>
          <t>air::urban air close to ground</t>
        </is>
      </c>
      <c r="F252" t="inlineStr">
        <is>
          <t>biosphere</t>
        </is>
      </c>
      <c r="G252" t="inlineStr">
        <is>
          <t>1-Pentene</t>
        </is>
      </c>
    </row>
    <row r="253">
      <c r="A253" t="inlineStr">
        <is>
          <t>Toluene</t>
        </is>
      </c>
      <c r="B253" t="n">
        <v>3.733125154201325e-06</v>
      </c>
      <c r="D253" t="inlineStr">
        <is>
          <t>kilogram</t>
        </is>
      </c>
      <c r="E253" t="inlineStr">
        <is>
          <t>air::urban air close to ground</t>
        </is>
      </c>
      <c r="F253" t="inlineStr">
        <is>
          <t>biosphere</t>
        </is>
      </c>
      <c r="G253" t="inlineStr">
        <is>
          <t>Toluene</t>
        </is>
      </c>
    </row>
    <row r="254">
      <c r="A254" t="inlineStr">
        <is>
          <t>m-Xylene</t>
        </is>
      </c>
      <c r="B254" t="n">
        <v>1.846162986094098e-06</v>
      </c>
      <c r="D254" t="inlineStr">
        <is>
          <t>kilogram</t>
        </is>
      </c>
      <c r="E254" t="inlineStr">
        <is>
          <t>air::urban air close to ground</t>
        </is>
      </c>
      <c r="F254" t="inlineStr">
        <is>
          <t>biosphere</t>
        </is>
      </c>
      <c r="G254" t="inlineStr">
        <is>
          <t>m-Xylene</t>
        </is>
      </c>
    </row>
    <row r="255">
      <c r="A255" t="inlineStr">
        <is>
          <t>o-Xylene</t>
        </is>
      </c>
      <c r="B255" t="n">
        <v>7.683845945806006e-07</v>
      </c>
      <c r="D255" t="inlineStr">
        <is>
          <t>kilogram</t>
        </is>
      </c>
      <c r="E255" t="inlineStr">
        <is>
          <t>air::urban air close to ground</t>
        </is>
      </c>
      <c r="F255" t="inlineStr">
        <is>
          <t>biosphere</t>
        </is>
      </c>
      <c r="G255" t="inlineStr">
        <is>
          <t>o-Xylene</t>
        </is>
      </c>
    </row>
    <row r="256">
      <c r="A256" t="inlineStr">
        <is>
          <t>Formaldehyde</t>
        </is>
      </c>
      <c r="B256" t="n">
        <v>5.779884118526642e-07</v>
      </c>
      <c r="D256" t="inlineStr">
        <is>
          <t>kilogram</t>
        </is>
      </c>
      <c r="E256" t="inlineStr">
        <is>
          <t>air::urban air close to ground</t>
        </is>
      </c>
      <c r="F256" t="inlineStr">
        <is>
          <t>biosphere</t>
        </is>
      </c>
      <c r="G256" t="inlineStr">
        <is>
          <t>Formaldehyde</t>
        </is>
      </c>
    </row>
    <row r="257">
      <c r="A257" t="inlineStr">
        <is>
          <t>Acetaldehyde</t>
        </is>
      </c>
      <c r="B257" t="n">
        <v>2.549948875820577e-07</v>
      </c>
      <c r="D257" t="inlineStr">
        <is>
          <t>kilogram</t>
        </is>
      </c>
      <c r="E257" t="inlineStr">
        <is>
          <t>air::urban air close to ground</t>
        </is>
      </c>
      <c r="F257" t="inlineStr">
        <is>
          <t>biosphere</t>
        </is>
      </c>
      <c r="G257" t="inlineStr">
        <is>
          <t>Acetaldehyde</t>
        </is>
      </c>
    </row>
    <row r="258">
      <c r="A258" t="inlineStr">
        <is>
          <t>Benzaldehyde</t>
        </is>
      </c>
      <c r="B258" t="n">
        <v>7.47985003574036e-08</v>
      </c>
      <c r="D258" t="inlineStr">
        <is>
          <t>kilogram</t>
        </is>
      </c>
      <c r="E258" t="inlineStr">
        <is>
          <t>air::urban air close to ground</t>
        </is>
      </c>
      <c r="F258" t="inlineStr">
        <is>
          <t>biosphere</t>
        </is>
      </c>
      <c r="G258" t="inlineStr">
        <is>
          <t>Benzaldehyde</t>
        </is>
      </c>
    </row>
    <row r="259">
      <c r="A259" t="inlineStr">
        <is>
          <t>Acetone</t>
        </is>
      </c>
      <c r="B259" t="n">
        <v>2.073958419000736e-07</v>
      </c>
      <c r="D259" t="inlineStr">
        <is>
          <t>kilogram</t>
        </is>
      </c>
      <c r="E259" t="inlineStr">
        <is>
          <t>air::urban air close to ground</t>
        </is>
      </c>
      <c r="F259" t="inlineStr">
        <is>
          <t>biosphere</t>
        </is>
      </c>
      <c r="G259" t="inlineStr">
        <is>
          <t>Acetone</t>
        </is>
      </c>
    </row>
    <row r="260">
      <c r="A260" t="inlineStr">
        <is>
          <t>Methyl ethyl ketone</t>
        </is>
      </c>
      <c r="B260" t="n">
        <v>0</v>
      </c>
      <c r="D260" t="inlineStr">
        <is>
          <t>kilogram</t>
        </is>
      </c>
      <c r="E260" t="inlineStr">
        <is>
          <t>air::urban air close to ground</t>
        </is>
      </c>
      <c r="F260" t="inlineStr">
        <is>
          <t>biosphere</t>
        </is>
      </c>
      <c r="G260" t="inlineStr">
        <is>
          <t>Methyl ethyl ketone</t>
        </is>
      </c>
    </row>
    <row r="261">
      <c r="A261" t="inlineStr">
        <is>
          <t>Acrolein</t>
        </is>
      </c>
      <c r="B261" t="n">
        <v>6.459870485412128e-08</v>
      </c>
      <c r="D261" t="inlineStr">
        <is>
          <t>kilogram</t>
        </is>
      </c>
      <c r="E261" t="inlineStr">
        <is>
          <t>air::urban air close to ground</t>
        </is>
      </c>
      <c r="F261" t="inlineStr">
        <is>
          <t>biosphere</t>
        </is>
      </c>
      <c r="G261" t="inlineStr">
        <is>
          <t>Acrolein</t>
        </is>
      </c>
    </row>
    <row r="262">
      <c r="A262" t="inlineStr">
        <is>
          <t>Styrene</t>
        </is>
      </c>
      <c r="B262" t="n">
        <v>3.43393115277171e-07</v>
      </c>
      <c r="D262" t="inlineStr">
        <is>
          <t>kilogram</t>
        </is>
      </c>
      <c r="E262" t="inlineStr">
        <is>
          <t>air::urban air close to ground</t>
        </is>
      </c>
      <c r="F262" t="inlineStr">
        <is>
          <t>biosphere</t>
        </is>
      </c>
      <c r="G262" t="inlineStr">
        <is>
          <t>Styrene</t>
        </is>
      </c>
    </row>
    <row r="263">
      <c r="A263" t="inlineStr">
        <is>
          <t>PAH, polycyclic aromatic hydrocarbons</t>
        </is>
      </c>
      <c r="B263" t="n">
        <v>1.206547130504338e-09</v>
      </c>
      <c r="D263" t="inlineStr">
        <is>
          <t>kilogram</t>
        </is>
      </c>
      <c r="E263" t="inlineStr">
        <is>
          <t>air::urban air close to ground</t>
        </is>
      </c>
      <c r="F263" t="inlineStr">
        <is>
          <t>biosphere</t>
        </is>
      </c>
      <c r="G263" t="inlineStr">
        <is>
          <t>PAHs</t>
        </is>
      </c>
    </row>
    <row r="264">
      <c r="A264" t="inlineStr">
        <is>
          <t>Arsenic</t>
        </is>
      </c>
      <c r="B264" t="n">
        <v>1.040126836641671e-11</v>
      </c>
      <c r="D264" t="inlineStr">
        <is>
          <t>kilogram</t>
        </is>
      </c>
      <c r="E264" t="inlineStr">
        <is>
          <t>air::urban air close to ground</t>
        </is>
      </c>
      <c r="F264" t="inlineStr">
        <is>
          <t>biosphere</t>
        </is>
      </c>
      <c r="G264" t="inlineStr">
        <is>
          <t>Arsenic</t>
        </is>
      </c>
    </row>
    <row r="265">
      <c r="A265" t="inlineStr">
        <is>
          <t>Selenium</t>
        </is>
      </c>
      <c r="B265" t="n">
        <v>6.934178910944472e-12</v>
      </c>
      <c r="D265" t="inlineStr">
        <is>
          <t>kilogram</t>
        </is>
      </c>
      <c r="E265" t="inlineStr">
        <is>
          <t>air::urban air close to ground</t>
        </is>
      </c>
      <c r="F265" t="inlineStr">
        <is>
          <t>biosphere</t>
        </is>
      </c>
      <c r="G265" t="inlineStr">
        <is>
          <t>Selenium</t>
        </is>
      </c>
    </row>
    <row r="266">
      <c r="A266" t="inlineStr">
        <is>
          <t>Zinc</t>
        </is>
      </c>
      <c r="B266" t="n">
        <v>7.488913223820029e-08</v>
      </c>
      <c r="D266" t="inlineStr">
        <is>
          <t>kilogram</t>
        </is>
      </c>
      <c r="E266" t="inlineStr">
        <is>
          <t>air::urban air close to ground</t>
        </is>
      </c>
      <c r="F266" t="inlineStr">
        <is>
          <t>biosphere</t>
        </is>
      </c>
      <c r="G266" t="inlineStr">
        <is>
          <t>Zinc</t>
        </is>
      </c>
    </row>
    <row r="267">
      <c r="A267" t="inlineStr">
        <is>
          <t>Copper</t>
        </is>
      </c>
      <c r="B267" t="n">
        <v>1.456177571298339e-09</v>
      </c>
      <c r="D267" t="inlineStr">
        <is>
          <t>kilogram</t>
        </is>
      </c>
      <c r="E267" t="inlineStr">
        <is>
          <t>air::urban air close to ground</t>
        </is>
      </c>
      <c r="F267" t="inlineStr">
        <is>
          <t>biosphere</t>
        </is>
      </c>
      <c r="G267" t="inlineStr">
        <is>
          <t>Copper</t>
        </is>
      </c>
    </row>
    <row r="268">
      <c r="A268" t="inlineStr">
        <is>
          <t>Nickel</t>
        </is>
      </c>
      <c r="B268" t="n">
        <v>4.507216292113907e-10</v>
      </c>
      <c r="D268" t="inlineStr">
        <is>
          <t>kilogram</t>
        </is>
      </c>
      <c r="E268" t="inlineStr">
        <is>
          <t>air::urban air close to ground</t>
        </is>
      </c>
      <c r="F268" t="inlineStr">
        <is>
          <t>biosphere</t>
        </is>
      </c>
      <c r="G268" t="inlineStr">
        <is>
          <t>Nickel</t>
        </is>
      </c>
    </row>
    <row r="269">
      <c r="A269" t="inlineStr">
        <is>
          <t>Chromium</t>
        </is>
      </c>
      <c r="B269" t="n">
        <v>5.547343128755578e-10</v>
      </c>
      <c r="D269" t="inlineStr">
        <is>
          <t>kilogram</t>
        </is>
      </c>
      <c r="E269" t="inlineStr">
        <is>
          <t>air::urban air close to ground</t>
        </is>
      </c>
      <c r="F269" t="inlineStr">
        <is>
          <t>biosphere</t>
        </is>
      </c>
      <c r="G269" t="inlineStr">
        <is>
          <t>Chromium</t>
        </is>
      </c>
    </row>
    <row r="270">
      <c r="A270" t="inlineStr">
        <is>
          <t>Chromium VI</t>
        </is>
      </c>
      <c r="B270" t="n">
        <v>1.109468625751115e-12</v>
      </c>
      <c r="D270" t="inlineStr">
        <is>
          <t>kilogram</t>
        </is>
      </c>
      <c r="E270" t="inlineStr">
        <is>
          <t>air::urban air close to ground</t>
        </is>
      </c>
      <c r="F270" t="inlineStr">
        <is>
          <t>biosphere</t>
        </is>
      </c>
      <c r="G270" t="inlineStr">
        <is>
          <t>Chromium VI</t>
        </is>
      </c>
    </row>
    <row r="271">
      <c r="A271" t="inlineStr">
        <is>
          <t>Mercury</t>
        </is>
      </c>
      <c r="B271" t="n">
        <v>3.016367826260845e-10</v>
      </c>
      <c r="D271" t="inlineStr">
        <is>
          <t>kilogram</t>
        </is>
      </c>
      <c r="E271" t="inlineStr">
        <is>
          <t>air::urban air close to ground</t>
        </is>
      </c>
      <c r="F271" t="inlineStr">
        <is>
          <t>biosphere</t>
        </is>
      </c>
      <c r="G271" t="inlineStr">
        <is>
          <t>Mercury</t>
        </is>
      </c>
    </row>
    <row r="272">
      <c r="A272" t="inlineStr">
        <is>
          <t>Cadmium</t>
        </is>
      </c>
      <c r="B272" t="n">
        <v>3.744456611910016e-10</v>
      </c>
      <c r="D272" t="inlineStr">
        <is>
          <t>kilogram</t>
        </is>
      </c>
      <c r="E272" t="inlineStr">
        <is>
          <t>air::urban air close to ground</t>
        </is>
      </c>
      <c r="F272" t="inlineStr">
        <is>
          <t>biosphere</t>
        </is>
      </c>
      <c r="G272" t="inlineStr">
        <is>
          <t>Cadmium</t>
        </is>
      </c>
    </row>
    <row r="273">
      <c r="A273" t="inlineStr">
        <is>
          <t>treatment of road wear emissions, passenger car</t>
        </is>
      </c>
      <c r="B273" t="n">
        <v>-8.589162816193753e-06</v>
      </c>
      <c r="C273" t="inlineStr">
        <is>
          <t>RER</t>
        </is>
      </c>
      <c r="D273" t="inlineStr">
        <is>
          <t>kilogram</t>
        </is>
      </c>
      <c r="F273" t="inlineStr">
        <is>
          <t>technosphere</t>
        </is>
      </c>
      <c r="G273" t="inlineStr">
        <is>
          <t>Road wear [kg/km]</t>
        </is>
      </c>
      <c r="H273" t="inlineStr">
        <is>
          <t>road wear emissions, passenger car</t>
        </is>
      </c>
    </row>
    <row r="274">
      <c r="A274" t="inlineStr">
        <is>
          <t>treatment of tyre wear emissions, passenger car</t>
        </is>
      </c>
      <c r="B274" t="n">
        <v>-5.688815826747572e-06</v>
      </c>
      <c r="C274" t="inlineStr">
        <is>
          <t>RER</t>
        </is>
      </c>
      <c r="D274" t="inlineStr">
        <is>
          <t>kilogram</t>
        </is>
      </c>
      <c r="F274" t="inlineStr">
        <is>
          <t>technosphere</t>
        </is>
      </c>
      <c r="G274" t="inlineStr">
        <is>
          <t>Tire wear [kg/km]</t>
        </is>
      </c>
      <c r="H274" t="inlineStr">
        <is>
          <t>tyre wear emissions, passenger car</t>
        </is>
      </c>
    </row>
    <row r="275">
      <c r="A275" t="inlineStr">
        <is>
          <t>treatment of brake wear emissions, passenger car</t>
        </is>
      </c>
      <c r="B275" t="n">
        <v>-3.159908071313845e-06</v>
      </c>
      <c r="C275" t="inlineStr">
        <is>
          <t>RER</t>
        </is>
      </c>
      <c r="D275" t="inlineStr">
        <is>
          <t>kilogram</t>
        </is>
      </c>
      <c r="F275" t="inlineStr">
        <is>
          <t>technosphere</t>
        </is>
      </c>
      <c r="G275" t="inlineStr">
        <is>
          <t>Brake wear [kg/km]</t>
        </is>
      </c>
      <c r="H275" t="inlineStr">
        <is>
          <t>brake wear emissions, passenger car</t>
        </is>
      </c>
    </row>
    <row r="277">
      <c r="A277" t="inlineStr">
        <is>
          <t>Activity</t>
        </is>
      </c>
      <c r="B277" t="inlineStr">
        <is>
          <t>transport, Motorbike, gasoline, 11-35kW, EURO-5</t>
        </is>
      </c>
    </row>
    <row r="278">
      <c r="A278" t="inlineStr">
        <is>
          <t>location</t>
        </is>
      </c>
      <c r="B278" t="inlineStr">
        <is>
          <t>CH</t>
        </is>
      </c>
    </row>
    <row r="279">
      <c r="A279" t="inlineStr">
        <is>
          <t>vehicle</t>
        </is>
      </c>
      <c r="B279" t="inlineStr">
        <is>
          <t>Motorbike, gasoline, 11-35kW, EURO-5</t>
        </is>
      </c>
    </row>
    <row r="280">
      <c r="A280" t="inlineStr">
        <is>
          <t>size</t>
        </is>
      </c>
    </row>
    <row r="281">
      <c r="A281" t="inlineStr">
        <is>
          <t>year</t>
        </is>
      </c>
      <c r="B281" t="n">
        <v>2020</v>
      </c>
    </row>
    <row r="282">
      <c r="A282" t="inlineStr">
        <is>
          <t>full name</t>
        </is>
      </c>
      <c r="B282" t="inlineStr">
        <is>
          <t>Motorbike, gasoline, 11-35kW, EURO-5 - 2020 - CH</t>
        </is>
      </c>
    </row>
    <row r="283">
      <c r="A283" t="inlineStr">
        <is>
          <t>reference product</t>
        </is>
      </c>
      <c r="B283" t="inlineStr">
        <is>
          <t>transport, Motorbike, gasoline, 11-35kW, EURO-5</t>
        </is>
      </c>
    </row>
    <row r="284">
      <c r="A284" t="inlineStr">
        <is>
          <t>type</t>
        </is>
      </c>
      <c r="B284" t="inlineStr">
        <is>
          <t>process</t>
        </is>
      </c>
    </row>
    <row r="285">
      <c r="A285" t="inlineStr">
        <is>
          <t>unit</t>
        </is>
      </c>
      <c r="B285" t="inlineStr">
        <is>
          <t>kilometer</t>
        </is>
      </c>
    </row>
    <row r="286">
      <c r="A286" t="inlineStr">
        <is>
          <t>source</t>
        </is>
      </c>
      <c r="B286" t="inlineStr">
        <is>
          <t>Sacchi R., Bauer C. Life cycle inventories for on-road vehicles. Paul Scherrer Institut, 2021.</t>
        </is>
      </c>
    </row>
    <row r="287">
      <c r="A287" t="inlineStr">
        <is>
          <t>lifetime</t>
        </is>
      </c>
      <c r="B287" t="n">
        <v>38500</v>
      </c>
    </row>
    <row r="288">
      <c r="A288" t="inlineStr">
        <is>
          <t>passengers</t>
        </is>
      </c>
      <c r="B288" t="n">
        <v>1.1</v>
      </c>
    </row>
    <row r="289">
      <c r="A289" t="inlineStr">
        <is>
          <t>service</t>
        </is>
      </c>
      <c r="B289" t="n">
        <v>1.54</v>
      </c>
    </row>
    <row r="290">
      <c r="A290" t="inlineStr">
        <is>
          <t>battery replacement</t>
        </is>
      </c>
      <c r="B290" t="n">
        <v>0</v>
      </c>
    </row>
    <row r="291">
      <c r="A291" t="inlineStr">
        <is>
          <t>annual kilometers</t>
        </is>
      </c>
      <c r="B291" t="n">
        <v>2405</v>
      </c>
    </row>
    <row r="292">
      <c r="A292" t="inlineStr">
        <is>
          <t>curb mass</t>
        </is>
      </c>
      <c r="B292" t="n">
        <v>155.9375</v>
      </c>
    </row>
    <row r="293">
      <c r="A293" t="inlineStr">
        <is>
          <t>power</t>
        </is>
      </c>
      <c r="B293" t="n">
        <v>20</v>
      </c>
    </row>
    <row r="294">
      <c r="A294" t="inlineStr">
        <is>
          <t>battery mass</t>
        </is>
      </c>
    </row>
    <row r="295">
      <c r="A295" t="inlineStr">
        <is>
          <t>electricity, low voltage</t>
        </is>
      </c>
      <c r="B295" t="n">
        <v>0</v>
      </c>
    </row>
    <row r="296">
      <c r="A296" t="inlineStr">
        <is>
          <t>tank capacity</t>
        </is>
      </c>
      <c r="B296" t="n">
        <v>133.125</v>
      </c>
    </row>
    <row r="297">
      <c r="A297" t="inlineStr">
        <is>
          <t>fuel mass</t>
        </is>
      </c>
      <c r="B297" t="n">
        <v>11.25</v>
      </c>
    </row>
    <row r="298">
      <c r="A298" t="inlineStr">
        <is>
          <t>range</t>
        </is>
      </c>
      <c r="B298" t="n">
        <v>328.528423562102</v>
      </c>
    </row>
    <row r="299">
      <c r="A299" t="inlineStr">
        <is>
          <t>emission standard</t>
        </is>
      </c>
      <c r="B299" t="inlineStr">
        <is>
          <t>EURO-5</t>
        </is>
      </c>
    </row>
    <row r="300">
      <c r="A300" t="inlineStr">
        <is>
          <t>Glider lightweighting</t>
        </is>
      </c>
      <c r="B300" t="n">
        <v>0</v>
      </c>
    </row>
    <row r="301">
      <c r="A301" t="inlineStr">
        <is>
          <t>comment</t>
        </is>
      </c>
      <c r="B301" t="inlineStr">
        <is>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is>
      </c>
    </row>
    <row r="302">
      <c r="A302" t="inlineStr">
        <is>
          <t>classifications</t>
        </is>
      </c>
      <c r="B302" t="inlineStr">
        <is>
          <t>CPC::641:Local transport and sightseeing transportation services of passengers</t>
        </is>
      </c>
    </row>
    <row r="303">
      <c r="A303" t="inlineStr">
        <is>
          <t>Exchanges</t>
        </is>
      </c>
    </row>
    <row r="304">
      <c r="A304" t="inlineStr">
        <is>
          <t>name</t>
        </is>
      </c>
      <c r="B304" t="inlineStr">
        <is>
          <t>amount</t>
        </is>
      </c>
      <c r="C304" t="inlineStr">
        <is>
          <t>location</t>
        </is>
      </c>
      <c r="D304" t="inlineStr">
        <is>
          <t>unit</t>
        </is>
      </c>
      <c r="E304" t="inlineStr">
        <is>
          <t>categories</t>
        </is>
      </c>
      <c r="F304" t="inlineStr">
        <is>
          <t>type</t>
        </is>
      </c>
      <c r="G304" t="inlineStr">
        <is>
          <t>comment</t>
        </is>
      </c>
      <c r="H304" t="inlineStr">
        <is>
          <t>reference product</t>
        </is>
      </c>
    </row>
    <row r="305">
      <c r="A305" t="inlineStr">
        <is>
          <t>transport, Motorbike, gasoline, 11-35kW, EURO-5</t>
        </is>
      </c>
      <c r="B305" t="n">
        <v>1</v>
      </c>
      <c r="C305" t="inlineStr">
        <is>
          <t>CH</t>
        </is>
      </c>
      <c r="D305" t="inlineStr">
        <is>
          <t>kilometer</t>
        </is>
      </c>
      <c r="F305" t="inlineStr">
        <is>
          <t>production</t>
        </is>
      </c>
      <c r="H305" t="inlineStr">
        <is>
          <t>transport, Motorbike, gasoline, 11-35kW, EURO-5</t>
        </is>
      </c>
    </row>
    <row r="306">
      <c r="A306" t="inlineStr">
        <is>
          <t>Motorbike, gasoline, 11-35kW, EURO-5</t>
        </is>
      </c>
      <c r="B306" t="n">
        <v>2.597402597402598e-05</v>
      </c>
      <c r="C306" t="inlineStr">
        <is>
          <t>CH</t>
        </is>
      </c>
      <c r="D306" t="inlineStr">
        <is>
          <t>unit</t>
        </is>
      </c>
      <c r="F306" t="inlineStr">
        <is>
          <t>technosphere</t>
        </is>
      </c>
      <c r="H306" t="inlineStr">
        <is>
          <t>Motorbike, gasoline, 11-35kW, EURO-5</t>
        </is>
      </c>
    </row>
    <row r="307">
      <c r="A307" t="inlineStr">
        <is>
          <t>road construction</t>
        </is>
      </c>
      <c r="B307" t="n">
        <v>0.0001312629375</v>
      </c>
      <c r="C307" t="inlineStr">
        <is>
          <t>CH</t>
        </is>
      </c>
      <c r="D307" t="inlineStr">
        <is>
          <t>meter-year</t>
        </is>
      </c>
      <c r="F307" t="inlineStr">
        <is>
          <t>technosphere</t>
        </is>
      </c>
      <c r="G307" t="inlineStr">
        <is>
          <t>Road/track use [m*year/vkm or pkm]</t>
        </is>
      </c>
      <c r="H307" t="inlineStr">
        <is>
          <t>road</t>
        </is>
      </c>
    </row>
    <row r="308">
      <c r="A308" t="inlineStr">
        <is>
          <t>road maintenance</t>
        </is>
      </c>
      <c r="B308" t="n">
        <v>0.00129</v>
      </c>
      <c r="C308" t="inlineStr">
        <is>
          <t>CH</t>
        </is>
      </c>
      <c r="D308" t="inlineStr">
        <is>
          <t>meter-year</t>
        </is>
      </c>
      <c r="F308" t="inlineStr">
        <is>
          <t>technosphere</t>
        </is>
      </c>
      <c r="G308" t="inlineStr">
        <is>
          <t>Road maintenance [m*year/vkm]</t>
        </is>
      </c>
      <c r="H308" t="inlineStr">
        <is>
          <t>road maintenance</t>
        </is>
      </c>
    </row>
    <row r="309">
      <c r="A309" t="inlineStr">
        <is>
          <t>maintenance, motor scooter</t>
        </is>
      </c>
      <c r="B309" t="n">
        <v>4e-05</v>
      </c>
      <c r="C309" t="inlineStr">
        <is>
          <t>CH</t>
        </is>
      </c>
      <c r="D309" t="inlineStr">
        <is>
          <t>unit</t>
        </is>
      </c>
      <c r="F309" t="inlineStr">
        <is>
          <t>technosphere</t>
        </is>
      </c>
      <c r="G309" t="inlineStr">
        <is>
          <t>Servicing [unit]</t>
        </is>
      </c>
      <c r="H309" t="inlineStr">
        <is>
          <t>maintenance, motor scooter</t>
        </is>
      </c>
    </row>
    <row r="310">
      <c r="A310" t="inlineStr">
        <is>
          <t>fuel supply for gasoline vehicles</t>
        </is>
      </c>
      <c r="B310" t="n">
        <v>0.03424361240351979</v>
      </c>
      <c r="C310" t="inlineStr">
        <is>
          <t>CH</t>
        </is>
      </c>
      <c r="D310" t="inlineStr">
        <is>
          <t>kilogram</t>
        </is>
      </c>
      <c r="F310" t="inlineStr">
        <is>
          <t>technosphere</t>
        </is>
      </c>
      <c r="G310" t="inlineStr">
        <is>
          <t>Gasoline consumption [MJ/km]</t>
        </is>
      </c>
      <c r="H310" t="inlineStr">
        <is>
          <t>gasoline blend</t>
        </is>
      </c>
    </row>
    <row r="311">
      <c r="A311" t="inlineStr">
        <is>
          <t>Carbon dioxide, fossil</t>
        </is>
      </c>
      <c r="B311" t="n">
        <v>0.1062346436316875</v>
      </c>
      <c r="D311" t="inlineStr">
        <is>
          <t>kilogram</t>
        </is>
      </c>
      <c r="E311" t="inlineStr">
        <is>
          <t>air::urban air close to ground</t>
        </is>
      </c>
      <c r="F311" t="inlineStr">
        <is>
          <t>biosphere</t>
        </is>
      </c>
      <c r="G311" t="inlineStr">
        <is>
          <t>CO2</t>
        </is>
      </c>
    </row>
    <row r="312">
      <c r="A312" t="inlineStr">
        <is>
          <t>Carbon dioxide, from soil or biomass stock</t>
        </is>
      </c>
      <c r="B312" t="n">
        <v>0.001290299315364626</v>
      </c>
      <c r="D312" t="inlineStr">
        <is>
          <t>kilogram</t>
        </is>
      </c>
      <c r="E312" t="inlineStr">
        <is>
          <t>air::urban air close to ground</t>
        </is>
      </c>
      <c r="F312" t="inlineStr">
        <is>
          <t>biosphere</t>
        </is>
      </c>
      <c r="G312" t="inlineStr">
        <is>
          <t>CO2, bio</t>
        </is>
      </c>
    </row>
    <row r="313">
      <c r="A313" t="inlineStr">
        <is>
          <t>Sulfur dioxide</t>
        </is>
      </c>
      <c r="B313" t="n">
        <v>5.478977984563167e-07</v>
      </c>
      <c r="D313" t="inlineStr">
        <is>
          <t>kilogram</t>
        </is>
      </c>
      <c r="E313" t="inlineStr">
        <is>
          <t>air::urban air close to ground</t>
        </is>
      </c>
      <c r="F313" t="inlineStr">
        <is>
          <t>biosphere</t>
        </is>
      </c>
      <c r="G313" t="inlineStr">
        <is>
          <t>SO2</t>
        </is>
      </c>
    </row>
    <row r="314">
      <c r="A314" t="inlineStr">
        <is>
          <t>Benzene</t>
        </is>
      </c>
      <c r="B314" t="n">
        <v>1.112086181563376e-06</v>
      </c>
      <c r="D314" t="inlineStr">
        <is>
          <t>kilogram</t>
        </is>
      </c>
      <c r="E314" t="inlineStr">
        <is>
          <t>air::urban air close to ground</t>
        </is>
      </c>
      <c r="F314" t="inlineStr">
        <is>
          <t>biosphere</t>
        </is>
      </c>
      <c r="G314" t="inlineStr">
        <is>
          <t>Benzene</t>
        </is>
      </c>
    </row>
    <row r="315">
      <c r="A315" t="inlineStr">
        <is>
          <t>Methane, fossil</t>
        </is>
      </c>
      <c r="B315" t="n">
        <v>2.7420758420676e-05</v>
      </c>
      <c r="D315" t="inlineStr">
        <is>
          <t>kilogram</t>
        </is>
      </c>
      <c r="E315" t="inlineStr">
        <is>
          <t>air::urban air close to ground</t>
        </is>
      </c>
      <c r="F315" t="inlineStr">
        <is>
          <t>biosphere</t>
        </is>
      </c>
      <c r="G315" t="inlineStr">
        <is>
          <t>CH4</t>
        </is>
      </c>
    </row>
    <row r="316">
      <c r="A316" t="inlineStr">
        <is>
          <t>Carbon monoxide, fossil</t>
        </is>
      </c>
      <c r="B316" t="n">
        <v>0.0001217425302427384</v>
      </c>
      <c r="D316" t="inlineStr">
        <is>
          <t>kilogram</t>
        </is>
      </c>
      <c r="E316" t="inlineStr">
        <is>
          <t>air::urban air close to ground</t>
        </is>
      </c>
      <c r="F316" t="inlineStr">
        <is>
          <t>biosphere</t>
        </is>
      </c>
      <c r="G316" t="inlineStr">
        <is>
          <t>CO</t>
        </is>
      </c>
    </row>
    <row r="317">
      <c r="A317" t="inlineStr">
        <is>
          <t>Dinitrogen monoxide</t>
        </is>
      </c>
      <c r="B317" t="n">
        <v>8.246844637797292e-07</v>
      </c>
      <c r="D317" t="inlineStr">
        <is>
          <t>kilogram</t>
        </is>
      </c>
      <c r="E317" t="inlineStr">
        <is>
          <t>air::urban air close to ground</t>
        </is>
      </c>
      <c r="F317" t="inlineStr">
        <is>
          <t>biosphere</t>
        </is>
      </c>
      <c r="G317" t="inlineStr">
        <is>
          <t>N2O</t>
        </is>
      </c>
    </row>
    <row r="318">
      <c r="A318" t="inlineStr">
        <is>
          <t>Ammonia</t>
        </is>
      </c>
      <c r="B318" t="n">
        <v>8.246844637797292e-07</v>
      </c>
      <c r="D318" t="inlineStr">
        <is>
          <t>kilogram</t>
        </is>
      </c>
      <c r="E318" t="inlineStr">
        <is>
          <t>air::urban air close to ground</t>
        </is>
      </c>
      <c r="F318" t="inlineStr">
        <is>
          <t>biosphere</t>
        </is>
      </c>
      <c r="G318" t="inlineStr">
        <is>
          <t>NH3</t>
        </is>
      </c>
    </row>
    <row r="319">
      <c r="A319" t="inlineStr">
        <is>
          <t>Nitrogen oxides</t>
        </is>
      </c>
      <c r="B319" t="n">
        <v>8.989009918919449e-06</v>
      </c>
      <c r="D319" t="inlineStr">
        <is>
          <t>kilogram</t>
        </is>
      </c>
      <c r="E319" t="inlineStr">
        <is>
          <t>air::urban air close to ground</t>
        </is>
      </c>
      <c r="F319" t="inlineStr">
        <is>
          <t>biosphere</t>
        </is>
      </c>
      <c r="G319" t="inlineStr">
        <is>
          <t>NOx</t>
        </is>
      </c>
    </row>
    <row r="320">
      <c r="A320" t="inlineStr">
        <is>
          <t>Particulates, &lt; 2.5 um</t>
        </is>
      </c>
      <c r="B320" t="n">
        <v>2.061711159449323e-06</v>
      </c>
      <c r="D320" t="inlineStr">
        <is>
          <t>kilogram</t>
        </is>
      </c>
      <c r="E320" t="inlineStr">
        <is>
          <t>air::urban air close to ground</t>
        </is>
      </c>
      <c r="F320" t="inlineStr">
        <is>
          <t>biosphere</t>
        </is>
      </c>
      <c r="G320" t="inlineStr">
        <is>
          <t>PM2.5</t>
        </is>
      </c>
    </row>
    <row r="321">
      <c r="A321" t="inlineStr">
        <is>
          <t>NMVOC, non-methane volatile organic compounds, unspecified origin</t>
        </is>
      </c>
      <c r="B321" t="n">
        <v>8.968053271644763e-06</v>
      </c>
      <c r="D321" t="inlineStr">
        <is>
          <t>kilogram</t>
        </is>
      </c>
      <c r="E321" t="inlineStr">
        <is>
          <t>air::urban air close to ground</t>
        </is>
      </c>
      <c r="F321" t="inlineStr">
        <is>
          <t>biosphere</t>
        </is>
      </c>
      <c r="G321" t="inlineStr">
        <is>
          <t>NMVOC</t>
        </is>
      </c>
    </row>
    <row r="322">
      <c r="A322" t="inlineStr">
        <is>
          <t>Ethane</t>
        </is>
      </c>
      <c r="B322" t="n">
        <v>6.323627306928998e-07</v>
      </c>
      <c r="D322" t="inlineStr">
        <is>
          <t>kilogram</t>
        </is>
      </c>
      <c r="E322" t="inlineStr">
        <is>
          <t>air::urban air close to ground</t>
        </is>
      </c>
      <c r="F322" t="inlineStr">
        <is>
          <t>biosphere</t>
        </is>
      </c>
      <c r="G322" t="inlineStr">
        <is>
          <t>Ethane</t>
        </is>
      </c>
    </row>
    <row r="323">
      <c r="A323" t="inlineStr">
        <is>
          <t>Propane</t>
        </is>
      </c>
      <c r="B323" t="n">
        <v>1.288513401098385e-07</v>
      </c>
      <c r="D323" t="inlineStr">
        <is>
          <t>kilogram</t>
        </is>
      </c>
      <c r="E323" t="inlineStr">
        <is>
          <t>air::urban air close to ground</t>
        </is>
      </c>
      <c r="F323" t="inlineStr">
        <is>
          <t>biosphere</t>
        </is>
      </c>
      <c r="G323" t="inlineStr">
        <is>
          <t>Propane</t>
        </is>
      </c>
    </row>
    <row r="324">
      <c r="A324" t="inlineStr">
        <is>
          <t>Butane</t>
        </is>
      </c>
      <c r="B324" t="n">
        <v>1.038740034116237e-06</v>
      </c>
      <c r="D324" t="inlineStr">
        <is>
          <t>kilogram</t>
        </is>
      </c>
      <c r="E324" t="inlineStr">
        <is>
          <t>air::urban air close to ground</t>
        </is>
      </c>
      <c r="F324" t="inlineStr">
        <is>
          <t>biosphere</t>
        </is>
      </c>
      <c r="G324" t="inlineStr">
        <is>
          <t>Butane</t>
        </is>
      </c>
    </row>
    <row r="325">
      <c r="A325" t="inlineStr">
        <is>
          <t>Pentane</t>
        </is>
      </c>
      <c r="B325" t="n">
        <v>4.262005865171582e-07</v>
      </c>
      <c r="D325" t="inlineStr">
        <is>
          <t>kilogram</t>
        </is>
      </c>
      <c r="E325" t="inlineStr">
        <is>
          <t>air::urban air close to ground</t>
        </is>
      </c>
      <c r="F325" t="inlineStr">
        <is>
          <t>biosphere</t>
        </is>
      </c>
      <c r="G325" t="inlineStr">
        <is>
          <t>Pentane</t>
        </is>
      </c>
    </row>
    <row r="326">
      <c r="A326" t="inlineStr">
        <is>
          <t>Hexane</t>
        </is>
      </c>
      <c r="B326" t="n">
        <v>3.191548578105232e-07</v>
      </c>
      <c r="D326" t="inlineStr">
        <is>
          <t>kilogram</t>
        </is>
      </c>
      <c r="E326" t="inlineStr">
        <is>
          <t>air::urban air close to ground</t>
        </is>
      </c>
      <c r="F326" t="inlineStr">
        <is>
          <t>biosphere</t>
        </is>
      </c>
      <c r="G326" t="inlineStr">
        <is>
          <t>Hexane</t>
        </is>
      </c>
    </row>
    <row r="327">
      <c r="A327" t="inlineStr">
        <is>
          <t>Cyclohexane</t>
        </is>
      </c>
      <c r="B327" t="n">
        <v>2.25985427269563e-07</v>
      </c>
      <c r="D327" t="inlineStr">
        <is>
          <t>kilogram</t>
        </is>
      </c>
      <c r="E327" t="inlineStr">
        <is>
          <t>air::urban air close to ground</t>
        </is>
      </c>
      <c r="F327" t="inlineStr">
        <is>
          <t>biosphere</t>
        </is>
      </c>
      <c r="G327" t="inlineStr">
        <is>
          <t>Cyclohexane</t>
        </is>
      </c>
    </row>
    <row r="328">
      <c r="A328" t="inlineStr">
        <is>
          <t>Heptane</t>
        </is>
      </c>
      <c r="B328" t="n">
        <v>1.466922948942777e-07</v>
      </c>
      <c r="D328" t="inlineStr">
        <is>
          <t>kilogram</t>
        </is>
      </c>
      <c r="E328" t="inlineStr">
        <is>
          <t>air::urban air close to ground</t>
        </is>
      </c>
      <c r="F328" t="inlineStr">
        <is>
          <t>biosphere</t>
        </is>
      </c>
      <c r="G328" t="inlineStr">
        <is>
          <t>Heptane</t>
        </is>
      </c>
    </row>
    <row r="329">
      <c r="A329" t="inlineStr">
        <is>
          <t>Ethene</t>
        </is>
      </c>
      <c r="B329" t="n">
        <v>1.447099665848956e-06</v>
      </c>
      <c r="D329" t="inlineStr">
        <is>
          <t>kilogram</t>
        </is>
      </c>
      <c r="E329" t="inlineStr">
        <is>
          <t>air::urban air close to ground</t>
        </is>
      </c>
      <c r="F329" t="inlineStr">
        <is>
          <t>biosphere</t>
        </is>
      </c>
      <c r="G329" t="inlineStr">
        <is>
          <t>Ethene</t>
        </is>
      </c>
    </row>
    <row r="330">
      <c r="A330" t="inlineStr">
        <is>
          <t>Propene</t>
        </is>
      </c>
      <c r="B330" t="n">
        <v>7.572494141839741e-07</v>
      </c>
      <c r="D330" t="inlineStr">
        <is>
          <t>kilogram</t>
        </is>
      </c>
      <c r="E330" t="inlineStr">
        <is>
          <t>air::urban air close to ground</t>
        </is>
      </c>
      <c r="F330" t="inlineStr">
        <is>
          <t>biosphere</t>
        </is>
      </c>
      <c r="G330" t="inlineStr">
        <is>
          <t>Propene</t>
        </is>
      </c>
    </row>
    <row r="331">
      <c r="A331" t="inlineStr">
        <is>
          <t>1-Pentene</t>
        </is>
      </c>
      <c r="B331" t="n">
        <v>2.180561140320345e-08</v>
      </c>
      <c r="D331" t="inlineStr">
        <is>
          <t>kilogram</t>
        </is>
      </c>
      <c r="E331" t="inlineStr">
        <is>
          <t>air::urban air close to ground</t>
        </is>
      </c>
      <c r="F331" t="inlineStr">
        <is>
          <t>biosphere</t>
        </is>
      </c>
      <c r="G331" t="inlineStr">
        <is>
          <t>1-Pentene</t>
        </is>
      </c>
    </row>
    <row r="332">
      <c r="A332" t="inlineStr">
        <is>
          <t>Toluene</t>
        </is>
      </c>
      <c r="B332" t="n">
        <v>2.17659648370158e-06</v>
      </c>
      <c r="D332" t="inlineStr">
        <is>
          <t>kilogram</t>
        </is>
      </c>
      <c r="E332" t="inlineStr">
        <is>
          <t>air::urban air close to ground</t>
        </is>
      </c>
      <c r="F332" t="inlineStr">
        <is>
          <t>biosphere</t>
        </is>
      </c>
      <c r="G332" t="inlineStr">
        <is>
          <t>Toluene</t>
        </is>
      </c>
    </row>
    <row r="333">
      <c r="A333" t="inlineStr">
        <is>
          <t>m-Xylene</t>
        </is>
      </c>
      <c r="B333" t="n">
        <v>1.076404271994497e-06</v>
      </c>
      <c r="D333" t="inlineStr">
        <is>
          <t>kilogram</t>
        </is>
      </c>
      <c r="E333" t="inlineStr">
        <is>
          <t>air::urban air close to ground</t>
        </is>
      </c>
      <c r="F333" t="inlineStr">
        <is>
          <t>biosphere</t>
        </is>
      </c>
      <c r="G333" t="inlineStr">
        <is>
          <t>m-Xylene</t>
        </is>
      </c>
    </row>
    <row r="334">
      <c r="A334" t="inlineStr">
        <is>
          <t>o-Xylene</t>
        </is>
      </c>
      <c r="B334" t="n">
        <v>4.480061979203616e-07</v>
      </c>
      <c r="D334" t="inlineStr">
        <is>
          <t>kilogram</t>
        </is>
      </c>
      <c r="E334" t="inlineStr">
        <is>
          <t>air::urban air close to ground</t>
        </is>
      </c>
      <c r="F334" t="inlineStr">
        <is>
          <t>biosphere</t>
        </is>
      </c>
      <c r="G334" t="inlineStr">
        <is>
          <t>o-Xylene</t>
        </is>
      </c>
    </row>
    <row r="335">
      <c r="A335" t="inlineStr">
        <is>
          <t>Formaldehyde</t>
        </is>
      </c>
      <c r="B335" t="n">
        <v>3.369958125949624e-07</v>
      </c>
      <c r="D335" t="inlineStr">
        <is>
          <t>kilogram</t>
        </is>
      </c>
      <c r="E335" t="inlineStr">
        <is>
          <t>air::urban air close to ground</t>
        </is>
      </c>
      <c r="F335" t="inlineStr">
        <is>
          <t>biosphere</t>
        </is>
      </c>
      <c r="G335" t="inlineStr">
        <is>
          <t>Formaldehyde</t>
        </is>
      </c>
    </row>
    <row r="336">
      <c r="A336" t="inlineStr">
        <is>
          <t>Acetaldehyde</t>
        </is>
      </c>
      <c r="B336" t="n">
        <v>1.486746232036598e-07</v>
      </c>
      <c r="D336" t="inlineStr">
        <is>
          <t>kilogram</t>
        </is>
      </c>
      <c r="E336" t="inlineStr">
        <is>
          <t>air::urban air close to ground</t>
        </is>
      </c>
      <c r="F336" t="inlineStr">
        <is>
          <t>biosphere</t>
        </is>
      </c>
      <c r="G336" t="inlineStr">
        <is>
          <t>Acetaldehyde</t>
        </is>
      </c>
    </row>
    <row r="337">
      <c r="A337" t="inlineStr">
        <is>
          <t>Benzaldehyde</t>
        </is>
      </c>
      <c r="B337" t="n">
        <v>4.36112228064069e-08</v>
      </c>
      <c r="D337" t="inlineStr">
        <is>
          <t>kilogram</t>
        </is>
      </c>
      <c r="E337" t="inlineStr">
        <is>
          <t>air::urban air close to ground</t>
        </is>
      </c>
      <c r="F337" t="inlineStr">
        <is>
          <t>biosphere</t>
        </is>
      </c>
      <c r="G337" t="inlineStr">
        <is>
          <t>Benzaldehyde</t>
        </is>
      </c>
    </row>
    <row r="338">
      <c r="A338" t="inlineStr">
        <is>
          <t>Acetone</t>
        </is>
      </c>
      <c r="B338" t="n">
        <v>1.2092202687231e-07</v>
      </c>
      <c r="D338" t="inlineStr">
        <is>
          <t>kilogram</t>
        </is>
      </c>
      <c r="E338" t="inlineStr">
        <is>
          <t>air::urban air close to ground</t>
        </is>
      </c>
      <c r="F338" t="inlineStr">
        <is>
          <t>biosphere</t>
        </is>
      </c>
      <c r="G338" t="inlineStr">
        <is>
          <t>Acetone</t>
        </is>
      </c>
    </row>
    <row r="339">
      <c r="A339" t="inlineStr">
        <is>
          <t>Methyl ethyl ketone</t>
        </is>
      </c>
      <c r="B339" t="n">
        <v>0</v>
      </c>
      <c r="D339" t="inlineStr">
        <is>
          <t>kilogram</t>
        </is>
      </c>
      <c r="E339" t="inlineStr">
        <is>
          <t>air::urban air close to ground</t>
        </is>
      </c>
      <c r="F339" t="inlineStr">
        <is>
          <t>biosphere</t>
        </is>
      </c>
      <c r="G339" t="inlineStr">
        <is>
          <t>Methyl ethyl ketone</t>
        </is>
      </c>
    </row>
    <row r="340">
      <c r="A340" t="inlineStr">
        <is>
          <t>Acrolein</t>
        </is>
      </c>
      <c r="B340" t="n">
        <v>3.76642378782605e-08</v>
      </c>
      <c r="D340" t="inlineStr">
        <is>
          <t>kilogram</t>
        </is>
      </c>
      <c r="E340" t="inlineStr">
        <is>
          <t>air::urban air close to ground</t>
        </is>
      </c>
      <c r="F340" t="inlineStr">
        <is>
          <t>biosphere</t>
        </is>
      </c>
      <c r="G340" t="inlineStr">
        <is>
          <t>Acrolein</t>
        </is>
      </c>
    </row>
    <row r="341">
      <c r="A341" t="inlineStr">
        <is>
          <t>Styrene</t>
        </is>
      </c>
      <c r="B341" t="n">
        <v>2.002151592475953e-07</v>
      </c>
      <c r="D341" t="inlineStr">
        <is>
          <t>kilogram</t>
        </is>
      </c>
      <c r="E341" t="inlineStr">
        <is>
          <t>air::urban air close to ground</t>
        </is>
      </c>
      <c r="F341" t="inlineStr">
        <is>
          <t>biosphere</t>
        </is>
      </c>
      <c r="G341" t="inlineStr">
        <is>
          <t>Styrene</t>
        </is>
      </c>
    </row>
    <row r="342">
      <c r="A342" t="inlineStr">
        <is>
          <t>PAH, polycyclic aromatic hydrocarbons</t>
        </is>
      </c>
      <c r="B342" t="n">
        <v>1.194481659199295e-09</v>
      </c>
      <c r="D342" t="inlineStr">
        <is>
          <t>kilogram</t>
        </is>
      </c>
      <c r="E342" t="inlineStr">
        <is>
          <t>air::urban air close to ground</t>
        </is>
      </c>
      <c r="F342" t="inlineStr">
        <is>
          <t>biosphere</t>
        </is>
      </c>
      <c r="G342" t="inlineStr">
        <is>
          <t>PAHs</t>
        </is>
      </c>
    </row>
    <row r="343">
      <c r="A343" t="inlineStr">
        <is>
          <t>Arsenic</t>
        </is>
      </c>
      <c r="B343" t="n">
        <v>1.029725568275254e-11</v>
      </c>
      <c r="D343" t="inlineStr">
        <is>
          <t>kilogram</t>
        </is>
      </c>
      <c r="E343" t="inlineStr">
        <is>
          <t>air::urban air close to ground</t>
        </is>
      </c>
      <c r="F343" t="inlineStr">
        <is>
          <t>biosphere</t>
        </is>
      </c>
      <c r="G343" t="inlineStr">
        <is>
          <t>Arsenic</t>
        </is>
      </c>
    </row>
    <row r="344">
      <c r="A344" t="inlineStr">
        <is>
          <t>Selenium</t>
        </is>
      </c>
      <c r="B344" t="n">
        <v>6.864837121835027e-12</v>
      </c>
      <c r="D344" t="inlineStr">
        <is>
          <t>kilogram</t>
        </is>
      </c>
      <c r="E344" t="inlineStr">
        <is>
          <t>air::urban air close to ground</t>
        </is>
      </c>
      <c r="F344" t="inlineStr">
        <is>
          <t>biosphere</t>
        </is>
      </c>
      <c r="G344" t="inlineStr">
        <is>
          <t>Selenium</t>
        </is>
      </c>
    </row>
    <row r="345">
      <c r="A345" t="inlineStr">
        <is>
          <t>Zinc</t>
        </is>
      </c>
      <c r="B345" t="n">
        <v>7.414024091581829e-08</v>
      </c>
      <c r="D345" t="inlineStr">
        <is>
          <t>kilogram</t>
        </is>
      </c>
      <c r="E345" t="inlineStr">
        <is>
          <t>air::urban air close to ground</t>
        </is>
      </c>
      <c r="F345" t="inlineStr">
        <is>
          <t>biosphere</t>
        </is>
      </c>
      <c r="G345" t="inlineStr">
        <is>
          <t>Zinc</t>
        </is>
      </c>
    </row>
    <row r="346">
      <c r="A346" t="inlineStr">
        <is>
          <t>Copper</t>
        </is>
      </c>
      <c r="B346" t="n">
        <v>1.441615795585355e-09</v>
      </c>
      <c r="D346" t="inlineStr">
        <is>
          <t>kilogram</t>
        </is>
      </c>
      <c r="E346" t="inlineStr">
        <is>
          <t>air::urban air close to ground</t>
        </is>
      </c>
      <c r="F346" t="inlineStr">
        <is>
          <t>biosphere</t>
        </is>
      </c>
      <c r="G346" t="inlineStr">
        <is>
          <t>Copper</t>
        </is>
      </c>
    </row>
    <row r="347">
      <c r="A347" t="inlineStr">
        <is>
          <t>Nickel</t>
        </is>
      </c>
      <c r="B347" t="n">
        <v>4.462144129192768e-10</v>
      </c>
      <c r="D347" t="inlineStr">
        <is>
          <t>kilogram</t>
        </is>
      </c>
      <c r="E347" t="inlineStr">
        <is>
          <t>air::urban air close to ground</t>
        </is>
      </c>
      <c r="F347" t="inlineStr">
        <is>
          <t>biosphere</t>
        </is>
      </c>
      <c r="G347" t="inlineStr">
        <is>
          <t>Nickel</t>
        </is>
      </c>
    </row>
    <row r="348">
      <c r="A348" t="inlineStr">
        <is>
          <t>Chromium</t>
        </is>
      </c>
      <c r="B348" t="n">
        <v>5.491869697468022e-10</v>
      </c>
      <c r="D348" t="inlineStr">
        <is>
          <t>kilogram</t>
        </is>
      </c>
      <c r="E348" t="inlineStr">
        <is>
          <t>air::urban air close to ground</t>
        </is>
      </c>
      <c r="F348" t="inlineStr">
        <is>
          <t>biosphere</t>
        </is>
      </c>
      <c r="G348" t="inlineStr">
        <is>
          <t>Chromium</t>
        </is>
      </c>
    </row>
    <row r="349">
      <c r="A349" t="inlineStr">
        <is>
          <t>Chromium VI</t>
        </is>
      </c>
      <c r="B349" t="n">
        <v>1.098373939493604e-12</v>
      </c>
      <c r="D349" t="inlineStr">
        <is>
          <t>kilogram</t>
        </is>
      </c>
      <c r="E349" t="inlineStr">
        <is>
          <t>air::urban air close to ground</t>
        </is>
      </c>
      <c r="F349" t="inlineStr">
        <is>
          <t>biosphere</t>
        </is>
      </c>
      <c r="G349" t="inlineStr">
        <is>
          <t>Chromium VI</t>
        </is>
      </c>
    </row>
    <row r="350">
      <c r="A350" t="inlineStr">
        <is>
          <t>Mercury</t>
        </is>
      </c>
      <c r="B350" t="n">
        <v>2.986204147998237e-10</v>
      </c>
      <c r="D350" t="inlineStr">
        <is>
          <t>kilogram</t>
        </is>
      </c>
      <c r="E350" t="inlineStr">
        <is>
          <t>air::urban air close to ground</t>
        </is>
      </c>
      <c r="F350" t="inlineStr">
        <is>
          <t>biosphere</t>
        </is>
      </c>
      <c r="G350" t="inlineStr">
        <is>
          <t>Mercury</t>
        </is>
      </c>
    </row>
    <row r="351">
      <c r="A351" t="inlineStr">
        <is>
          <t>Cadmium</t>
        </is>
      </c>
      <c r="B351" t="n">
        <v>3.707012045790915e-10</v>
      </c>
      <c r="D351" t="inlineStr">
        <is>
          <t>kilogram</t>
        </is>
      </c>
      <c r="E351" t="inlineStr">
        <is>
          <t>air::urban air close to ground</t>
        </is>
      </c>
      <c r="F351" t="inlineStr">
        <is>
          <t>biosphere</t>
        </is>
      </c>
      <c r="G351" t="inlineStr">
        <is>
          <t>Cadmium</t>
        </is>
      </c>
    </row>
    <row r="352">
      <c r="A352" t="inlineStr">
        <is>
          <t>treatment of road wear emissions, passenger car</t>
        </is>
      </c>
      <c r="B352" t="n">
        <v>-8.544119168461913e-06</v>
      </c>
      <c r="C352" t="inlineStr">
        <is>
          <t>RER</t>
        </is>
      </c>
      <c r="D352" t="inlineStr">
        <is>
          <t>kilogram</t>
        </is>
      </c>
      <c r="F352" t="inlineStr">
        <is>
          <t>technosphere</t>
        </is>
      </c>
      <c r="G352" t="inlineStr">
        <is>
          <t>Road wear [kg/km]</t>
        </is>
      </c>
      <c r="H352" t="inlineStr">
        <is>
          <t>road wear emissions, passenger car</t>
        </is>
      </c>
    </row>
    <row r="353">
      <c r="A353" t="inlineStr">
        <is>
          <t>treatment of tyre wear emissions, passenger car</t>
        </is>
      </c>
      <c r="B353" t="n">
        <v>-5.669134894709975e-06</v>
      </c>
      <c r="C353" t="inlineStr">
        <is>
          <t>RER</t>
        </is>
      </c>
      <c r="D353" t="inlineStr">
        <is>
          <t>kilogram</t>
        </is>
      </c>
      <c r="F353" t="inlineStr">
        <is>
          <t>technosphere</t>
        </is>
      </c>
      <c r="G353" t="inlineStr">
        <is>
          <t>Tire wear [kg/km]</t>
        </is>
      </c>
      <c r="H353" t="inlineStr">
        <is>
          <t>tyre wear emissions, passenger car</t>
        </is>
      </c>
    </row>
    <row r="354">
      <c r="A354" t="inlineStr">
        <is>
          <t>treatment of brake wear emissions, passenger car</t>
        </is>
      </c>
      <c r="B354" t="n">
        <v>-3.146469321503305e-06</v>
      </c>
      <c r="C354" t="inlineStr">
        <is>
          <t>RER</t>
        </is>
      </c>
      <c r="D354" t="inlineStr">
        <is>
          <t>kilogram</t>
        </is>
      </c>
      <c r="F354" t="inlineStr">
        <is>
          <t>technosphere</t>
        </is>
      </c>
      <c r="G354" t="inlineStr">
        <is>
          <t>Brake wear [kg/km]</t>
        </is>
      </c>
      <c r="H354" t="inlineStr">
        <is>
          <t>brake wear emissions, passenger car</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H353"/>
  <sheetViews>
    <sheetView workbookViewId="0">
      <selection activeCell="A1" sqref="A1"/>
    </sheetView>
  </sheetViews>
  <sheetFormatPr baseColWidth="8" defaultRowHeight="15"/>
  <sheetData>
    <row r="1">
      <c r="A1" t="inlineStr">
        <is>
          <t>Activity</t>
        </is>
      </c>
      <c r="B1" t="inlineStr">
        <is>
          <t>Motorbike, gasoline, &gt;35kW, EURO-3</t>
        </is>
      </c>
    </row>
    <row r="2">
      <c r="A2" t="inlineStr">
        <is>
          <t>location</t>
        </is>
      </c>
      <c r="B2" t="inlineStr">
        <is>
          <t>CH</t>
        </is>
      </c>
    </row>
    <row r="3">
      <c r="A3" t="inlineStr">
        <is>
          <t>vehicle</t>
        </is>
      </c>
      <c r="B3" t="inlineStr">
        <is>
          <t>Motorbike, gasoline, &gt;35kW, EURO-3</t>
        </is>
      </c>
    </row>
    <row r="4">
      <c r="A4" t="inlineStr">
        <is>
          <t>size</t>
        </is>
      </c>
    </row>
    <row r="5">
      <c r="A5" t="inlineStr">
        <is>
          <t>year</t>
        </is>
      </c>
      <c r="B5" t="n">
        <v>2006</v>
      </c>
    </row>
    <row r="6">
      <c r="A6" t="inlineStr">
        <is>
          <t>full name</t>
        </is>
      </c>
      <c r="B6" t="inlineStr">
        <is>
          <t>Motorbike, gasoline, &gt;35kW, EURO-3 - 2006 - CH</t>
        </is>
      </c>
    </row>
    <row r="7">
      <c r="A7" t="inlineStr">
        <is>
          <t>reference product</t>
        </is>
      </c>
      <c r="B7" t="inlineStr">
        <is>
          <t>Motorbike, gasoline, &gt;35kW, EURO-3</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40500</v>
      </c>
    </row>
    <row r="12">
      <c r="A12" t="inlineStr">
        <is>
          <t>passengers</t>
        </is>
      </c>
      <c r="B12" t="n">
        <v>1.1</v>
      </c>
    </row>
    <row r="13">
      <c r="A13" t="inlineStr">
        <is>
          <t>service</t>
        </is>
      </c>
      <c r="B13" t="n">
        <v>1.62</v>
      </c>
    </row>
    <row r="14">
      <c r="A14" t="inlineStr">
        <is>
          <t>battery replacement</t>
        </is>
      </c>
      <c r="B14" t="n">
        <v>0</v>
      </c>
    </row>
    <row r="15">
      <c r="A15" t="inlineStr">
        <is>
          <t>annual kilometers</t>
        </is>
      </c>
      <c r="B15" t="n">
        <v>2896</v>
      </c>
    </row>
    <row r="16">
      <c r="A16" t="inlineStr">
        <is>
          <t>curb mass</t>
        </is>
      </c>
      <c r="B16" t="n">
        <v>262.075</v>
      </c>
    </row>
    <row r="17">
      <c r="A17" t="inlineStr">
        <is>
          <t>power</t>
        </is>
      </c>
      <c r="B17" t="n">
        <v>91</v>
      </c>
    </row>
    <row r="18">
      <c r="A18" t="inlineStr">
        <is>
          <t>battery mass</t>
        </is>
      </c>
    </row>
    <row r="19">
      <c r="A19" t="inlineStr">
        <is>
          <t>electricity, low voltage</t>
        </is>
      </c>
      <c r="B19" t="n">
        <v>0</v>
      </c>
    </row>
    <row r="20">
      <c r="A20" t="inlineStr">
        <is>
          <t>tank capacity</t>
        </is>
      </c>
      <c r="B20" t="n">
        <v>159.75</v>
      </c>
    </row>
    <row r="21">
      <c r="A21" t="inlineStr">
        <is>
          <t>fuel mass</t>
        </is>
      </c>
      <c r="B21" t="n">
        <v>13.5</v>
      </c>
    </row>
    <row r="22">
      <c r="A22" t="inlineStr">
        <is>
          <t>range</t>
        </is>
      </c>
      <c r="B22" t="n">
        <v>291.42030699683</v>
      </c>
    </row>
    <row r="23">
      <c r="A23" t="inlineStr">
        <is>
          <t>emission standard</t>
        </is>
      </c>
      <c r="B23" t="inlineStr">
        <is>
          <t>EURO-3</t>
        </is>
      </c>
    </row>
    <row r="24">
      <c r="A24" t="inlineStr">
        <is>
          <t>Glider lightweighting</t>
        </is>
      </c>
      <c r="B24" t="n">
        <v>-0.05</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Motorbike, gasoline, &gt;35kW, EURO-3</t>
        </is>
      </c>
      <c r="B32" t="n">
        <v>1</v>
      </c>
      <c r="C32" t="inlineStr">
        <is>
          <t>CH</t>
        </is>
      </c>
      <c r="D32" t="inlineStr">
        <is>
          <t>unit</t>
        </is>
      </c>
      <c r="F32" t="inlineStr">
        <is>
          <t>production</t>
        </is>
      </c>
      <c r="H32" t="inlineStr">
        <is>
          <t>Motorbike, gasoline, &gt;35kW, EURO-3</t>
        </is>
      </c>
    </row>
    <row r="33">
      <c r="A33" t="inlineStr">
        <is>
          <t>motor scooter production</t>
        </is>
      </c>
      <c r="B33" t="n">
        <v>1.233333333333333</v>
      </c>
      <c r="C33" t="inlineStr">
        <is>
          <t>RER</t>
        </is>
      </c>
      <c r="D33" t="inlineStr">
        <is>
          <t>unit</t>
        </is>
      </c>
      <c r="F33" t="inlineStr">
        <is>
          <t>technosphere</t>
        </is>
      </c>
      <c r="G33" t="inlineStr">
        <is>
          <t>Glider base mass [kg]</t>
        </is>
      </c>
      <c r="H33" t="inlineStr">
        <is>
          <t>motor scooter, 50 cubic cm engine</t>
        </is>
      </c>
    </row>
    <row r="34">
      <c r="A34" t="inlineStr">
        <is>
          <t>motor scooter production</t>
        </is>
      </c>
      <c r="B34" t="n">
        <v>1.444444444444444</v>
      </c>
      <c r="C34" t="inlineStr">
        <is>
          <t>RER</t>
        </is>
      </c>
      <c r="D34" t="inlineStr">
        <is>
          <t>unit</t>
        </is>
      </c>
      <c r="F34" t="inlineStr">
        <is>
          <t>technosphere</t>
        </is>
      </c>
      <c r="G34" t="inlineStr">
        <is>
          <t>Mechanical powertrain mass [kg]</t>
        </is>
      </c>
      <c r="H34" t="inlineStr">
        <is>
          <t>motor scooter, 50 cubic cm engine</t>
        </is>
      </c>
    </row>
    <row r="35">
      <c r="A35" t="inlineStr">
        <is>
          <t>polyethylene production, high density, granulate</t>
        </is>
      </c>
      <c r="B35" t="n">
        <v>2.025</v>
      </c>
      <c r="C35" t="inlineStr">
        <is>
          <t>RER</t>
        </is>
      </c>
      <c r="D35" t="inlineStr">
        <is>
          <t>kilogram</t>
        </is>
      </c>
      <c r="F35" t="inlineStr">
        <is>
          <t>technosphere</t>
        </is>
      </c>
      <c r="G35" t="inlineStr">
        <is>
          <t>Fuel tank mass [kg]</t>
        </is>
      </c>
      <c r="H35" t="inlineStr">
        <is>
          <t>polyethylene, high density, granulate</t>
        </is>
      </c>
    </row>
    <row r="36">
      <c r="A36" t="inlineStr">
        <is>
          <t>injection moulding</t>
        </is>
      </c>
      <c r="B36" t="n">
        <v>2.037223340040241</v>
      </c>
      <c r="C36" t="inlineStr">
        <is>
          <t>RER</t>
        </is>
      </c>
      <c r="D36" t="inlineStr">
        <is>
          <t>kilogram</t>
        </is>
      </c>
      <c r="F36" t="inlineStr">
        <is>
          <t>technosphere</t>
        </is>
      </c>
      <c r="G36" t="inlineStr">
        <is>
          <t>Fuel tank shaping</t>
        </is>
      </c>
      <c r="H36" t="inlineStr">
        <is>
          <t>injection moulding</t>
        </is>
      </c>
    </row>
    <row r="37">
      <c r="A37" t="inlineStr">
        <is>
          <t>market for transport, freight, lorry, unspecified</t>
        </is>
      </c>
      <c r="B37" t="n">
        <v>262.075</v>
      </c>
      <c r="C37" t="inlineStr">
        <is>
          <t>RER</t>
        </is>
      </c>
      <c r="D37" t="inlineStr">
        <is>
          <t>ton kilometer</t>
        </is>
      </c>
      <c r="F37" t="inlineStr">
        <is>
          <t>technosphere</t>
        </is>
      </c>
      <c r="H37" t="inlineStr">
        <is>
          <t>transport, freight, lorry, unspecified</t>
        </is>
      </c>
    </row>
    <row r="38">
      <c r="A38" t="inlineStr">
        <is>
          <t>transport, freight, sea, container ship</t>
        </is>
      </c>
      <c r="B38" t="n">
        <v>4166.9925</v>
      </c>
      <c r="C38" t="inlineStr">
        <is>
          <t>GLO</t>
        </is>
      </c>
      <c r="D38" t="inlineStr">
        <is>
          <t>ton kilometer</t>
        </is>
      </c>
      <c r="F38" t="inlineStr">
        <is>
          <t>technosphere</t>
        </is>
      </c>
      <c r="H38" t="inlineStr">
        <is>
          <t>transport, freight, sea, container ship</t>
        </is>
      </c>
    </row>
    <row r="40">
      <c r="A40" t="inlineStr">
        <is>
          <t>Activity</t>
        </is>
      </c>
      <c r="B40" t="inlineStr">
        <is>
          <t>Motorbike, gasoline, &gt;35kW, EURO-4</t>
        </is>
      </c>
    </row>
    <row r="41">
      <c r="A41" t="inlineStr">
        <is>
          <t>location</t>
        </is>
      </c>
      <c r="B41" t="inlineStr">
        <is>
          <t>CH</t>
        </is>
      </c>
    </row>
    <row r="42">
      <c r="A42" t="inlineStr">
        <is>
          <t>vehicle</t>
        </is>
      </c>
      <c r="B42" t="inlineStr">
        <is>
          <t>Motorbike, gasoline, &gt;35kW, EURO-4</t>
        </is>
      </c>
    </row>
    <row r="43">
      <c r="A43" t="inlineStr">
        <is>
          <t>size</t>
        </is>
      </c>
    </row>
    <row r="44">
      <c r="A44" t="inlineStr">
        <is>
          <t>year</t>
        </is>
      </c>
      <c r="B44" t="n">
        <v>2016</v>
      </c>
    </row>
    <row r="45">
      <c r="A45" t="inlineStr">
        <is>
          <t>full name</t>
        </is>
      </c>
      <c r="B45" t="inlineStr">
        <is>
          <t>Motorbike, gasoline, &gt;35kW, EURO-4 - 2016 - CH</t>
        </is>
      </c>
    </row>
    <row r="46">
      <c r="A46" t="inlineStr">
        <is>
          <t>reference product</t>
        </is>
      </c>
      <c r="B46" t="inlineStr">
        <is>
          <t>Motorbike, gasoline, &gt;35kW, EURO-4</t>
        </is>
      </c>
    </row>
    <row r="47">
      <c r="A47" t="inlineStr">
        <is>
          <t>type</t>
        </is>
      </c>
      <c r="B47" t="inlineStr">
        <is>
          <t>process</t>
        </is>
      </c>
    </row>
    <row r="48">
      <c r="A48" t="inlineStr">
        <is>
          <t>unit</t>
        </is>
      </c>
      <c r="B48" t="inlineStr">
        <is>
          <t>unit</t>
        </is>
      </c>
    </row>
    <row r="49">
      <c r="A49" t="inlineStr">
        <is>
          <t>source</t>
        </is>
      </c>
      <c r="B49" t="inlineStr">
        <is>
          <t>Sacchi R., Bauer C. Life cycle inventories for on-road vehicles. Paul Scherrer Institut, 2021.</t>
        </is>
      </c>
    </row>
    <row r="50">
      <c r="A50" t="inlineStr">
        <is>
          <t>lifetime</t>
        </is>
      </c>
      <c r="B50" t="n">
        <v>40500</v>
      </c>
    </row>
    <row r="51">
      <c r="A51" t="inlineStr">
        <is>
          <t>passengers</t>
        </is>
      </c>
      <c r="B51" t="n">
        <v>1.1</v>
      </c>
    </row>
    <row r="52">
      <c r="A52" t="inlineStr">
        <is>
          <t>service</t>
        </is>
      </c>
      <c r="B52" t="n">
        <v>1.62</v>
      </c>
    </row>
    <row r="53">
      <c r="A53" t="inlineStr">
        <is>
          <t>battery replacement</t>
        </is>
      </c>
      <c r="B53" t="n">
        <v>0</v>
      </c>
    </row>
    <row r="54">
      <c r="A54" t="inlineStr">
        <is>
          <t>annual kilometers</t>
        </is>
      </c>
      <c r="B54" t="n">
        <v>2896</v>
      </c>
    </row>
    <row r="55">
      <c r="A55" t="inlineStr">
        <is>
          <t>curb mass</t>
        </is>
      </c>
      <c r="B55" t="n">
        <v>258.745</v>
      </c>
    </row>
    <row r="56">
      <c r="A56" t="inlineStr">
        <is>
          <t>power</t>
        </is>
      </c>
      <c r="B56" t="n">
        <v>91</v>
      </c>
    </row>
    <row r="57">
      <c r="A57" t="inlineStr">
        <is>
          <t>battery mass</t>
        </is>
      </c>
    </row>
    <row r="58">
      <c r="A58" t="inlineStr">
        <is>
          <t>electricity, low voltage</t>
        </is>
      </c>
      <c r="B58" t="n">
        <v>0</v>
      </c>
    </row>
    <row r="59">
      <c r="A59" t="inlineStr">
        <is>
          <t>tank capacity</t>
        </is>
      </c>
      <c r="B59" t="n">
        <v>159.75</v>
      </c>
    </row>
    <row r="60">
      <c r="A60" t="inlineStr">
        <is>
          <t>fuel mass</t>
        </is>
      </c>
      <c r="B60" t="n">
        <v>13.5</v>
      </c>
    </row>
    <row r="61">
      <c r="A61" t="inlineStr">
        <is>
          <t>range</t>
        </is>
      </c>
      <c r="B61" t="n">
        <v>294.3345100667983</v>
      </c>
    </row>
    <row r="62">
      <c r="A62" t="inlineStr">
        <is>
          <t>emission standard</t>
        </is>
      </c>
      <c r="B62" t="inlineStr">
        <is>
          <t>EURO-4</t>
        </is>
      </c>
    </row>
    <row r="63">
      <c r="A63" t="inlineStr">
        <is>
          <t>Glider lightweighting</t>
        </is>
      </c>
      <c r="B63" t="n">
        <v>-0.02</v>
      </c>
    </row>
    <row r="64">
      <c r="A64" t="inlineStr">
        <is>
          <t>origin</t>
        </is>
      </c>
      <c r="B64" t="inlineStr">
        <is>
          <t>China</t>
        </is>
      </c>
    </row>
    <row r="65">
      <c r="A65" t="inlineStr">
        <is>
          <t>distance by ship [km]</t>
        </is>
      </c>
      <c r="B65" t="n">
        <v>15900</v>
      </c>
    </row>
    <row r="66">
      <c r="A66" t="inlineStr">
        <is>
          <t>distance by truck [km]</t>
        </is>
      </c>
      <c r="B66" t="n">
        <v>1000</v>
      </c>
    </row>
    <row r="67">
      <c r="A67" t="inlineStr">
        <is>
          <t>comment</t>
        </is>
      </c>
      <c r="B67" t="inlineStr">
        <is>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68">
      <c r="A68" t="inlineStr">
        <is>
          <t>classifications</t>
        </is>
      </c>
      <c r="B68" t="inlineStr">
        <is>
          <t>CPC::49113:Motor cars and other motor vehicles principally designed for the transport of persons (except public-transport type vehicles, vehicles specially designed for travelling on snow, and golf cars and similar vehicles)</t>
        </is>
      </c>
    </row>
    <row r="69">
      <c r="A69" t="inlineStr">
        <is>
          <t>Exchanges</t>
        </is>
      </c>
    </row>
    <row r="70">
      <c r="A70" t="inlineStr">
        <is>
          <t>name</t>
        </is>
      </c>
      <c r="B70" t="inlineStr">
        <is>
          <t>amount</t>
        </is>
      </c>
      <c r="C70" t="inlineStr">
        <is>
          <t>location</t>
        </is>
      </c>
      <c r="D70" t="inlineStr">
        <is>
          <t>unit</t>
        </is>
      </c>
      <c r="E70" t="inlineStr">
        <is>
          <t>categories</t>
        </is>
      </c>
      <c r="F70" t="inlineStr">
        <is>
          <t>type</t>
        </is>
      </c>
      <c r="G70" t="inlineStr">
        <is>
          <t>comment</t>
        </is>
      </c>
      <c r="H70" t="inlineStr">
        <is>
          <t>reference product</t>
        </is>
      </c>
    </row>
    <row r="71">
      <c r="A71" t="inlineStr">
        <is>
          <t>Motorbike, gasoline, &gt;35kW, EURO-4</t>
        </is>
      </c>
      <c r="B71" t="n">
        <v>1</v>
      </c>
      <c r="C71" t="inlineStr">
        <is>
          <t>CH</t>
        </is>
      </c>
      <c r="D71" t="inlineStr">
        <is>
          <t>unit</t>
        </is>
      </c>
      <c r="F71" t="inlineStr">
        <is>
          <t>production</t>
        </is>
      </c>
      <c r="H71" t="inlineStr">
        <is>
          <t>Motorbike, gasoline, &gt;35kW, EURO-4</t>
        </is>
      </c>
    </row>
    <row r="72">
      <c r="A72" t="inlineStr">
        <is>
          <t>motor scooter production</t>
        </is>
      </c>
      <c r="B72" t="n">
        <v>1.233333333333333</v>
      </c>
      <c r="C72" t="inlineStr">
        <is>
          <t>RER</t>
        </is>
      </c>
      <c r="D72" t="inlineStr">
        <is>
          <t>unit</t>
        </is>
      </c>
      <c r="F72" t="inlineStr">
        <is>
          <t>technosphere</t>
        </is>
      </c>
      <c r="G72" t="inlineStr">
        <is>
          <t>Glider base mass [kg]</t>
        </is>
      </c>
      <c r="H72" t="inlineStr">
        <is>
          <t>motor scooter, 50 cubic cm engine</t>
        </is>
      </c>
    </row>
    <row r="73">
      <c r="A73" t="inlineStr">
        <is>
          <t>motor scooter production</t>
        </is>
      </c>
      <c r="B73" t="n">
        <v>1.444444444444444</v>
      </c>
      <c r="C73" t="inlineStr">
        <is>
          <t>RER</t>
        </is>
      </c>
      <c r="D73" t="inlineStr">
        <is>
          <t>unit</t>
        </is>
      </c>
      <c r="F73" t="inlineStr">
        <is>
          <t>technosphere</t>
        </is>
      </c>
      <c r="G73" t="inlineStr">
        <is>
          <t>Mechanical powertrain mass [kg]</t>
        </is>
      </c>
      <c r="H73" t="inlineStr">
        <is>
          <t>motor scooter, 50 cubic cm engine</t>
        </is>
      </c>
    </row>
    <row r="74">
      <c r="A74" t="inlineStr">
        <is>
          <t>polyethylene production, high density, granulate</t>
        </is>
      </c>
      <c r="B74" t="n">
        <v>2.025</v>
      </c>
      <c r="C74" t="inlineStr">
        <is>
          <t>RER</t>
        </is>
      </c>
      <c r="D74" t="inlineStr">
        <is>
          <t>kilogram</t>
        </is>
      </c>
      <c r="F74" t="inlineStr">
        <is>
          <t>technosphere</t>
        </is>
      </c>
      <c r="G74" t="inlineStr">
        <is>
          <t>Fuel tank mass [kg]</t>
        </is>
      </c>
      <c r="H74" t="inlineStr">
        <is>
          <t>polyethylene, high density, granulate</t>
        </is>
      </c>
    </row>
    <row r="75">
      <c r="A75" t="inlineStr">
        <is>
          <t>injection moulding</t>
        </is>
      </c>
      <c r="B75" t="n">
        <v>2.037223340040241</v>
      </c>
      <c r="C75" t="inlineStr">
        <is>
          <t>RER</t>
        </is>
      </c>
      <c r="D75" t="inlineStr">
        <is>
          <t>kilogram</t>
        </is>
      </c>
      <c r="F75" t="inlineStr">
        <is>
          <t>technosphere</t>
        </is>
      </c>
      <c r="G75" t="inlineStr">
        <is>
          <t>Fuel tank shaping</t>
        </is>
      </c>
      <c r="H75" t="inlineStr">
        <is>
          <t>injection moulding</t>
        </is>
      </c>
    </row>
    <row r="76">
      <c r="A76" t="inlineStr">
        <is>
          <t>market for transport, freight, lorry, unspecified</t>
        </is>
      </c>
      <c r="B76" t="n">
        <v>258.745</v>
      </c>
      <c r="C76" t="inlineStr">
        <is>
          <t>RER</t>
        </is>
      </c>
      <c r="D76" t="inlineStr">
        <is>
          <t>ton kilometer</t>
        </is>
      </c>
      <c r="F76" t="inlineStr">
        <is>
          <t>technosphere</t>
        </is>
      </c>
      <c r="H76" t="inlineStr">
        <is>
          <t>transport, freight, lorry, unspecified</t>
        </is>
      </c>
    </row>
    <row r="77">
      <c r="A77" t="inlineStr">
        <is>
          <t>transport, freight, sea, container ship</t>
        </is>
      </c>
      <c r="B77" t="n">
        <v>4114.0455</v>
      </c>
      <c r="C77" t="inlineStr">
        <is>
          <t>GLO</t>
        </is>
      </c>
      <c r="D77" t="inlineStr">
        <is>
          <t>ton kilometer</t>
        </is>
      </c>
      <c r="F77" t="inlineStr">
        <is>
          <t>technosphere</t>
        </is>
      </c>
      <c r="H77" t="inlineStr">
        <is>
          <t>transport, freight, sea, container ship</t>
        </is>
      </c>
    </row>
    <row r="79">
      <c r="A79" t="inlineStr">
        <is>
          <t>Activity</t>
        </is>
      </c>
      <c r="B79" t="inlineStr">
        <is>
          <t>Motorbike, gasoline, &gt;35kW, EURO-5</t>
        </is>
      </c>
    </row>
    <row r="80">
      <c r="A80" t="inlineStr">
        <is>
          <t>location</t>
        </is>
      </c>
      <c r="B80" t="inlineStr">
        <is>
          <t>CH</t>
        </is>
      </c>
    </row>
    <row r="81">
      <c r="A81" t="inlineStr">
        <is>
          <t>vehicle</t>
        </is>
      </c>
      <c r="B81" t="inlineStr">
        <is>
          <t>Motorbike, gasoline, &gt;35kW, EURO-5</t>
        </is>
      </c>
    </row>
    <row r="82">
      <c r="A82" t="inlineStr">
        <is>
          <t>size</t>
        </is>
      </c>
    </row>
    <row r="83">
      <c r="A83" t="inlineStr">
        <is>
          <t>year</t>
        </is>
      </c>
      <c r="B83" t="n">
        <v>2020</v>
      </c>
    </row>
    <row r="84">
      <c r="A84" t="inlineStr">
        <is>
          <t>full name</t>
        </is>
      </c>
      <c r="B84" t="inlineStr">
        <is>
          <t>Motorbike, gasoline, &gt;35kW, EURO-5 - 2020 - CH</t>
        </is>
      </c>
    </row>
    <row r="85">
      <c r="A85" t="inlineStr">
        <is>
          <t>reference product</t>
        </is>
      </c>
      <c r="B85" t="inlineStr">
        <is>
          <t>Motorbike, gasoline, &gt;35kW, EURO-5</t>
        </is>
      </c>
    </row>
    <row r="86">
      <c r="A86" t="inlineStr">
        <is>
          <t>type</t>
        </is>
      </c>
      <c r="B86" t="inlineStr">
        <is>
          <t>process</t>
        </is>
      </c>
    </row>
    <row r="87">
      <c r="A87" t="inlineStr">
        <is>
          <t>unit</t>
        </is>
      </c>
      <c r="B87" t="inlineStr">
        <is>
          <t>unit</t>
        </is>
      </c>
    </row>
    <row r="88">
      <c r="A88" t="inlineStr">
        <is>
          <t>source</t>
        </is>
      </c>
      <c r="B88" t="inlineStr">
        <is>
          <t>Sacchi R., Bauer C. Life cycle inventories for on-road vehicles. Paul Scherrer Institut, 2021.</t>
        </is>
      </c>
    </row>
    <row r="89">
      <c r="A89" t="inlineStr">
        <is>
          <t>lifetime</t>
        </is>
      </c>
      <c r="B89" t="n">
        <v>40500</v>
      </c>
    </row>
    <row r="90">
      <c r="A90" t="inlineStr">
        <is>
          <t>passengers</t>
        </is>
      </c>
      <c r="B90" t="n">
        <v>1.1</v>
      </c>
    </row>
    <row r="91">
      <c r="A91" t="inlineStr">
        <is>
          <t>service</t>
        </is>
      </c>
      <c r="B91" t="n">
        <v>1.62</v>
      </c>
    </row>
    <row r="92">
      <c r="A92" t="inlineStr">
        <is>
          <t>battery replacement</t>
        </is>
      </c>
      <c r="B92" t="n">
        <v>0</v>
      </c>
    </row>
    <row r="93">
      <c r="A93" t="inlineStr">
        <is>
          <t>annual kilometers</t>
        </is>
      </c>
      <c r="B93" t="n">
        <v>2896</v>
      </c>
    </row>
    <row r="94">
      <c r="A94" t="inlineStr">
        <is>
          <t>curb mass</t>
        </is>
      </c>
      <c r="B94" t="n">
        <v>256.525</v>
      </c>
    </row>
    <row r="95">
      <c r="A95" t="inlineStr">
        <is>
          <t>power</t>
        </is>
      </c>
      <c r="B95" t="n">
        <v>91</v>
      </c>
    </row>
    <row r="96">
      <c r="A96" t="inlineStr">
        <is>
          <t>battery mass</t>
        </is>
      </c>
    </row>
    <row r="97">
      <c r="A97" t="inlineStr">
        <is>
          <t>electricity, low voltage</t>
        </is>
      </c>
      <c r="B97" t="n">
        <v>0</v>
      </c>
    </row>
    <row r="98">
      <c r="A98" t="inlineStr">
        <is>
          <t>tank capacity</t>
        </is>
      </c>
      <c r="B98" t="n">
        <v>159.75</v>
      </c>
    </row>
    <row r="99">
      <c r="A99" t="inlineStr">
        <is>
          <t>fuel mass</t>
        </is>
      </c>
      <c r="B99" t="n">
        <v>13.5</v>
      </c>
    </row>
    <row r="100">
      <c r="A100" t="inlineStr">
        <is>
          <t>range</t>
        </is>
      </c>
      <c r="B100" t="n">
        <v>297.3075859260589</v>
      </c>
    </row>
    <row r="101">
      <c r="A101" t="inlineStr">
        <is>
          <t>emission standard</t>
        </is>
      </c>
      <c r="B101" t="inlineStr">
        <is>
          <t>EURO-5</t>
        </is>
      </c>
    </row>
    <row r="102">
      <c r="A102" t="inlineStr">
        <is>
          <t>Glider lightweighting</t>
        </is>
      </c>
      <c r="B102" t="n">
        <v>0</v>
      </c>
    </row>
    <row r="103">
      <c r="A103" t="inlineStr">
        <is>
          <t>origin</t>
        </is>
      </c>
      <c r="B103" t="inlineStr">
        <is>
          <t>China</t>
        </is>
      </c>
    </row>
    <row r="104">
      <c r="A104" t="inlineStr">
        <is>
          <t>distance by ship [km]</t>
        </is>
      </c>
      <c r="B104" t="n">
        <v>15900</v>
      </c>
    </row>
    <row r="105">
      <c r="A105" t="inlineStr">
        <is>
          <t>distance by truck [km]</t>
        </is>
      </c>
      <c r="B105" t="n">
        <v>1000</v>
      </c>
    </row>
    <row r="106">
      <c r="A106" t="inlineStr">
        <is>
          <t>comment</t>
        </is>
      </c>
      <c r="B106" t="inlineStr">
        <is>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107">
      <c r="A107" t="inlineStr">
        <is>
          <t>classifications</t>
        </is>
      </c>
      <c r="B107" t="inlineStr">
        <is>
          <t>CPC::49113:Motor cars and other motor vehicles principally designed for the transport of persons (except public-transport type vehicles, vehicles specially designed for travelling on snow, and golf cars and similar vehicles)</t>
        </is>
      </c>
    </row>
    <row r="108">
      <c r="A108" t="inlineStr">
        <is>
          <t>Exchanges</t>
        </is>
      </c>
    </row>
    <row r="109">
      <c r="A109" t="inlineStr">
        <is>
          <t>name</t>
        </is>
      </c>
      <c r="B109" t="inlineStr">
        <is>
          <t>amount</t>
        </is>
      </c>
      <c r="C109" t="inlineStr">
        <is>
          <t>location</t>
        </is>
      </c>
      <c r="D109" t="inlineStr">
        <is>
          <t>unit</t>
        </is>
      </c>
      <c r="E109" t="inlineStr">
        <is>
          <t>categories</t>
        </is>
      </c>
      <c r="F109" t="inlineStr">
        <is>
          <t>type</t>
        </is>
      </c>
      <c r="G109" t="inlineStr">
        <is>
          <t>comment</t>
        </is>
      </c>
      <c r="H109" t="inlineStr">
        <is>
          <t>reference product</t>
        </is>
      </c>
    </row>
    <row r="110">
      <c r="A110" t="inlineStr">
        <is>
          <t>Motorbike, gasoline, &gt;35kW, EURO-5</t>
        </is>
      </c>
      <c r="B110" t="n">
        <v>1</v>
      </c>
      <c r="C110" t="inlineStr">
        <is>
          <t>CH</t>
        </is>
      </c>
      <c r="D110" t="inlineStr">
        <is>
          <t>unit</t>
        </is>
      </c>
      <c r="F110" t="inlineStr">
        <is>
          <t>production</t>
        </is>
      </c>
      <c r="H110" t="inlineStr">
        <is>
          <t>Motorbike, gasoline, &gt;35kW, EURO-5</t>
        </is>
      </c>
    </row>
    <row r="111">
      <c r="A111" t="inlineStr">
        <is>
          <t>motor scooter production</t>
        </is>
      </c>
      <c r="B111" t="n">
        <v>1.233333333333333</v>
      </c>
      <c r="C111" t="inlineStr">
        <is>
          <t>RER</t>
        </is>
      </c>
      <c r="D111" t="inlineStr">
        <is>
          <t>unit</t>
        </is>
      </c>
      <c r="F111" t="inlineStr">
        <is>
          <t>technosphere</t>
        </is>
      </c>
      <c r="G111" t="inlineStr">
        <is>
          <t>Glider base mass [kg]</t>
        </is>
      </c>
      <c r="H111" t="inlineStr">
        <is>
          <t>motor scooter, 50 cubic cm engine</t>
        </is>
      </c>
    </row>
    <row r="112">
      <c r="A112" t="inlineStr">
        <is>
          <t>motor scooter production</t>
        </is>
      </c>
      <c r="B112" t="n">
        <v>1.444444444444444</v>
      </c>
      <c r="C112" t="inlineStr">
        <is>
          <t>RER</t>
        </is>
      </c>
      <c r="D112" t="inlineStr">
        <is>
          <t>unit</t>
        </is>
      </c>
      <c r="F112" t="inlineStr">
        <is>
          <t>technosphere</t>
        </is>
      </c>
      <c r="G112" t="inlineStr">
        <is>
          <t>Mechanical powertrain mass [kg]</t>
        </is>
      </c>
      <c r="H112" t="inlineStr">
        <is>
          <t>motor scooter, 50 cubic cm engine</t>
        </is>
      </c>
    </row>
    <row r="113">
      <c r="A113" t="inlineStr">
        <is>
          <t>polyethylene production, high density, granulate</t>
        </is>
      </c>
      <c r="B113" t="n">
        <v>2.025</v>
      </c>
      <c r="C113" t="inlineStr">
        <is>
          <t>RER</t>
        </is>
      </c>
      <c r="D113" t="inlineStr">
        <is>
          <t>kilogram</t>
        </is>
      </c>
      <c r="F113" t="inlineStr">
        <is>
          <t>technosphere</t>
        </is>
      </c>
      <c r="G113" t="inlineStr">
        <is>
          <t>Fuel tank mass [kg]</t>
        </is>
      </c>
      <c r="H113" t="inlineStr">
        <is>
          <t>polyethylene, high density, granulate</t>
        </is>
      </c>
    </row>
    <row r="114">
      <c r="A114" t="inlineStr">
        <is>
          <t>injection moulding</t>
        </is>
      </c>
      <c r="B114" t="n">
        <v>2.037223340040241</v>
      </c>
      <c r="C114" t="inlineStr">
        <is>
          <t>RER</t>
        </is>
      </c>
      <c r="D114" t="inlineStr">
        <is>
          <t>kilogram</t>
        </is>
      </c>
      <c r="F114" t="inlineStr">
        <is>
          <t>technosphere</t>
        </is>
      </c>
      <c r="G114" t="inlineStr">
        <is>
          <t>Fuel tank shaping</t>
        </is>
      </c>
      <c r="H114" t="inlineStr">
        <is>
          <t>injection moulding</t>
        </is>
      </c>
    </row>
    <row r="115">
      <c r="A115" t="inlineStr">
        <is>
          <t>market for transport, freight, lorry, unspecified</t>
        </is>
      </c>
      <c r="B115" t="n">
        <v>256.525</v>
      </c>
      <c r="C115" t="inlineStr">
        <is>
          <t>RER</t>
        </is>
      </c>
      <c r="D115" t="inlineStr">
        <is>
          <t>ton kilometer</t>
        </is>
      </c>
      <c r="F115" t="inlineStr">
        <is>
          <t>technosphere</t>
        </is>
      </c>
      <c r="H115" t="inlineStr">
        <is>
          <t>transport, freight, lorry, unspecified</t>
        </is>
      </c>
    </row>
    <row r="116">
      <c r="A116" t="inlineStr">
        <is>
          <t>transport, freight, sea, container ship</t>
        </is>
      </c>
      <c r="B116" t="n">
        <v>4078.7475</v>
      </c>
      <c r="C116" t="inlineStr">
        <is>
          <t>GLO</t>
        </is>
      </c>
      <c r="D116" t="inlineStr">
        <is>
          <t>ton kilometer</t>
        </is>
      </c>
      <c r="F116" t="inlineStr">
        <is>
          <t>technosphere</t>
        </is>
      </c>
      <c r="H116" t="inlineStr">
        <is>
          <t>transport, freight, sea, container ship</t>
        </is>
      </c>
    </row>
    <row r="118">
      <c r="A118" t="inlineStr">
        <is>
          <t>Activity</t>
        </is>
      </c>
      <c r="B118" t="inlineStr">
        <is>
          <t>transport, Motorbike, gasoline, &gt;35kW, EURO-3</t>
        </is>
      </c>
    </row>
    <row r="119">
      <c r="A119" t="inlineStr">
        <is>
          <t>location</t>
        </is>
      </c>
      <c r="B119" t="inlineStr">
        <is>
          <t>CH</t>
        </is>
      </c>
    </row>
    <row r="120">
      <c r="A120" t="inlineStr">
        <is>
          <t>vehicle</t>
        </is>
      </c>
      <c r="B120" t="inlineStr">
        <is>
          <t>Motorbike, gasoline, &gt;35kW, EURO-3</t>
        </is>
      </c>
    </row>
    <row r="121">
      <c r="A121" t="inlineStr">
        <is>
          <t>size</t>
        </is>
      </c>
    </row>
    <row r="122">
      <c r="A122" t="inlineStr">
        <is>
          <t>year</t>
        </is>
      </c>
      <c r="B122" t="n">
        <v>2006</v>
      </c>
    </row>
    <row r="123">
      <c r="A123" t="inlineStr">
        <is>
          <t>full name</t>
        </is>
      </c>
      <c r="B123" t="inlineStr">
        <is>
          <t>Motorbike, gasoline, &gt;35kW, EURO-3 - 2006 - CH</t>
        </is>
      </c>
    </row>
    <row r="124">
      <c r="A124" t="inlineStr">
        <is>
          <t>reference product</t>
        </is>
      </c>
      <c r="B124" t="inlineStr">
        <is>
          <t>transport, Motorbike, gasoline, &gt;35kW, EURO-3</t>
        </is>
      </c>
    </row>
    <row r="125">
      <c r="A125" t="inlineStr">
        <is>
          <t>type</t>
        </is>
      </c>
      <c r="B125" t="inlineStr">
        <is>
          <t>process</t>
        </is>
      </c>
    </row>
    <row r="126">
      <c r="A126" t="inlineStr">
        <is>
          <t>unit</t>
        </is>
      </c>
      <c r="B126" t="inlineStr">
        <is>
          <t>kilometer</t>
        </is>
      </c>
    </row>
    <row r="127">
      <c r="A127" t="inlineStr">
        <is>
          <t>source</t>
        </is>
      </c>
      <c r="B127" t="inlineStr">
        <is>
          <t>Sacchi R., Bauer C. Life cycle inventories for on-road vehicles. Paul Scherrer Institut, 2021.</t>
        </is>
      </c>
    </row>
    <row r="128">
      <c r="A128" t="inlineStr">
        <is>
          <t>lifetime</t>
        </is>
      </c>
      <c r="B128" t="n">
        <v>40500</v>
      </c>
    </row>
    <row r="129">
      <c r="A129" t="inlineStr">
        <is>
          <t>passengers</t>
        </is>
      </c>
      <c r="B129" t="n">
        <v>1.1</v>
      </c>
    </row>
    <row r="130">
      <c r="A130" t="inlineStr">
        <is>
          <t>service</t>
        </is>
      </c>
      <c r="B130" t="n">
        <v>1.62</v>
      </c>
    </row>
    <row r="131">
      <c r="A131" t="inlineStr">
        <is>
          <t>battery replacement</t>
        </is>
      </c>
      <c r="B131" t="n">
        <v>0</v>
      </c>
    </row>
    <row r="132">
      <c r="A132" t="inlineStr">
        <is>
          <t>annual kilometers</t>
        </is>
      </c>
      <c r="B132" t="n">
        <v>2896</v>
      </c>
    </row>
    <row r="133">
      <c r="A133" t="inlineStr">
        <is>
          <t>curb mass</t>
        </is>
      </c>
      <c r="B133" t="n">
        <v>262.075</v>
      </c>
    </row>
    <row r="134">
      <c r="A134" t="inlineStr">
        <is>
          <t>power</t>
        </is>
      </c>
      <c r="B134" t="n">
        <v>91</v>
      </c>
    </row>
    <row r="135">
      <c r="A135" t="inlineStr">
        <is>
          <t>battery mass</t>
        </is>
      </c>
    </row>
    <row r="136">
      <c r="A136" t="inlineStr">
        <is>
          <t>electricity, low voltage</t>
        </is>
      </c>
      <c r="B136" t="n">
        <v>0</v>
      </c>
    </row>
    <row r="137">
      <c r="A137" t="inlineStr">
        <is>
          <t>tank capacity</t>
        </is>
      </c>
      <c r="B137" t="n">
        <v>159.75</v>
      </c>
    </row>
    <row r="138">
      <c r="A138" t="inlineStr">
        <is>
          <t>fuel mass</t>
        </is>
      </c>
      <c r="B138" t="n">
        <v>13.5</v>
      </c>
    </row>
    <row r="139">
      <c r="A139" t="inlineStr">
        <is>
          <t>range</t>
        </is>
      </c>
      <c r="B139" t="n">
        <v>291.42030699683</v>
      </c>
    </row>
    <row r="140">
      <c r="A140" t="inlineStr">
        <is>
          <t>emission standard</t>
        </is>
      </c>
      <c r="B140" t="inlineStr">
        <is>
          <t>EURO-3</t>
        </is>
      </c>
    </row>
    <row r="141">
      <c r="A141" t="inlineStr">
        <is>
          <t>Glider lightweighting</t>
        </is>
      </c>
      <c r="B141" t="n">
        <v>-0.05</v>
      </c>
    </row>
    <row r="142">
      <c r="A142" t="inlineStr">
        <is>
          <t>comment</t>
        </is>
      </c>
      <c r="B142" t="inlineStr">
        <is>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is>
      </c>
    </row>
    <row r="143">
      <c r="A143" t="inlineStr">
        <is>
          <t>classifications</t>
        </is>
      </c>
      <c r="B143" t="inlineStr">
        <is>
          <t>CPC::641:Local transport and sightseeing transportation services of passengers</t>
        </is>
      </c>
    </row>
    <row r="144">
      <c r="A144" t="inlineStr">
        <is>
          <t>Exchanges</t>
        </is>
      </c>
    </row>
    <row r="145">
      <c r="A145" t="inlineStr">
        <is>
          <t>name</t>
        </is>
      </c>
      <c r="B145" t="inlineStr">
        <is>
          <t>amount</t>
        </is>
      </c>
      <c r="C145" t="inlineStr">
        <is>
          <t>location</t>
        </is>
      </c>
      <c r="D145" t="inlineStr">
        <is>
          <t>unit</t>
        </is>
      </c>
      <c r="E145" t="inlineStr">
        <is>
          <t>categories</t>
        </is>
      </c>
      <c r="F145" t="inlineStr">
        <is>
          <t>type</t>
        </is>
      </c>
      <c r="G145" t="inlineStr">
        <is>
          <t>comment</t>
        </is>
      </c>
      <c r="H145" t="inlineStr">
        <is>
          <t>reference product</t>
        </is>
      </c>
    </row>
    <row r="146">
      <c r="A146" t="inlineStr">
        <is>
          <t>transport, Motorbike, gasoline, &gt;35kW, EURO-3</t>
        </is>
      </c>
      <c r="B146" t="n">
        <v>1</v>
      </c>
      <c r="C146" t="inlineStr">
        <is>
          <t>CH</t>
        </is>
      </c>
      <c r="D146" t="inlineStr">
        <is>
          <t>kilometer</t>
        </is>
      </c>
      <c r="F146" t="inlineStr">
        <is>
          <t>production</t>
        </is>
      </c>
      <c r="H146" t="inlineStr">
        <is>
          <t>transport, Motorbike, gasoline, &gt;35kW, EURO-3</t>
        </is>
      </c>
    </row>
    <row r="147">
      <c r="A147" t="inlineStr">
        <is>
          <t>Motorbike, gasoline, &gt;35kW, EURO-3</t>
        </is>
      </c>
      <c r="B147" t="n">
        <v>2.469135802469136e-05</v>
      </c>
      <c r="C147" t="inlineStr">
        <is>
          <t>CH</t>
        </is>
      </c>
      <c r="D147" t="inlineStr">
        <is>
          <t>unit</t>
        </is>
      </c>
      <c r="F147" t="inlineStr">
        <is>
          <t>technosphere</t>
        </is>
      </c>
      <c r="H147" t="inlineStr">
        <is>
          <t>Motorbike, gasoline, &gt;35kW, EURO-3</t>
        </is>
      </c>
    </row>
    <row r="148">
      <c r="A148" t="inlineStr">
        <is>
          <t>road construction</t>
        </is>
      </c>
      <c r="B148" t="n">
        <v>0.000188258775</v>
      </c>
      <c r="C148" t="inlineStr">
        <is>
          <t>CH</t>
        </is>
      </c>
      <c r="D148" t="inlineStr">
        <is>
          <t>meter-year</t>
        </is>
      </c>
      <c r="F148" t="inlineStr">
        <is>
          <t>technosphere</t>
        </is>
      </c>
      <c r="G148" t="inlineStr">
        <is>
          <t>Road/track use [m*year/vkm or pkm]</t>
        </is>
      </c>
      <c r="H148" t="inlineStr">
        <is>
          <t>road</t>
        </is>
      </c>
    </row>
    <row r="149">
      <c r="A149" t="inlineStr">
        <is>
          <t>road maintenance</t>
        </is>
      </c>
      <c r="B149" t="n">
        <v>0.00129</v>
      </c>
      <c r="C149" t="inlineStr">
        <is>
          <t>CH</t>
        </is>
      </c>
      <c r="D149" t="inlineStr">
        <is>
          <t>meter-year</t>
        </is>
      </c>
      <c r="F149" t="inlineStr">
        <is>
          <t>technosphere</t>
        </is>
      </c>
      <c r="G149" t="inlineStr">
        <is>
          <t>Road maintenance [m*year/vkm]</t>
        </is>
      </c>
      <c r="H149" t="inlineStr">
        <is>
          <t>road maintenance</t>
        </is>
      </c>
    </row>
    <row r="150">
      <c r="A150" t="inlineStr">
        <is>
          <t>maintenance, motor scooter</t>
        </is>
      </c>
      <c r="B150" t="n">
        <v>4e-05</v>
      </c>
      <c r="C150" t="inlineStr">
        <is>
          <t>CH</t>
        </is>
      </c>
      <c r="D150" t="inlineStr">
        <is>
          <t>unit</t>
        </is>
      </c>
      <c r="F150" t="inlineStr">
        <is>
          <t>technosphere</t>
        </is>
      </c>
      <c r="G150" t="inlineStr">
        <is>
          <t>Servicing [unit]</t>
        </is>
      </c>
      <c r="H150" t="inlineStr">
        <is>
          <t>maintenance, motor scooter</t>
        </is>
      </c>
    </row>
    <row r="151">
      <c r="A151" t="inlineStr">
        <is>
          <t>fuel supply for gasoline vehicles</t>
        </is>
      </c>
      <c r="B151" t="n">
        <v>0.04632484310761106</v>
      </c>
      <c r="C151" t="inlineStr">
        <is>
          <t>CH</t>
        </is>
      </c>
      <c r="D151" t="inlineStr">
        <is>
          <t>kilogram</t>
        </is>
      </c>
      <c r="F151" t="inlineStr">
        <is>
          <t>technosphere</t>
        </is>
      </c>
      <c r="G151" t="inlineStr">
        <is>
          <t>Gasoline consumption [MJ/km]</t>
        </is>
      </c>
      <c r="H151" t="inlineStr">
        <is>
          <t>gasoline blend</t>
        </is>
      </c>
    </row>
    <row r="152">
      <c r="A152" t="inlineStr">
        <is>
          <t>Carbon dioxide, fossil</t>
        </is>
      </c>
      <c r="B152" t="n">
        <v>0.1437144872696039</v>
      </c>
      <c r="D152" t="inlineStr">
        <is>
          <t>kilogram</t>
        </is>
      </c>
      <c r="E152" t="inlineStr">
        <is>
          <t>air::urban air close to ground</t>
        </is>
      </c>
      <c r="F152" t="inlineStr">
        <is>
          <t>biosphere</t>
        </is>
      </c>
      <c r="G152" t="inlineStr">
        <is>
          <t>CO2</t>
        </is>
      </c>
    </row>
    <row r="153">
      <c r="A153" t="inlineStr">
        <is>
          <t>Carbon dioxide, from soil or biomass stock</t>
        </is>
      </c>
      <c r="B153" t="n">
        <v>0.001745520088294785</v>
      </c>
      <c r="D153" t="inlineStr">
        <is>
          <t>kilogram</t>
        </is>
      </c>
      <c r="E153" t="inlineStr">
        <is>
          <t>air::urban air close to ground</t>
        </is>
      </c>
      <c r="F153" t="inlineStr">
        <is>
          <t>biosphere</t>
        </is>
      </c>
      <c r="G153" t="inlineStr">
        <is>
          <t>CO2, bio</t>
        </is>
      </c>
    </row>
    <row r="154">
      <c r="A154" t="inlineStr">
        <is>
          <t>Sulfur dioxide</t>
        </is>
      </c>
      <c r="B154" t="n">
        <v>7.411974897217769e-07</v>
      </c>
      <c r="D154" t="inlineStr">
        <is>
          <t>kilogram</t>
        </is>
      </c>
      <c r="E154" t="inlineStr">
        <is>
          <t>air::urban air close to ground</t>
        </is>
      </c>
      <c r="F154" t="inlineStr">
        <is>
          <t>biosphere</t>
        </is>
      </c>
      <c r="G154" t="inlineStr">
        <is>
          <t>SO2</t>
        </is>
      </c>
    </row>
    <row r="155">
      <c r="A155" t="inlineStr">
        <is>
          <t>Benzene</t>
        </is>
      </c>
      <c r="B155" t="n">
        <v>7.237951507199054e-06</v>
      </c>
      <c r="D155" t="inlineStr">
        <is>
          <t>kilogram</t>
        </is>
      </c>
      <c r="E155" t="inlineStr">
        <is>
          <t>air::urban air close to ground</t>
        </is>
      </c>
      <c r="F155" t="inlineStr">
        <is>
          <t>biosphere</t>
        </is>
      </c>
      <c r="G155" t="inlineStr">
        <is>
          <t>Benzene</t>
        </is>
      </c>
    </row>
    <row r="156">
      <c r="A156" t="inlineStr">
        <is>
          <t>Methane, fossil</t>
        </is>
      </c>
      <c r="B156" t="n">
        <v>1.672038030083015e-05</v>
      </c>
      <c r="D156" t="inlineStr">
        <is>
          <t>kilogram</t>
        </is>
      </c>
      <c r="E156" t="inlineStr">
        <is>
          <t>air::urban air close to ground</t>
        </is>
      </c>
      <c r="F156" t="inlineStr">
        <is>
          <t>biosphere</t>
        </is>
      </c>
      <c r="G156" t="inlineStr">
        <is>
          <t>CH4</t>
        </is>
      </c>
    </row>
    <row r="157">
      <c r="A157" t="inlineStr">
        <is>
          <t>Carbon monoxide, fossil</t>
        </is>
      </c>
      <c r="B157" t="n">
        <v>0.0002937320429300242</v>
      </c>
      <c r="D157" t="inlineStr">
        <is>
          <t>kilogram</t>
        </is>
      </c>
      <c r="E157" t="inlineStr">
        <is>
          <t>air::urban air close to ground</t>
        </is>
      </c>
      <c r="F157" t="inlineStr">
        <is>
          <t>biosphere</t>
        </is>
      </c>
      <c r="G157" t="inlineStr">
        <is>
          <t>CO</t>
        </is>
      </c>
    </row>
    <row r="158">
      <c r="A158" t="inlineStr">
        <is>
          <t>Dinitrogen monoxide</t>
        </is>
      </c>
      <c r="B158" t="n">
        <v>8.800200158331659e-07</v>
      </c>
      <c r="D158" t="inlineStr">
        <is>
          <t>kilogram</t>
        </is>
      </c>
      <c r="E158" t="inlineStr">
        <is>
          <t>air::urban air close to ground</t>
        </is>
      </c>
      <c r="F158" t="inlineStr">
        <is>
          <t>biosphere</t>
        </is>
      </c>
      <c r="G158" t="inlineStr">
        <is>
          <t>N2O</t>
        </is>
      </c>
    </row>
    <row r="159">
      <c r="A159" t="inlineStr">
        <is>
          <t>Ammonia</t>
        </is>
      </c>
      <c r="B159" t="n">
        <v>8.800200158331659e-07</v>
      </c>
      <c r="D159" t="inlineStr">
        <is>
          <t>kilogram</t>
        </is>
      </c>
      <c r="E159" t="inlineStr">
        <is>
          <t>air::urban air close to ground</t>
        </is>
      </c>
      <c r="F159" t="inlineStr">
        <is>
          <t>biosphere</t>
        </is>
      </c>
      <c r="G159" t="inlineStr">
        <is>
          <t>NH3</t>
        </is>
      </c>
    </row>
    <row r="160">
      <c r="A160" t="inlineStr">
        <is>
          <t>Nitrogen oxides</t>
        </is>
      </c>
      <c r="B160" t="n">
        <v>3.112853066902229e-05</v>
      </c>
      <c r="D160" t="inlineStr">
        <is>
          <t>kilogram</t>
        </is>
      </c>
      <c r="E160" t="inlineStr">
        <is>
          <t>air::urban air close to ground</t>
        </is>
      </c>
      <c r="F160" t="inlineStr">
        <is>
          <t>biosphere</t>
        </is>
      </c>
      <c r="G160" t="inlineStr">
        <is>
          <t>NOx</t>
        </is>
      </c>
    </row>
    <row r="161">
      <c r="A161" t="inlineStr">
        <is>
          <t>Particulates, &lt; 2.5 um</t>
        </is>
      </c>
      <c r="B161" t="n">
        <v>2.200050039582915e-06</v>
      </c>
      <c r="D161" t="inlineStr">
        <is>
          <t>kilogram</t>
        </is>
      </c>
      <c r="E161" t="inlineStr">
        <is>
          <t>air::urban air close to ground</t>
        </is>
      </c>
      <c r="F161" t="inlineStr">
        <is>
          <t>biosphere</t>
        </is>
      </c>
      <c r="G161" t="inlineStr">
        <is>
          <t>PM2.5</t>
        </is>
      </c>
    </row>
    <row r="162">
      <c r="A162" t="inlineStr">
        <is>
          <t>NMVOC, non-methane volatile organic compounds, unspecified origin</t>
        </is>
      </c>
      <c r="B162" t="n">
        <v>5.836807953399023e-05</v>
      </c>
      <c r="D162" t="inlineStr">
        <is>
          <t>kilogram</t>
        </is>
      </c>
      <c r="E162" t="inlineStr">
        <is>
          <t>air::urban air close to ground</t>
        </is>
      </c>
      <c r="F162" t="inlineStr">
        <is>
          <t>biosphere</t>
        </is>
      </c>
      <c r="G162" t="inlineStr">
        <is>
          <t>NMVOC</t>
        </is>
      </c>
    </row>
    <row r="163">
      <c r="A163" t="inlineStr">
        <is>
          <t>Ethane</t>
        </is>
      </c>
      <c r="B163" t="n">
        <v>4.115697915858285e-06</v>
      </c>
      <c r="D163" t="inlineStr">
        <is>
          <t>kilogram</t>
        </is>
      </c>
      <c r="E163" t="inlineStr">
        <is>
          <t>air::urban air close to ground</t>
        </is>
      </c>
      <c r="F163" t="inlineStr">
        <is>
          <t>biosphere</t>
        </is>
      </c>
      <c r="G163" t="inlineStr">
        <is>
          <t>Ethane</t>
        </is>
      </c>
    </row>
    <row r="164">
      <c r="A164" t="inlineStr">
        <is>
          <t>Propane</t>
        </is>
      </c>
      <c r="B164" t="n">
        <v>8.386218323849171e-07</v>
      </c>
      <c r="D164" t="inlineStr">
        <is>
          <t>kilogram</t>
        </is>
      </c>
      <c r="E164" t="inlineStr">
        <is>
          <t>air::urban air close to ground</t>
        </is>
      </c>
      <c r="F164" t="inlineStr">
        <is>
          <t>biosphere</t>
        </is>
      </c>
      <c r="G164" t="inlineStr">
        <is>
          <t>Propane</t>
        </is>
      </c>
    </row>
    <row r="165">
      <c r="A165" t="inlineStr">
        <is>
          <t>Butane</t>
        </is>
      </c>
      <c r="B165" t="n">
        <v>6.76058215645687e-06</v>
      </c>
      <c r="D165" t="inlineStr">
        <is>
          <t>kilogram</t>
        </is>
      </c>
      <c r="E165" t="inlineStr">
        <is>
          <t>air::urban air close to ground</t>
        </is>
      </c>
      <c r="F165" t="inlineStr">
        <is>
          <t>biosphere</t>
        </is>
      </c>
      <c r="G165" t="inlineStr">
        <is>
          <t>Butane</t>
        </is>
      </c>
    </row>
    <row r="166">
      <c r="A166" t="inlineStr">
        <is>
          <t>Pentane</t>
        </is>
      </c>
      <c r="B166" t="n">
        <v>2.773902984042418e-06</v>
      </c>
      <c r="D166" t="inlineStr">
        <is>
          <t>kilogram</t>
        </is>
      </c>
      <c r="E166" t="inlineStr">
        <is>
          <t>air::urban air close to ground</t>
        </is>
      </c>
      <c r="F166" t="inlineStr">
        <is>
          <t>biosphere</t>
        </is>
      </c>
      <c r="G166" t="inlineStr">
        <is>
          <t>Pentane</t>
        </is>
      </c>
    </row>
    <row r="167">
      <c r="A167" t="inlineStr">
        <is>
          <t>Hexane</t>
        </is>
      </c>
      <c r="B167" t="n">
        <v>2.077201769445718e-06</v>
      </c>
      <c r="D167" t="inlineStr">
        <is>
          <t>kilogram</t>
        </is>
      </c>
      <c r="E167" t="inlineStr">
        <is>
          <t>air::urban air close to ground</t>
        </is>
      </c>
      <c r="F167" t="inlineStr">
        <is>
          <t>biosphere</t>
        </is>
      </c>
      <c r="G167" t="inlineStr">
        <is>
          <t>Hexane</t>
        </is>
      </c>
    </row>
    <row r="168">
      <c r="A168" t="inlineStr">
        <is>
          <t>Cyclohexane</t>
        </is>
      </c>
      <c r="B168" t="n">
        <v>1.470813675259701e-06</v>
      </c>
      <c r="D168" t="inlineStr">
        <is>
          <t>kilogram</t>
        </is>
      </c>
      <c r="E168" t="inlineStr">
        <is>
          <t>air::urban air close to ground</t>
        </is>
      </c>
      <c r="F168" t="inlineStr">
        <is>
          <t>biosphere</t>
        </is>
      </c>
      <c r="G168" t="inlineStr">
        <is>
          <t>Cyclohexane</t>
        </is>
      </c>
    </row>
    <row r="169">
      <c r="A169" t="inlineStr">
        <is>
          <t>Heptane</t>
        </is>
      </c>
      <c r="B169" t="n">
        <v>9.547387014843674e-07</v>
      </c>
      <c r="D169" t="inlineStr">
        <is>
          <t>kilogram</t>
        </is>
      </c>
      <c r="E169" t="inlineStr">
        <is>
          <t>air::urban air close to ground</t>
        </is>
      </c>
      <c r="F169" t="inlineStr">
        <is>
          <t>biosphere</t>
        </is>
      </c>
      <c r="G169" t="inlineStr">
        <is>
          <t>Heptane</t>
        </is>
      </c>
    </row>
    <row r="170">
      <c r="A170" t="inlineStr">
        <is>
          <t>Ethene</t>
        </is>
      </c>
      <c r="B170" t="n">
        <v>9.418368271399836e-06</v>
      </c>
      <c r="D170" t="inlineStr">
        <is>
          <t>kilogram</t>
        </is>
      </c>
      <c r="E170" t="inlineStr">
        <is>
          <t>air::urban air close to ground</t>
        </is>
      </c>
      <c r="F170" t="inlineStr">
        <is>
          <t>biosphere</t>
        </is>
      </c>
      <c r="G170" t="inlineStr">
        <is>
          <t>Ethene</t>
        </is>
      </c>
    </row>
    <row r="171">
      <c r="A171" t="inlineStr">
        <is>
          <t>Propene</t>
        </is>
      </c>
      <c r="B171" t="n">
        <v>4.928515999554436e-06</v>
      </c>
      <c r="D171" t="inlineStr">
        <is>
          <t>kilogram</t>
        </is>
      </c>
      <c r="E171" t="inlineStr">
        <is>
          <t>air::urban air close to ground</t>
        </is>
      </c>
      <c r="F171" t="inlineStr">
        <is>
          <t>biosphere</t>
        </is>
      </c>
      <c r="G171" t="inlineStr">
        <is>
          <t>Propene</t>
        </is>
      </c>
    </row>
    <row r="172">
      <c r="A172" t="inlineStr">
        <is>
          <t>1-Pentene</t>
        </is>
      </c>
      <c r="B172" t="n">
        <v>1.419206177882167e-07</v>
      </c>
      <c r="D172" t="inlineStr">
        <is>
          <t>kilogram</t>
        </is>
      </c>
      <c r="E172" t="inlineStr">
        <is>
          <t>air::urban air close to ground</t>
        </is>
      </c>
      <c r="F172" t="inlineStr">
        <is>
          <t>biosphere</t>
        </is>
      </c>
      <c r="G172" t="inlineStr">
        <is>
          <t>1-Pentene</t>
        </is>
      </c>
    </row>
    <row r="173">
      <c r="A173" t="inlineStr">
        <is>
          <t>Toluene</t>
        </is>
      </c>
      <c r="B173" t="n">
        <v>1.416625803013291e-05</v>
      </c>
      <c r="D173" t="inlineStr">
        <is>
          <t>kilogram</t>
        </is>
      </c>
      <c r="E173" t="inlineStr">
        <is>
          <t>air::urban air close to ground</t>
        </is>
      </c>
      <c r="F173" t="inlineStr">
        <is>
          <t>biosphere</t>
        </is>
      </c>
      <c r="G173" t="inlineStr">
        <is>
          <t>Toluene</t>
        </is>
      </c>
    </row>
    <row r="174">
      <c r="A174" t="inlineStr">
        <is>
          <t>m-Xylene</t>
        </is>
      </c>
      <c r="B174" t="n">
        <v>7.005717769000153e-06</v>
      </c>
      <c r="D174" t="inlineStr">
        <is>
          <t>kilogram</t>
        </is>
      </c>
      <c r="E174" t="inlineStr">
        <is>
          <t>air::urban air close to ground</t>
        </is>
      </c>
      <c r="F174" t="inlineStr">
        <is>
          <t>biosphere</t>
        </is>
      </c>
      <c r="G174" t="inlineStr">
        <is>
          <t>m-Xylene</t>
        </is>
      </c>
    </row>
    <row r="175">
      <c r="A175" t="inlineStr">
        <is>
          <t>o-Xylene</t>
        </is>
      </c>
      <c r="B175" t="n">
        <v>2.915823601830635e-06</v>
      </c>
      <c r="D175" t="inlineStr">
        <is>
          <t>kilogram</t>
        </is>
      </c>
      <c r="E175" t="inlineStr">
        <is>
          <t>air::urban air close to ground</t>
        </is>
      </c>
      <c r="F175" t="inlineStr">
        <is>
          <t>biosphere</t>
        </is>
      </c>
      <c r="G175" t="inlineStr">
        <is>
          <t>o-Xylene</t>
        </is>
      </c>
    </row>
    <row r="176">
      <c r="A176" t="inlineStr">
        <is>
          <t>Formaldehyde</t>
        </is>
      </c>
      <c r="B176" t="n">
        <v>2.193318638545168e-06</v>
      </c>
      <c r="D176" t="inlineStr">
        <is>
          <t>kilogram</t>
        </is>
      </c>
      <c r="E176" t="inlineStr">
        <is>
          <t>air::urban air close to ground</t>
        </is>
      </c>
      <c r="F176" t="inlineStr">
        <is>
          <t>biosphere</t>
        </is>
      </c>
      <c r="G176" t="inlineStr">
        <is>
          <t>Formaldehyde</t>
        </is>
      </c>
    </row>
    <row r="177">
      <c r="A177" t="inlineStr">
        <is>
          <t>Acetaldehyde</t>
        </is>
      </c>
      <c r="B177" t="n">
        <v>9.676405758287503e-07</v>
      </c>
      <c r="D177" t="inlineStr">
        <is>
          <t>kilogram</t>
        </is>
      </c>
      <c r="E177" t="inlineStr">
        <is>
          <t>air::urban air close to ground</t>
        </is>
      </c>
      <c r="F177" t="inlineStr">
        <is>
          <t>biosphere</t>
        </is>
      </c>
      <c r="G177" t="inlineStr">
        <is>
          <t>Acetaldehyde</t>
        </is>
      </c>
    </row>
    <row r="178">
      <c r="A178" t="inlineStr">
        <is>
          <t>Benzaldehyde</t>
        </is>
      </c>
      <c r="B178" t="n">
        <v>2.838412355764335e-07</v>
      </c>
      <c r="D178" t="inlineStr">
        <is>
          <t>kilogram</t>
        </is>
      </c>
      <c r="E178" t="inlineStr">
        <is>
          <t>air::urban air close to ground</t>
        </is>
      </c>
      <c r="F178" t="inlineStr">
        <is>
          <t>biosphere</t>
        </is>
      </c>
      <c r="G178" t="inlineStr">
        <is>
          <t>Benzaldehyde</t>
        </is>
      </c>
    </row>
    <row r="179">
      <c r="A179" t="inlineStr">
        <is>
          <t>Acetone</t>
        </is>
      </c>
      <c r="B179" t="n">
        <v>7.870143350073839e-07</v>
      </c>
      <c r="D179" t="inlineStr">
        <is>
          <t>kilogram</t>
        </is>
      </c>
      <c r="E179" t="inlineStr">
        <is>
          <t>air::urban air close to ground</t>
        </is>
      </c>
      <c r="F179" t="inlineStr">
        <is>
          <t>biosphere</t>
        </is>
      </c>
      <c r="G179" t="inlineStr">
        <is>
          <t>Acetone</t>
        </is>
      </c>
    </row>
    <row r="180">
      <c r="A180" t="inlineStr">
        <is>
          <t>Methyl ethyl ketone</t>
        </is>
      </c>
      <c r="B180" t="n">
        <v>6.45093717219167e-08</v>
      </c>
      <c r="D180" t="inlineStr">
        <is>
          <t>kilogram</t>
        </is>
      </c>
      <c r="E180" t="inlineStr">
        <is>
          <t>air::urban air close to ground</t>
        </is>
      </c>
      <c r="F180" t="inlineStr">
        <is>
          <t>biosphere</t>
        </is>
      </c>
      <c r="G180" t="inlineStr">
        <is>
          <t>Methyl ethyl ketone</t>
        </is>
      </c>
    </row>
    <row r="181">
      <c r="A181" t="inlineStr">
        <is>
          <t>Acrolein</t>
        </is>
      </c>
      <c r="B181" t="n">
        <v>2.451356125432834e-07</v>
      </c>
      <c r="D181" t="inlineStr">
        <is>
          <t>kilogram</t>
        </is>
      </c>
      <c r="E181" t="inlineStr">
        <is>
          <t>air::urban air close to ground</t>
        </is>
      </c>
      <c r="F181" t="inlineStr">
        <is>
          <t>biosphere</t>
        </is>
      </c>
      <c r="G181" t="inlineStr">
        <is>
          <t>Acrolein</t>
        </is>
      </c>
    </row>
    <row r="182">
      <c r="A182" t="inlineStr">
        <is>
          <t>Styrene</t>
        </is>
      </c>
      <c r="B182" t="n">
        <v>1.303089308782717e-06</v>
      </c>
      <c r="D182" t="inlineStr">
        <is>
          <t>kilogram</t>
        </is>
      </c>
      <c r="E182" t="inlineStr">
        <is>
          <t>air::urban air close to ground</t>
        </is>
      </c>
      <c r="F182" t="inlineStr">
        <is>
          <t>biosphere</t>
        </is>
      </c>
      <c r="G182" t="inlineStr">
        <is>
          <t>Styrene</t>
        </is>
      </c>
    </row>
    <row r="183">
      <c r="A183" t="inlineStr">
        <is>
          <t>PAH, polycyclic aromatic hydrocarbons</t>
        </is>
      </c>
      <c r="B183" t="n">
        <v>1.615897727298147e-09</v>
      </c>
      <c r="D183" t="inlineStr">
        <is>
          <t>kilogram</t>
        </is>
      </c>
      <c r="E183" t="inlineStr">
        <is>
          <t>air::urban air close to ground</t>
        </is>
      </c>
      <c r="F183" t="inlineStr">
        <is>
          <t>biosphere</t>
        </is>
      </c>
      <c r="G183" t="inlineStr">
        <is>
          <t>PAHs</t>
        </is>
      </c>
    </row>
    <row r="184">
      <c r="A184" t="inlineStr">
        <is>
          <t>Arsenic</t>
        </is>
      </c>
      <c r="B184" t="n">
        <v>1.393015282153575e-11</v>
      </c>
      <c r="D184" t="inlineStr">
        <is>
          <t>kilogram</t>
        </is>
      </c>
      <c r="E184" t="inlineStr">
        <is>
          <t>air::urban air close to ground</t>
        </is>
      </c>
      <c r="F184" t="inlineStr">
        <is>
          <t>biosphere</t>
        </is>
      </c>
      <c r="G184" t="inlineStr">
        <is>
          <t>Arsenic</t>
        </is>
      </c>
    </row>
    <row r="185">
      <c r="A185" t="inlineStr">
        <is>
          <t>Selenium</t>
        </is>
      </c>
      <c r="B185" t="n">
        <v>9.286768547690499e-12</v>
      </c>
      <c r="D185" t="inlineStr">
        <is>
          <t>kilogram</t>
        </is>
      </c>
      <c r="E185" t="inlineStr">
        <is>
          <t>air::urban air close to ground</t>
        </is>
      </c>
      <c r="F185" t="inlineStr">
        <is>
          <t>biosphere</t>
        </is>
      </c>
      <c r="G185" t="inlineStr">
        <is>
          <t>Selenium</t>
        </is>
      </c>
    </row>
    <row r="186">
      <c r="A186" t="inlineStr">
        <is>
          <t>Zinc</t>
        </is>
      </c>
      <c r="B186" t="n">
        <v>1.002971003150574e-07</v>
      </c>
      <c r="D186" t="inlineStr">
        <is>
          <t>kilogram</t>
        </is>
      </c>
      <c r="E186" t="inlineStr">
        <is>
          <t>air::urban air close to ground</t>
        </is>
      </c>
      <c r="F186" t="inlineStr">
        <is>
          <t>biosphere</t>
        </is>
      </c>
      <c r="G186" t="inlineStr">
        <is>
          <t>Zinc</t>
        </is>
      </c>
    </row>
    <row r="187">
      <c r="A187" t="inlineStr">
        <is>
          <t>Copper</t>
        </is>
      </c>
      <c r="B187" t="n">
        <v>1.950221395015005e-09</v>
      </c>
      <c r="D187" t="inlineStr">
        <is>
          <t>kilogram</t>
        </is>
      </c>
      <c r="E187" t="inlineStr">
        <is>
          <t>air::urban air close to ground</t>
        </is>
      </c>
      <c r="F187" t="inlineStr">
        <is>
          <t>biosphere</t>
        </is>
      </c>
      <c r="G187" t="inlineStr">
        <is>
          <t>Copper</t>
        </is>
      </c>
    </row>
    <row r="188">
      <c r="A188" t="inlineStr">
        <is>
          <t>Nickel</t>
        </is>
      </c>
      <c r="B188" t="n">
        <v>6.036399555998824e-10</v>
      </c>
      <c r="D188" t="inlineStr">
        <is>
          <t>kilogram</t>
        </is>
      </c>
      <c r="E188" t="inlineStr">
        <is>
          <t>air::urban air close to ground</t>
        </is>
      </c>
      <c r="F188" t="inlineStr">
        <is>
          <t>biosphere</t>
        </is>
      </c>
      <c r="G188" t="inlineStr">
        <is>
          <t>Nickel</t>
        </is>
      </c>
    </row>
    <row r="189">
      <c r="A189" t="inlineStr">
        <is>
          <t>Chromium</t>
        </is>
      </c>
      <c r="B189" t="n">
        <v>7.4294148381524e-10</v>
      </c>
      <c r="D189" t="inlineStr">
        <is>
          <t>kilogram</t>
        </is>
      </c>
      <c r="E189" t="inlineStr">
        <is>
          <t>air::urban air close to ground</t>
        </is>
      </c>
      <c r="F189" t="inlineStr">
        <is>
          <t>biosphere</t>
        </is>
      </c>
      <c r="G189" t="inlineStr">
        <is>
          <t>Chromium</t>
        </is>
      </c>
    </row>
    <row r="190">
      <c r="A190" t="inlineStr">
        <is>
          <t>Chromium VI</t>
        </is>
      </c>
      <c r="B190" t="n">
        <v>1.48588296763048e-12</v>
      </c>
      <c r="D190" t="inlineStr">
        <is>
          <t>kilogram</t>
        </is>
      </c>
      <c r="E190" t="inlineStr">
        <is>
          <t>air::urban air close to ground</t>
        </is>
      </c>
      <c r="F190" t="inlineStr">
        <is>
          <t>biosphere</t>
        </is>
      </c>
      <c r="G190" t="inlineStr">
        <is>
          <t>Chromium VI</t>
        </is>
      </c>
    </row>
    <row r="191">
      <c r="A191" t="inlineStr">
        <is>
          <t>Mercury</t>
        </is>
      </c>
      <c r="B191" t="n">
        <v>4.039744318245367e-10</v>
      </c>
      <c r="D191" t="inlineStr">
        <is>
          <t>kilogram</t>
        </is>
      </c>
      <c r="E191" t="inlineStr">
        <is>
          <t>air::urban air close to ground</t>
        </is>
      </c>
      <c r="F191" t="inlineStr">
        <is>
          <t>biosphere</t>
        </is>
      </c>
      <c r="G191" t="inlineStr">
        <is>
          <t>Mercury</t>
        </is>
      </c>
    </row>
    <row r="192">
      <c r="A192" t="inlineStr">
        <is>
          <t>Cadmium</t>
        </is>
      </c>
      <c r="B192" t="n">
        <v>5.014855015752871e-10</v>
      </c>
      <c r="D192" t="inlineStr">
        <is>
          <t>kilogram</t>
        </is>
      </c>
      <c r="E192" t="inlineStr">
        <is>
          <t>air::urban air close to ground</t>
        </is>
      </c>
      <c r="F192" t="inlineStr">
        <is>
          <t>biosphere</t>
        </is>
      </c>
      <c r="G192" t="inlineStr">
        <is>
          <t>Cadmium</t>
        </is>
      </c>
    </row>
    <row r="193">
      <c r="A193" t="inlineStr">
        <is>
          <t>treatment of road wear emissions, passenger car</t>
        </is>
      </c>
      <c r="B193" t="n">
        <v>-1.139555746898797e-05</v>
      </c>
      <c r="C193" t="inlineStr">
        <is>
          <t>RER</t>
        </is>
      </c>
      <c r="D193" t="inlineStr">
        <is>
          <t>kilogram</t>
        </is>
      </c>
      <c r="F193" t="inlineStr">
        <is>
          <t>technosphere</t>
        </is>
      </c>
      <c r="G193" t="inlineStr">
        <is>
          <t>Road wear [kg/km]</t>
        </is>
      </c>
      <c r="H193" t="inlineStr">
        <is>
          <t>road wear emissions, passenger car</t>
        </is>
      </c>
    </row>
    <row r="194">
      <c r="A194" t="inlineStr">
        <is>
          <t>treatment of tyre wear emissions, passenger car</t>
        </is>
      </c>
      <c r="B194" t="n">
        <v>-6.80462846727407e-06</v>
      </c>
      <c r="C194" t="inlineStr">
        <is>
          <t>RER</t>
        </is>
      </c>
      <c r="D194" t="inlineStr">
        <is>
          <t>kilogram</t>
        </is>
      </c>
      <c r="F194" t="inlineStr">
        <is>
          <t>technosphere</t>
        </is>
      </c>
      <c r="G194" t="inlineStr">
        <is>
          <t>Tire wear [kg/km]</t>
        </is>
      </c>
      <c r="H194" t="inlineStr">
        <is>
          <t>tyre wear emissions, passenger car</t>
        </is>
      </c>
    </row>
    <row r="195">
      <c r="A195" t="inlineStr">
        <is>
          <t>treatment of brake wear emissions, passenger car</t>
        </is>
      </c>
      <c r="B195" t="n">
        <v>-3.951847319854369e-06</v>
      </c>
      <c r="C195" t="inlineStr">
        <is>
          <t>RER</t>
        </is>
      </c>
      <c r="D195" t="inlineStr">
        <is>
          <t>kilogram</t>
        </is>
      </c>
      <c r="F195" t="inlineStr">
        <is>
          <t>technosphere</t>
        </is>
      </c>
      <c r="G195" t="inlineStr">
        <is>
          <t>Brake wear [kg/km]</t>
        </is>
      </c>
      <c r="H195" t="inlineStr">
        <is>
          <t>brake wear emissions, passenger car</t>
        </is>
      </c>
    </row>
    <row r="197">
      <c r="A197" t="inlineStr">
        <is>
          <t>Activity</t>
        </is>
      </c>
      <c r="B197" t="inlineStr">
        <is>
          <t>transport, Motorbike, gasoline, &gt;35kW, EURO-4</t>
        </is>
      </c>
    </row>
    <row r="198">
      <c r="A198" t="inlineStr">
        <is>
          <t>location</t>
        </is>
      </c>
      <c r="B198" t="inlineStr">
        <is>
          <t>CH</t>
        </is>
      </c>
    </row>
    <row r="199">
      <c r="A199" t="inlineStr">
        <is>
          <t>vehicle</t>
        </is>
      </c>
      <c r="B199" t="inlineStr">
        <is>
          <t>Motorbike, gasoline, &gt;35kW, EURO-4</t>
        </is>
      </c>
    </row>
    <row r="200">
      <c r="A200" t="inlineStr">
        <is>
          <t>size</t>
        </is>
      </c>
    </row>
    <row r="201">
      <c r="A201" t="inlineStr">
        <is>
          <t>year</t>
        </is>
      </c>
      <c r="B201" t="n">
        <v>2016</v>
      </c>
    </row>
    <row r="202">
      <c r="A202" t="inlineStr">
        <is>
          <t>full name</t>
        </is>
      </c>
      <c r="B202" t="inlineStr">
        <is>
          <t>Motorbike, gasoline, &gt;35kW, EURO-4 - 2016 - CH</t>
        </is>
      </c>
    </row>
    <row r="203">
      <c r="A203" t="inlineStr">
        <is>
          <t>reference product</t>
        </is>
      </c>
      <c r="B203" t="inlineStr">
        <is>
          <t>transport, Motorbike, gasoline, &gt;35kW, EURO-4</t>
        </is>
      </c>
    </row>
    <row r="204">
      <c r="A204" t="inlineStr">
        <is>
          <t>type</t>
        </is>
      </c>
      <c r="B204" t="inlineStr">
        <is>
          <t>process</t>
        </is>
      </c>
    </row>
    <row r="205">
      <c r="A205" t="inlineStr">
        <is>
          <t>unit</t>
        </is>
      </c>
      <c r="B205" t="inlineStr">
        <is>
          <t>kilometer</t>
        </is>
      </c>
    </row>
    <row r="206">
      <c r="A206" t="inlineStr">
        <is>
          <t>source</t>
        </is>
      </c>
      <c r="B206" t="inlineStr">
        <is>
          <t>Sacchi R., Bauer C. Life cycle inventories for on-road vehicles. Paul Scherrer Institut, 2021.</t>
        </is>
      </c>
    </row>
    <row r="207">
      <c r="A207" t="inlineStr">
        <is>
          <t>lifetime</t>
        </is>
      </c>
      <c r="B207" t="n">
        <v>40500</v>
      </c>
    </row>
    <row r="208">
      <c r="A208" t="inlineStr">
        <is>
          <t>passengers</t>
        </is>
      </c>
      <c r="B208" t="n">
        <v>1.1</v>
      </c>
    </row>
    <row r="209">
      <c r="A209" t="inlineStr">
        <is>
          <t>service</t>
        </is>
      </c>
      <c r="B209" t="n">
        <v>1.62</v>
      </c>
    </row>
    <row r="210">
      <c r="A210" t="inlineStr">
        <is>
          <t>battery replacement</t>
        </is>
      </c>
      <c r="B210" t="n">
        <v>0</v>
      </c>
    </row>
    <row r="211">
      <c r="A211" t="inlineStr">
        <is>
          <t>annual kilometers</t>
        </is>
      </c>
      <c r="B211" t="n">
        <v>2896</v>
      </c>
    </row>
    <row r="212">
      <c r="A212" t="inlineStr">
        <is>
          <t>curb mass</t>
        </is>
      </c>
      <c r="B212" t="n">
        <v>258.745</v>
      </c>
    </row>
    <row r="213">
      <c r="A213" t="inlineStr">
        <is>
          <t>power</t>
        </is>
      </c>
      <c r="B213" t="n">
        <v>91</v>
      </c>
    </row>
    <row r="214">
      <c r="A214" t="inlineStr">
        <is>
          <t>battery mass</t>
        </is>
      </c>
    </row>
    <row r="215">
      <c r="A215" t="inlineStr">
        <is>
          <t>electricity, low voltage</t>
        </is>
      </c>
      <c r="B215" t="n">
        <v>0</v>
      </c>
    </row>
    <row r="216">
      <c r="A216" t="inlineStr">
        <is>
          <t>tank capacity</t>
        </is>
      </c>
      <c r="B216" t="n">
        <v>159.75</v>
      </c>
    </row>
    <row r="217">
      <c r="A217" t="inlineStr">
        <is>
          <t>fuel mass</t>
        </is>
      </c>
      <c r="B217" t="n">
        <v>13.5</v>
      </c>
    </row>
    <row r="218">
      <c r="A218" t="inlineStr">
        <is>
          <t>range</t>
        </is>
      </c>
      <c r="B218" t="n">
        <v>294.3345100667983</v>
      </c>
    </row>
    <row r="219">
      <c r="A219" t="inlineStr">
        <is>
          <t>emission standard</t>
        </is>
      </c>
      <c r="B219" t="inlineStr">
        <is>
          <t>EURO-4</t>
        </is>
      </c>
    </row>
    <row r="220">
      <c r="A220" t="inlineStr">
        <is>
          <t>Glider lightweighting</t>
        </is>
      </c>
      <c r="B220" t="n">
        <v>-0.02</v>
      </c>
    </row>
    <row r="221">
      <c r="A221" t="inlineStr">
        <is>
          <t>comment</t>
        </is>
      </c>
      <c r="B221" t="inlineStr">
        <is>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is>
      </c>
    </row>
    <row r="222">
      <c r="A222" t="inlineStr">
        <is>
          <t>classifications</t>
        </is>
      </c>
      <c r="B222" t="inlineStr">
        <is>
          <t>CPC::641:Local transport and sightseeing transportation services of passengers</t>
        </is>
      </c>
    </row>
    <row r="223">
      <c r="A223" t="inlineStr">
        <is>
          <t>Exchanges</t>
        </is>
      </c>
    </row>
    <row r="224">
      <c r="A224" t="inlineStr">
        <is>
          <t>name</t>
        </is>
      </c>
      <c r="B224" t="inlineStr">
        <is>
          <t>amount</t>
        </is>
      </c>
      <c r="C224" t="inlineStr">
        <is>
          <t>location</t>
        </is>
      </c>
      <c r="D224" t="inlineStr">
        <is>
          <t>unit</t>
        </is>
      </c>
      <c r="E224" t="inlineStr">
        <is>
          <t>categories</t>
        </is>
      </c>
      <c r="F224" t="inlineStr">
        <is>
          <t>type</t>
        </is>
      </c>
      <c r="G224" t="inlineStr">
        <is>
          <t>comment</t>
        </is>
      </c>
      <c r="H224" t="inlineStr">
        <is>
          <t>reference product</t>
        </is>
      </c>
    </row>
    <row r="225">
      <c r="A225" t="inlineStr">
        <is>
          <t>transport, Motorbike, gasoline, &gt;35kW, EURO-4</t>
        </is>
      </c>
      <c r="B225" t="n">
        <v>1</v>
      </c>
      <c r="C225" t="inlineStr">
        <is>
          <t>CH</t>
        </is>
      </c>
      <c r="D225" t="inlineStr">
        <is>
          <t>kilometer</t>
        </is>
      </c>
      <c r="F225" t="inlineStr">
        <is>
          <t>production</t>
        </is>
      </c>
      <c r="H225" t="inlineStr">
        <is>
          <t>transport, Motorbike, gasoline, &gt;35kW, EURO-4</t>
        </is>
      </c>
    </row>
    <row r="226">
      <c r="A226" t="inlineStr">
        <is>
          <t>Motorbike, gasoline, &gt;35kW, EURO-4</t>
        </is>
      </c>
      <c r="B226" t="n">
        <v>2.469135802469136e-05</v>
      </c>
      <c r="C226" t="inlineStr">
        <is>
          <t>CH</t>
        </is>
      </c>
      <c r="D226" t="inlineStr">
        <is>
          <t>unit</t>
        </is>
      </c>
      <c r="F226" t="inlineStr">
        <is>
          <t>technosphere</t>
        </is>
      </c>
      <c r="H226" t="inlineStr">
        <is>
          <t>Motorbike, gasoline, &gt;35kW, EURO-4</t>
        </is>
      </c>
    </row>
    <row r="227">
      <c r="A227" t="inlineStr">
        <is>
          <t>road construction</t>
        </is>
      </c>
      <c r="B227" t="n">
        <v>0.000186470565</v>
      </c>
      <c r="C227" t="inlineStr">
        <is>
          <t>CH</t>
        </is>
      </c>
      <c r="D227" t="inlineStr">
        <is>
          <t>meter-year</t>
        </is>
      </c>
      <c r="F227" t="inlineStr">
        <is>
          <t>technosphere</t>
        </is>
      </c>
      <c r="G227" t="inlineStr">
        <is>
          <t>Road/track use [m*year/vkm or pkm]</t>
        </is>
      </c>
      <c r="H227" t="inlineStr">
        <is>
          <t>road</t>
        </is>
      </c>
    </row>
    <row r="228">
      <c r="A228" t="inlineStr">
        <is>
          <t>road maintenance</t>
        </is>
      </c>
      <c r="B228" t="n">
        <v>0.00129</v>
      </c>
      <c r="C228" t="inlineStr">
        <is>
          <t>CH</t>
        </is>
      </c>
      <c r="D228" t="inlineStr">
        <is>
          <t>meter-year</t>
        </is>
      </c>
      <c r="F228" t="inlineStr">
        <is>
          <t>technosphere</t>
        </is>
      </c>
      <c r="G228" t="inlineStr">
        <is>
          <t>Road maintenance [m*year/vkm]</t>
        </is>
      </c>
      <c r="H228" t="inlineStr">
        <is>
          <t>road maintenance</t>
        </is>
      </c>
    </row>
    <row r="229">
      <c r="A229" t="inlineStr">
        <is>
          <t>maintenance, motor scooter</t>
        </is>
      </c>
      <c r="B229" t="n">
        <v>4e-05</v>
      </c>
      <c r="C229" t="inlineStr">
        <is>
          <t>CH</t>
        </is>
      </c>
      <c r="D229" t="inlineStr">
        <is>
          <t>unit</t>
        </is>
      </c>
      <c r="F229" t="inlineStr">
        <is>
          <t>technosphere</t>
        </is>
      </c>
      <c r="G229" t="inlineStr">
        <is>
          <t>Servicing [unit]</t>
        </is>
      </c>
      <c r="H229" t="inlineStr">
        <is>
          <t>maintenance, motor scooter</t>
        </is>
      </c>
    </row>
    <row r="230">
      <c r="A230" t="inlineStr">
        <is>
          <t>fuel supply for gasoline vehicles</t>
        </is>
      </c>
      <c r="B230" t="n">
        <v>0.04586618129466441</v>
      </c>
      <c r="C230" t="inlineStr">
        <is>
          <t>CH</t>
        </is>
      </c>
      <c r="D230" t="inlineStr">
        <is>
          <t>kilogram</t>
        </is>
      </c>
      <c r="F230" t="inlineStr">
        <is>
          <t>technosphere</t>
        </is>
      </c>
      <c r="G230" t="inlineStr">
        <is>
          <t>Gasoline consumption [MJ/km]</t>
        </is>
      </c>
      <c r="H230" t="inlineStr">
        <is>
          <t>gasoline blend</t>
        </is>
      </c>
    </row>
    <row r="231">
      <c r="A231" t="inlineStr">
        <is>
          <t>Carbon dioxide, fossil</t>
        </is>
      </c>
      <c r="B231" t="n">
        <v>0.1422915715540633</v>
      </c>
      <c r="D231" t="inlineStr">
        <is>
          <t>kilogram</t>
        </is>
      </c>
      <c r="E231" t="inlineStr">
        <is>
          <t>air::urban air close to ground</t>
        </is>
      </c>
      <c r="F231" t="inlineStr">
        <is>
          <t>biosphere</t>
        </is>
      </c>
      <c r="G231" t="inlineStr">
        <is>
          <t>CO2</t>
        </is>
      </c>
    </row>
    <row r="232">
      <c r="A232" t="inlineStr">
        <is>
          <t>Carbon dioxide, from soil or biomass stock</t>
        </is>
      </c>
      <c r="B232" t="n">
        <v>0.001728237711182955</v>
      </c>
      <c r="D232" t="inlineStr">
        <is>
          <t>kilogram</t>
        </is>
      </c>
      <c r="E232" t="inlineStr">
        <is>
          <t>air::urban air close to ground</t>
        </is>
      </c>
      <c r="F232" t="inlineStr">
        <is>
          <t>biosphere</t>
        </is>
      </c>
      <c r="G232" t="inlineStr">
        <is>
          <t>CO2, bio</t>
        </is>
      </c>
    </row>
    <row r="233">
      <c r="A233" t="inlineStr">
        <is>
          <t>Sulfur dioxide</t>
        </is>
      </c>
      <c r="B233" t="n">
        <v>7.338589007146305e-07</v>
      </c>
      <c r="D233" t="inlineStr">
        <is>
          <t>kilogram</t>
        </is>
      </c>
      <c r="E233" t="inlineStr">
        <is>
          <t>air::urban air close to ground</t>
        </is>
      </c>
      <c r="F233" t="inlineStr">
        <is>
          <t>biosphere</t>
        </is>
      </c>
      <c r="G233" t="inlineStr">
        <is>
          <t>SO2</t>
        </is>
      </c>
    </row>
    <row r="234">
      <c r="A234" t="inlineStr">
        <is>
          <t>Benzene</t>
        </is>
      </c>
      <c r="B234" t="n">
        <v>2.528447465810793e-06</v>
      </c>
      <c r="D234" t="inlineStr">
        <is>
          <t>kilogram</t>
        </is>
      </c>
      <c r="E234" t="inlineStr">
        <is>
          <t>air::urban air close to ground</t>
        </is>
      </c>
      <c r="F234" t="inlineStr">
        <is>
          <t>biosphere</t>
        </is>
      </c>
      <c r="G234" t="inlineStr">
        <is>
          <t>Benzene</t>
        </is>
      </c>
    </row>
    <row r="235">
      <c r="A235" t="inlineStr">
        <is>
          <t>Methane, fossil</t>
        </is>
      </c>
      <c r="B235" t="n">
        <v>2.09869317095456e-05</v>
      </c>
      <c r="D235" t="inlineStr">
        <is>
          <t>kilogram</t>
        </is>
      </c>
      <c r="E235" t="inlineStr">
        <is>
          <t>air::urban air close to ground</t>
        </is>
      </c>
      <c r="F235" t="inlineStr">
        <is>
          <t>biosphere</t>
        </is>
      </c>
      <c r="G235" t="inlineStr">
        <is>
          <t>CH4</t>
        </is>
      </c>
    </row>
    <row r="236">
      <c r="A236" t="inlineStr">
        <is>
          <t>Carbon monoxide, fossil</t>
        </is>
      </c>
      <c r="B236" t="n">
        <v>0.0001859128033293116</v>
      </c>
      <c r="D236" t="inlineStr">
        <is>
          <t>kilogram</t>
        </is>
      </c>
      <c r="E236" t="inlineStr">
        <is>
          <t>air::urban air close to ground</t>
        </is>
      </c>
      <c r="F236" t="inlineStr">
        <is>
          <t>biosphere</t>
        </is>
      </c>
      <c r="G236" t="inlineStr">
        <is>
          <t>CO</t>
        </is>
      </c>
    </row>
    <row r="237">
      <c r="A237" t="inlineStr">
        <is>
          <t>Dinitrogen monoxide</t>
        </is>
      </c>
      <c r="B237" t="n">
        <v>1.104575353133979e-06</v>
      </c>
      <c r="D237" t="inlineStr">
        <is>
          <t>kilogram</t>
        </is>
      </c>
      <c r="E237" t="inlineStr">
        <is>
          <t>air::urban air close to ground</t>
        </is>
      </c>
      <c r="F237" t="inlineStr">
        <is>
          <t>biosphere</t>
        </is>
      </c>
      <c r="G237" t="inlineStr">
        <is>
          <t>N2O</t>
        </is>
      </c>
    </row>
    <row r="238">
      <c r="A238" t="inlineStr">
        <is>
          <t>Ammonia</t>
        </is>
      </c>
      <c r="B238" t="n">
        <v>1.104575353133979e-06</v>
      </c>
      <c r="D238" t="inlineStr">
        <is>
          <t>kilogram</t>
        </is>
      </c>
      <c r="E238" t="inlineStr">
        <is>
          <t>air::urban air close to ground</t>
        </is>
      </c>
      <c r="F238" t="inlineStr">
        <is>
          <t>biosphere</t>
        </is>
      </c>
      <c r="G238" t="inlineStr">
        <is>
          <t>NH3</t>
        </is>
      </c>
    </row>
    <row r="239">
      <c r="A239" t="inlineStr">
        <is>
          <t>Nitrogen oxides</t>
        </is>
      </c>
      <c r="B239" t="n">
        <v>1.377456637707317e-05</v>
      </c>
      <c r="D239" t="inlineStr">
        <is>
          <t>kilogram</t>
        </is>
      </c>
      <c r="E239" t="inlineStr">
        <is>
          <t>air::urban air close to ground</t>
        </is>
      </c>
      <c r="F239" t="inlineStr">
        <is>
          <t>biosphere</t>
        </is>
      </c>
      <c r="G239" t="inlineStr">
        <is>
          <t>NOx</t>
        </is>
      </c>
    </row>
    <row r="240">
      <c r="A240" t="inlineStr">
        <is>
          <t>Particulates, &lt; 2.5 um</t>
        </is>
      </c>
      <c r="B240" t="n">
        <v>2.761438382834948e-06</v>
      </c>
      <c r="D240" t="inlineStr">
        <is>
          <t>kilogram</t>
        </is>
      </c>
      <c r="E240" t="inlineStr">
        <is>
          <t>air::urban air close to ground</t>
        </is>
      </c>
      <c r="F240" t="inlineStr">
        <is>
          <t>biosphere</t>
        </is>
      </c>
      <c r="G240" t="inlineStr">
        <is>
          <t>PM2.5</t>
        </is>
      </c>
    </row>
    <row r="241">
      <c r="A241" t="inlineStr">
        <is>
          <t>NMVOC, non-methane volatile organic compounds, unspecified origin</t>
        </is>
      </c>
      <c r="B241" t="n">
        <v>2.038983303980041e-05</v>
      </c>
      <c r="D241" t="inlineStr">
        <is>
          <t>kilogram</t>
        </is>
      </c>
      <c r="E241" t="inlineStr">
        <is>
          <t>air::urban air close to ground</t>
        </is>
      </c>
      <c r="F241" t="inlineStr">
        <is>
          <t>biosphere</t>
        </is>
      </c>
      <c r="G241" t="inlineStr">
        <is>
          <t>NMVOC</t>
        </is>
      </c>
    </row>
    <row r="242">
      <c r="A242" t="inlineStr">
        <is>
          <t>Ethane</t>
        </is>
      </c>
      <c r="B242" t="n">
        <v>1.437744637421824e-06</v>
      </c>
      <c r="D242" t="inlineStr">
        <is>
          <t>kilogram</t>
        </is>
      </c>
      <c r="E242" t="inlineStr">
        <is>
          <t>air::urban air close to ground</t>
        </is>
      </c>
      <c r="F242" t="inlineStr">
        <is>
          <t>biosphere</t>
        </is>
      </c>
      <c r="G242" t="inlineStr">
        <is>
          <t>Ethane</t>
        </is>
      </c>
    </row>
    <row r="243">
      <c r="A243" t="inlineStr">
        <is>
          <t>Propane</t>
        </is>
      </c>
      <c r="B243" t="n">
        <v>2.929573712615001e-07</v>
      </c>
      <c r="D243" t="inlineStr">
        <is>
          <t>kilogram</t>
        </is>
      </c>
      <c r="E243" t="inlineStr">
        <is>
          <t>air::urban air close to ground</t>
        </is>
      </c>
      <c r="F243" t="inlineStr">
        <is>
          <t>biosphere</t>
        </is>
      </c>
      <c r="G243" t="inlineStr">
        <is>
          <t>Propane</t>
        </is>
      </c>
    </row>
    <row r="244">
      <c r="A244" t="inlineStr">
        <is>
          <t>Butane</t>
        </is>
      </c>
      <c r="B244" t="n">
        <v>2.361687116015786e-06</v>
      </c>
      <c r="D244" t="inlineStr">
        <is>
          <t>kilogram</t>
        </is>
      </c>
      <c r="E244" t="inlineStr">
        <is>
          <t>air::urban air close to ground</t>
        </is>
      </c>
      <c r="F244" t="inlineStr">
        <is>
          <t>biosphere</t>
        </is>
      </c>
      <c r="G244" t="inlineStr">
        <is>
          <t>Butane</t>
        </is>
      </c>
    </row>
    <row r="245">
      <c r="A245" t="inlineStr">
        <is>
          <t>Pentane</t>
        </is>
      </c>
      <c r="B245" t="n">
        <v>9.690128434034234e-07</v>
      </c>
      <c r="D245" t="inlineStr">
        <is>
          <t>kilogram</t>
        </is>
      </c>
      <c r="E245" t="inlineStr">
        <is>
          <t>air::urban air close to ground</t>
        </is>
      </c>
      <c r="F245" t="inlineStr">
        <is>
          <t>biosphere</t>
        </is>
      </c>
      <c r="G245" t="inlineStr">
        <is>
          <t>Pentane</t>
        </is>
      </c>
    </row>
    <row r="246">
      <c r="A246" t="inlineStr">
        <is>
          <t>Hexane</t>
        </is>
      </c>
      <c r="B246" t="n">
        <v>7.256328734323311e-07</v>
      </c>
      <c r="D246" t="inlineStr">
        <is>
          <t>kilogram</t>
        </is>
      </c>
      <c r="E246" t="inlineStr">
        <is>
          <t>air::urban air close to ground</t>
        </is>
      </c>
      <c r="F246" t="inlineStr">
        <is>
          <t>biosphere</t>
        </is>
      </c>
      <c r="G246" t="inlineStr">
        <is>
          <t>Hexane</t>
        </is>
      </c>
    </row>
    <row r="247">
      <c r="A247" t="inlineStr">
        <is>
          <t>Cyclohexane</t>
        </is>
      </c>
      <c r="B247" t="n">
        <v>5.138021588278618e-07</v>
      </c>
      <c r="D247" t="inlineStr">
        <is>
          <t>kilogram</t>
        </is>
      </c>
      <c r="E247" t="inlineStr">
        <is>
          <t>air::urban air close to ground</t>
        </is>
      </c>
      <c r="F247" t="inlineStr">
        <is>
          <t>biosphere</t>
        </is>
      </c>
      <c r="G247" t="inlineStr">
        <is>
          <t>Cyclohexane</t>
        </is>
      </c>
    </row>
    <row r="248">
      <c r="A248" t="inlineStr">
        <is>
          <t>Heptane</t>
        </is>
      </c>
      <c r="B248" t="n">
        <v>3.335206995900156e-07</v>
      </c>
      <c r="D248" t="inlineStr">
        <is>
          <t>kilogram</t>
        </is>
      </c>
      <c r="E248" t="inlineStr">
        <is>
          <t>air::urban air close to ground</t>
        </is>
      </c>
      <c r="F248" t="inlineStr">
        <is>
          <t>biosphere</t>
        </is>
      </c>
      <c r="G248" t="inlineStr">
        <is>
          <t>Heptane</t>
        </is>
      </c>
    </row>
    <row r="249">
      <c r="A249" t="inlineStr">
        <is>
          <t>Ethene</t>
        </is>
      </c>
      <c r="B249" t="n">
        <v>3.290136631090694e-06</v>
      </c>
      <c r="D249" t="inlineStr">
        <is>
          <t>kilogram</t>
        </is>
      </c>
      <c r="E249" t="inlineStr">
        <is>
          <t>air::urban air close to ground</t>
        </is>
      </c>
      <c r="F249" t="inlineStr">
        <is>
          <t>biosphere</t>
        </is>
      </c>
      <c r="G249" t="inlineStr">
        <is>
          <t>Ethene</t>
        </is>
      </c>
    </row>
    <row r="250">
      <c r="A250" t="inlineStr">
        <is>
          <t>Propene</t>
        </is>
      </c>
      <c r="B250" t="n">
        <v>1.721687935721432e-06</v>
      </c>
      <c r="D250" t="inlineStr">
        <is>
          <t>kilogram</t>
        </is>
      </c>
      <c r="E250" t="inlineStr">
        <is>
          <t>air::urban air close to ground</t>
        </is>
      </c>
      <c r="F250" t="inlineStr">
        <is>
          <t>biosphere</t>
        </is>
      </c>
      <c r="G250" t="inlineStr">
        <is>
          <t>Propene</t>
        </is>
      </c>
    </row>
    <row r="251">
      <c r="A251" t="inlineStr">
        <is>
          <t>1-Pentene</t>
        </is>
      </c>
      <c r="B251" t="n">
        <v>4.957740129040772e-08</v>
      </c>
      <c r="D251" t="inlineStr">
        <is>
          <t>kilogram</t>
        </is>
      </c>
      <c r="E251" t="inlineStr">
        <is>
          <t>air::urban air close to ground</t>
        </is>
      </c>
      <c r="F251" t="inlineStr">
        <is>
          <t>biosphere</t>
        </is>
      </c>
      <c r="G251" t="inlineStr">
        <is>
          <t>1-Pentene</t>
        </is>
      </c>
    </row>
    <row r="252">
      <c r="A252" t="inlineStr">
        <is>
          <t>Toluene</t>
        </is>
      </c>
      <c r="B252" t="n">
        <v>4.948726056078879e-06</v>
      </c>
      <c r="D252" t="inlineStr">
        <is>
          <t>kilogram</t>
        </is>
      </c>
      <c r="E252" t="inlineStr">
        <is>
          <t>air::urban air close to ground</t>
        </is>
      </c>
      <c r="F252" t="inlineStr">
        <is>
          <t>biosphere</t>
        </is>
      </c>
      <c r="G252" t="inlineStr">
        <is>
          <t>Toluene</t>
        </is>
      </c>
    </row>
    <row r="253">
      <c r="A253" t="inlineStr">
        <is>
          <t>m-Xylene</t>
        </is>
      </c>
      <c r="B253" t="n">
        <v>2.447320809153763e-06</v>
      </c>
      <c r="D253" t="inlineStr">
        <is>
          <t>kilogram</t>
        </is>
      </c>
      <c r="E253" t="inlineStr">
        <is>
          <t>air::urban air close to ground</t>
        </is>
      </c>
      <c r="F253" t="inlineStr">
        <is>
          <t>biosphere</t>
        </is>
      </c>
      <c r="G253" t="inlineStr">
        <is>
          <t>m-Xylene</t>
        </is>
      </c>
    </row>
    <row r="254">
      <c r="A254" t="inlineStr">
        <is>
          <t>o-Xylene</t>
        </is>
      </c>
      <c r="B254" t="n">
        <v>1.018590244693831e-06</v>
      </c>
      <c r="D254" t="inlineStr">
        <is>
          <t>kilogram</t>
        </is>
      </c>
      <c r="E254" t="inlineStr">
        <is>
          <t>air::urban air close to ground</t>
        </is>
      </c>
      <c r="F254" t="inlineStr">
        <is>
          <t>biosphere</t>
        </is>
      </c>
      <c r="G254" t="inlineStr">
        <is>
          <t>o-Xylene</t>
        </is>
      </c>
    </row>
    <row r="255">
      <c r="A255" t="inlineStr">
        <is>
          <t>Formaldehyde</t>
        </is>
      </c>
      <c r="B255" t="n">
        <v>7.661962017608466e-07</v>
      </c>
      <c r="D255" t="inlineStr">
        <is>
          <t>kilogram</t>
        </is>
      </c>
      <c r="E255" t="inlineStr">
        <is>
          <t>air::urban air close to ground</t>
        </is>
      </c>
      <c r="F255" t="inlineStr">
        <is>
          <t>biosphere</t>
        </is>
      </c>
      <c r="G255" t="inlineStr">
        <is>
          <t>Formaldehyde</t>
        </is>
      </c>
    </row>
    <row r="256">
      <c r="A256" t="inlineStr">
        <is>
          <t>Acetaldehyde</t>
        </is>
      </c>
      <c r="B256" t="n">
        <v>3.380277360709617e-07</v>
      </c>
      <c r="D256" t="inlineStr">
        <is>
          <t>kilogram</t>
        </is>
      </c>
      <c r="E256" t="inlineStr">
        <is>
          <t>air::urban air close to ground</t>
        </is>
      </c>
      <c r="F256" t="inlineStr">
        <is>
          <t>biosphere</t>
        </is>
      </c>
      <c r="G256" t="inlineStr">
        <is>
          <t>Acetaldehyde</t>
        </is>
      </c>
    </row>
    <row r="257">
      <c r="A257" t="inlineStr">
        <is>
          <t>Benzaldehyde</t>
        </is>
      </c>
      <c r="B257" t="n">
        <v>9.915480258081544e-08</v>
      </c>
      <c r="D257" t="inlineStr">
        <is>
          <t>kilogram</t>
        </is>
      </c>
      <c r="E257" t="inlineStr">
        <is>
          <t>air::urban air close to ground</t>
        </is>
      </c>
      <c r="F257" t="inlineStr">
        <is>
          <t>biosphere</t>
        </is>
      </c>
      <c r="G257" t="inlineStr">
        <is>
          <t>Benzaldehyde</t>
        </is>
      </c>
    </row>
    <row r="258">
      <c r="A258" t="inlineStr">
        <is>
          <t>Acetone</t>
        </is>
      </c>
      <c r="B258" t="n">
        <v>2.749292253377155e-07</v>
      </c>
      <c r="D258" t="inlineStr">
        <is>
          <t>kilogram</t>
        </is>
      </c>
      <c r="E258" t="inlineStr">
        <is>
          <t>air::urban air close to ground</t>
        </is>
      </c>
      <c r="F258" t="inlineStr">
        <is>
          <t>biosphere</t>
        </is>
      </c>
      <c r="G258" t="inlineStr">
        <is>
          <t>Acetone</t>
        </is>
      </c>
    </row>
    <row r="259">
      <c r="A259" t="inlineStr">
        <is>
          <t>Methyl ethyl ketone</t>
        </is>
      </c>
      <c r="B259" t="n">
        <v>0</v>
      </c>
      <c r="D259" t="inlineStr">
        <is>
          <t>kilogram</t>
        </is>
      </c>
      <c r="E259" t="inlineStr">
        <is>
          <t>air::urban air close to ground</t>
        </is>
      </c>
      <c r="F259" t="inlineStr">
        <is>
          <t>biosphere</t>
        </is>
      </c>
      <c r="G259" t="inlineStr">
        <is>
          <t>Methyl ethyl ketone</t>
        </is>
      </c>
    </row>
    <row r="260">
      <c r="A260" t="inlineStr">
        <is>
          <t>Acrolein</t>
        </is>
      </c>
      <c r="B260" t="n">
        <v>8.563369313797696e-08</v>
      </c>
      <c r="D260" t="inlineStr">
        <is>
          <t>kilogram</t>
        </is>
      </c>
      <c r="E260" t="inlineStr">
        <is>
          <t>air::urban air close to ground</t>
        </is>
      </c>
      <c r="F260" t="inlineStr">
        <is>
          <t>biosphere</t>
        </is>
      </c>
      <c r="G260" t="inlineStr">
        <is>
          <t>Acrolein</t>
        </is>
      </c>
    </row>
    <row r="261">
      <c r="A261" t="inlineStr">
        <is>
          <t>Styrene</t>
        </is>
      </c>
      <c r="B261" t="n">
        <v>4.552106845755618e-07</v>
      </c>
      <c r="D261" t="inlineStr">
        <is>
          <t>kilogram</t>
        </is>
      </c>
      <c r="E261" t="inlineStr">
        <is>
          <t>air::urban air close to ground</t>
        </is>
      </c>
      <c r="F261" t="inlineStr">
        <is>
          <t>biosphere</t>
        </is>
      </c>
      <c r="G261" t="inlineStr">
        <is>
          <t>Styrene</t>
        </is>
      </c>
    </row>
    <row r="262">
      <c r="A262" t="inlineStr">
        <is>
          <t>PAH, polycyclic aromatic hydrocarbons</t>
        </is>
      </c>
      <c r="B262" t="n">
        <v>1.599898739899155e-09</v>
      </c>
      <c r="D262" t="inlineStr">
        <is>
          <t>kilogram</t>
        </is>
      </c>
      <c r="E262" t="inlineStr">
        <is>
          <t>air::urban air close to ground</t>
        </is>
      </c>
      <c r="F262" t="inlineStr">
        <is>
          <t>biosphere</t>
        </is>
      </c>
      <c r="G262" t="inlineStr">
        <is>
          <t>PAHs</t>
        </is>
      </c>
    </row>
    <row r="263">
      <c r="A263" t="inlineStr">
        <is>
          <t>Arsenic</t>
        </is>
      </c>
      <c r="B263" t="n">
        <v>1.379223051637203e-11</v>
      </c>
      <c r="D263" t="inlineStr">
        <is>
          <t>kilogram</t>
        </is>
      </c>
      <c r="E263" t="inlineStr">
        <is>
          <t>air::urban air close to ground</t>
        </is>
      </c>
      <c r="F263" t="inlineStr">
        <is>
          <t>biosphere</t>
        </is>
      </c>
      <c r="G263" t="inlineStr">
        <is>
          <t>Arsenic</t>
        </is>
      </c>
    </row>
    <row r="264">
      <c r="A264" t="inlineStr">
        <is>
          <t>Selenium</t>
        </is>
      </c>
      <c r="B264" t="n">
        <v>9.194820344248019e-12</v>
      </c>
      <c r="D264" t="inlineStr">
        <is>
          <t>kilogram</t>
        </is>
      </c>
      <c r="E264" t="inlineStr">
        <is>
          <t>air::urban air close to ground</t>
        </is>
      </c>
      <c r="F264" t="inlineStr">
        <is>
          <t>biosphere</t>
        </is>
      </c>
      <c r="G264" t="inlineStr">
        <is>
          <t>Selenium</t>
        </is>
      </c>
    </row>
    <row r="265">
      <c r="A265" t="inlineStr">
        <is>
          <t>Zinc</t>
        </is>
      </c>
      <c r="B265" t="n">
        <v>9.930405971787861e-08</v>
      </c>
      <c r="D265" t="inlineStr">
        <is>
          <t>kilogram</t>
        </is>
      </c>
      <c r="E265" t="inlineStr">
        <is>
          <t>air::urban air close to ground</t>
        </is>
      </c>
      <c r="F265" t="inlineStr">
        <is>
          <t>biosphere</t>
        </is>
      </c>
      <c r="G265" t="inlineStr">
        <is>
          <t>Zinc</t>
        </is>
      </c>
    </row>
    <row r="266">
      <c r="A266" t="inlineStr">
        <is>
          <t>Copper</t>
        </is>
      </c>
      <c r="B266" t="n">
        <v>1.930912272292084e-09</v>
      </c>
      <c r="D266" t="inlineStr">
        <is>
          <t>kilogram</t>
        </is>
      </c>
      <c r="E266" t="inlineStr">
        <is>
          <t>air::urban air close to ground</t>
        </is>
      </c>
      <c r="F266" t="inlineStr">
        <is>
          <t>biosphere</t>
        </is>
      </c>
      <c r="G266" t="inlineStr">
        <is>
          <t>Copper</t>
        </is>
      </c>
    </row>
    <row r="267">
      <c r="A267" t="inlineStr">
        <is>
          <t>Nickel</t>
        </is>
      </c>
      <c r="B267" t="n">
        <v>5.976633223761213e-10</v>
      </c>
      <c r="D267" t="inlineStr">
        <is>
          <t>kilogram</t>
        </is>
      </c>
      <c r="E267" t="inlineStr">
        <is>
          <t>air::urban air close to ground</t>
        </is>
      </c>
      <c r="F267" t="inlineStr">
        <is>
          <t>biosphere</t>
        </is>
      </c>
      <c r="G267" t="inlineStr">
        <is>
          <t>Nickel</t>
        </is>
      </c>
    </row>
    <row r="268">
      <c r="A268" t="inlineStr">
        <is>
          <t>Chromium</t>
        </is>
      </c>
      <c r="B268" t="n">
        <v>7.355856275398416e-10</v>
      </c>
      <c r="D268" t="inlineStr">
        <is>
          <t>kilogram</t>
        </is>
      </c>
      <c r="E268" t="inlineStr">
        <is>
          <t>air::urban air close to ground</t>
        </is>
      </c>
      <c r="F268" t="inlineStr">
        <is>
          <t>biosphere</t>
        </is>
      </c>
      <c r="G268" t="inlineStr">
        <is>
          <t>Chromium</t>
        </is>
      </c>
    </row>
    <row r="269">
      <c r="A269" t="inlineStr">
        <is>
          <t>Chromium VI</t>
        </is>
      </c>
      <c r="B269" t="n">
        <v>1.471171255079683e-12</v>
      </c>
      <c r="D269" t="inlineStr">
        <is>
          <t>kilogram</t>
        </is>
      </c>
      <c r="E269" t="inlineStr">
        <is>
          <t>air::urban air close to ground</t>
        </is>
      </c>
      <c r="F269" t="inlineStr">
        <is>
          <t>biosphere</t>
        </is>
      </c>
      <c r="G269" t="inlineStr">
        <is>
          <t>Chromium VI</t>
        </is>
      </c>
    </row>
    <row r="270">
      <c r="A270" t="inlineStr">
        <is>
          <t>Mercury</t>
        </is>
      </c>
      <c r="B270" t="n">
        <v>3.999746849747888e-10</v>
      </c>
      <c r="D270" t="inlineStr">
        <is>
          <t>kilogram</t>
        </is>
      </c>
      <c r="E270" t="inlineStr">
        <is>
          <t>air::urban air close to ground</t>
        </is>
      </c>
      <c r="F270" t="inlineStr">
        <is>
          <t>biosphere</t>
        </is>
      </c>
      <c r="G270" t="inlineStr">
        <is>
          <t>Mercury</t>
        </is>
      </c>
    </row>
    <row r="271">
      <c r="A271" t="inlineStr">
        <is>
          <t>Cadmium</t>
        </is>
      </c>
      <c r="B271" t="n">
        <v>4.965202985893931e-10</v>
      </c>
      <c r="D271" t="inlineStr">
        <is>
          <t>kilogram</t>
        </is>
      </c>
      <c r="E271" t="inlineStr">
        <is>
          <t>air::urban air close to ground</t>
        </is>
      </c>
      <c r="F271" t="inlineStr">
        <is>
          <t>biosphere</t>
        </is>
      </c>
      <c r="G271" t="inlineStr">
        <is>
          <t>Cadmium</t>
        </is>
      </c>
    </row>
    <row r="272">
      <c r="A272" t="inlineStr">
        <is>
          <t>treatment of road wear emissions, passenger car</t>
        </is>
      </c>
      <c r="B272" t="n">
        <v>-1.130875801752068e-05</v>
      </c>
      <c r="C272" t="inlineStr">
        <is>
          <t>RER</t>
        </is>
      </c>
      <c r="D272" t="inlineStr">
        <is>
          <t>kilogram</t>
        </is>
      </c>
      <c r="F272" t="inlineStr">
        <is>
          <t>technosphere</t>
        </is>
      </c>
      <c r="G272" t="inlineStr">
        <is>
          <t>Road wear [kg/km]</t>
        </is>
      </c>
      <c r="H272" t="inlineStr">
        <is>
          <t>road wear emissions, passenger car</t>
        </is>
      </c>
    </row>
    <row r="273">
      <c r="A273" t="inlineStr">
        <is>
          <t>treatment of tyre wear emissions, passenger car</t>
        </is>
      </c>
      <c r="B273" t="n">
        <v>-6.772802367592552e-06</v>
      </c>
      <c r="C273" t="inlineStr">
        <is>
          <t>RER</t>
        </is>
      </c>
      <c r="D273" t="inlineStr">
        <is>
          <t>kilogram</t>
        </is>
      </c>
      <c r="F273" t="inlineStr">
        <is>
          <t>technosphere</t>
        </is>
      </c>
      <c r="G273" t="inlineStr">
        <is>
          <t>Tire wear [kg/km]</t>
        </is>
      </c>
      <c r="H273" t="inlineStr">
        <is>
          <t>tyre wear emissions, passenger car</t>
        </is>
      </c>
    </row>
    <row r="274">
      <c r="A274" t="inlineStr">
        <is>
          <t>treatment of brake wear emissions, passenger car</t>
        </is>
      </c>
      <c r="B274" t="n">
        <v>-3.928489508800545e-06</v>
      </c>
      <c r="C274" t="inlineStr">
        <is>
          <t>RER</t>
        </is>
      </c>
      <c r="D274" t="inlineStr">
        <is>
          <t>kilogram</t>
        </is>
      </c>
      <c r="F274" t="inlineStr">
        <is>
          <t>technosphere</t>
        </is>
      </c>
      <c r="G274" t="inlineStr">
        <is>
          <t>Brake wear [kg/km]</t>
        </is>
      </c>
      <c r="H274" t="inlineStr">
        <is>
          <t>brake wear emissions, passenger car</t>
        </is>
      </c>
    </row>
    <row r="276">
      <c r="A276" t="inlineStr">
        <is>
          <t>Activity</t>
        </is>
      </c>
      <c r="B276" t="inlineStr">
        <is>
          <t>transport, Motorbike, gasoline, &gt;35kW, EURO-5</t>
        </is>
      </c>
    </row>
    <row r="277">
      <c r="A277" t="inlineStr">
        <is>
          <t>location</t>
        </is>
      </c>
      <c r="B277" t="inlineStr">
        <is>
          <t>CH</t>
        </is>
      </c>
    </row>
    <row r="278">
      <c r="A278" t="inlineStr">
        <is>
          <t>vehicle</t>
        </is>
      </c>
      <c r="B278" t="inlineStr">
        <is>
          <t>Motorbike, gasoline, &gt;35kW, EURO-5</t>
        </is>
      </c>
    </row>
    <row r="279">
      <c r="A279" t="inlineStr">
        <is>
          <t>size</t>
        </is>
      </c>
    </row>
    <row r="280">
      <c r="A280" t="inlineStr">
        <is>
          <t>year</t>
        </is>
      </c>
      <c r="B280" t="n">
        <v>2020</v>
      </c>
    </row>
    <row r="281">
      <c r="A281" t="inlineStr">
        <is>
          <t>full name</t>
        </is>
      </c>
      <c r="B281" t="inlineStr">
        <is>
          <t>Motorbike, gasoline, &gt;35kW, EURO-5 - 2020 - CH</t>
        </is>
      </c>
    </row>
    <row r="282">
      <c r="A282" t="inlineStr">
        <is>
          <t>reference product</t>
        </is>
      </c>
      <c r="B282" t="inlineStr">
        <is>
          <t>transport, Motorbike, gasoline, &gt;35kW, EURO-5</t>
        </is>
      </c>
    </row>
    <row r="283">
      <c r="A283" t="inlineStr">
        <is>
          <t>type</t>
        </is>
      </c>
      <c r="B283" t="inlineStr">
        <is>
          <t>process</t>
        </is>
      </c>
    </row>
    <row r="284">
      <c r="A284" t="inlineStr">
        <is>
          <t>unit</t>
        </is>
      </c>
      <c r="B284" t="inlineStr">
        <is>
          <t>kilometer</t>
        </is>
      </c>
    </row>
    <row r="285">
      <c r="A285" t="inlineStr">
        <is>
          <t>source</t>
        </is>
      </c>
      <c r="B285" t="inlineStr">
        <is>
          <t>Sacchi R., Bauer C. Life cycle inventories for on-road vehicles. Paul Scherrer Institut, 2021.</t>
        </is>
      </c>
    </row>
    <row r="286">
      <c r="A286" t="inlineStr">
        <is>
          <t>lifetime</t>
        </is>
      </c>
      <c r="B286" t="n">
        <v>40500</v>
      </c>
    </row>
    <row r="287">
      <c r="A287" t="inlineStr">
        <is>
          <t>passengers</t>
        </is>
      </c>
      <c r="B287" t="n">
        <v>1.1</v>
      </c>
    </row>
    <row r="288">
      <c r="A288" t="inlineStr">
        <is>
          <t>service</t>
        </is>
      </c>
      <c r="B288" t="n">
        <v>1.62</v>
      </c>
    </row>
    <row r="289">
      <c r="A289" t="inlineStr">
        <is>
          <t>battery replacement</t>
        </is>
      </c>
      <c r="B289" t="n">
        <v>0</v>
      </c>
    </row>
    <row r="290">
      <c r="A290" t="inlineStr">
        <is>
          <t>annual kilometers</t>
        </is>
      </c>
      <c r="B290" t="n">
        <v>2896</v>
      </c>
    </row>
    <row r="291">
      <c r="A291" t="inlineStr">
        <is>
          <t>curb mass</t>
        </is>
      </c>
      <c r="B291" t="n">
        <v>256.525</v>
      </c>
    </row>
    <row r="292">
      <c r="A292" t="inlineStr">
        <is>
          <t>power</t>
        </is>
      </c>
      <c r="B292" t="n">
        <v>91</v>
      </c>
    </row>
    <row r="293">
      <c r="A293" t="inlineStr">
        <is>
          <t>battery mass</t>
        </is>
      </c>
    </row>
    <row r="294">
      <c r="A294" t="inlineStr">
        <is>
          <t>electricity, low voltage</t>
        </is>
      </c>
      <c r="B294" t="n">
        <v>0</v>
      </c>
    </row>
    <row r="295">
      <c r="A295" t="inlineStr">
        <is>
          <t>tank capacity</t>
        </is>
      </c>
      <c r="B295" t="n">
        <v>159.75</v>
      </c>
    </row>
    <row r="296">
      <c r="A296" t="inlineStr">
        <is>
          <t>fuel mass</t>
        </is>
      </c>
      <c r="B296" t="n">
        <v>13.5</v>
      </c>
    </row>
    <row r="297">
      <c r="A297" t="inlineStr">
        <is>
          <t>range</t>
        </is>
      </c>
      <c r="B297" t="n">
        <v>297.3075859260589</v>
      </c>
    </row>
    <row r="298">
      <c r="A298" t="inlineStr">
        <is>
          <t>emission standard</t>
        </is>
      </c>
      <c r="B298" t="inlineStr">
        <is>
          <t>EURO-5</t>
        </is>
      </c>
    </row>
    <row r="299">
      <c r="A299" t="inlineStr">
        <is>
          <t>Glider lightweighting</t>
        </is>
      </c>
      <c r="B299" t="n">
        <v>0</v>
      </c>
    </row>
    <row r="300">
      <c r="A300" t="inlineStr">
        <is>
          <t>comment</t>
        </is>
      </c>
      <c r="B300" t="inlineStr">
        <is>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is>
      </c>
    </row>
    <row r="301">
      <c r="A301" t="inlineStr">
        <is>
          <t>classifications</t>
        </is>
      </c>
      <c r="B301" t="inlineStr">
        <is>
          <t>CPC::641:Local transport and sightseeing transportation services of passengers</t>
        </is>
      </c>
    </row>
    <row r="302">
      <c r="A302" t="inlineStr">
        <is>
          <t>Exchanges</t>
        </is>
      </c>
    </row>
    <row r="303">
      <c r="A303" t="inlineStr">
        <is>
          <t>name</t>
        </is>
      </c>
      <c r="B303" t="inlineStr">
        <is>
          <t>amount</t>
        </is>
      </c>
      <c r="C303" t="inlineStr">
        <is>
          <t>location</t>
        </is>
      </c>
      <c r="D303" t="inlineStr">
        <is>
          <t>unit</t>
        </is>
      </c>
      <c r="E303" t="inlineStr">
        <is>
          <t>categories</t>
        </is>
      </c>
      <c r="F303" t="inlineStr">
        <is>
          <t>type</t>
        </is>
      </c>
      <c r="G303" t="inlineStr">
        <is>
          <t>comment</t>
        </is>
      </c>
      <c r="H303" t="inlineStr">
        <is>
          <t>reference product</t>
        </is>
      </c>
    </row>
    <row r="304">
      <c r="A304" t="inlineStr">
        <is>
          <t>transport, Motorbike, gasoline, &gt;35kW, EURO-5</t>
        </is>
      </c>
      <c r="B304" t="n">
        <v>1</v>
      </c>
      <c r="C304" t="inlineStr">
        <is>
          <t>CH</t>
        </is>
      </c>
      <c r="D304" t="inlineStr">
        <is>
          <t>kilometer</t>
        </is>
      </c>
      <c r="F304" t="inlineStr">
        <is>
          <t>production</t>
        </is>
      </c>
      <c r="H304" t="inlineStr">
        <is>
          <t>transport, Motorbike, gasoline, &gt;35kW, EURO-5</t>
        </is>
      </c>
    </row>
    <row r="305">
      <c r="A305" t="inlineStr">
        <is>
          <t>Motorbike, gasoline, &gt;35kW, EURO-5</t>
        </is>
      </c>
      <c r="B305" t="n">
        <v>2.469135802469136e-05</v>
      </c>
      <c r="C305" t="inlineStr">
        <is>
          <t>CH</t>
        </is>
      </c>
      <c r="D305" t="inlineStr">
        <is>
          <t>unit</t>
        </is>
      </c>
      <c r="F305" t="inlineStr">
        <is>
          <t>technosphere</t>
        </is>
      </c>
      <c r="H305" t="inlineStr">
        <is>
          <t>Motorbike, gasoline, &gt;35kW, EURO-5</t>
        </is>
      </c>
    </row>
    <row r="306">
      <c r="A306" t="inlineStr">
        <is>
          <t>road construction</t>
        </is>
      </c>
      <c r="B306" t="n">
        <v>0.000185278425</v>
      </c>
      <c r="C306" t="inlineStr">
        <is>
          <t>CH</t>
        </is>
      </c>
      <c r="D306" t="inlineStr">
        <is>
          <t>meter-year</t>
        </is>
      </c>
      <c r="F306" t="inlineStr">
        <is>
          <t>technosphere</t>
        </is>
      </c>
      <c r="G306" t="inlineStr">
        <is>
          <t>Road/track use [m*year/vkm or pkm]</t>
        </is>
      </c>
      <c r="H306" t="inlineStr">
        <is>
          <t>road</t>
        </is>
      </c>
    </row>
    <row r="307">
      <c r="A307" t="inlineStr">
        <is>
          <t>road maintenance</t>
        </is>
      </c>
      <c r="B307" t="n">
        <v>0.00129</v>
      </c>
      <c r="C307" t="inlineStr">
        <is>
          <t>CH</t>
        </is>
      </c>
      <c r="D307" t="inlineStr">
        <is>
          <t>meter-year</t>
        </is>
      </c>
      <c r="F307" t="inlineStr">
        <is>
          <t>technosphere</t>
        </is>
      </c>
      <c r="G307" t="inlineStr">
        <is>
          <t>Road maintenance [m*year/vkm]</t>
        </is>
      </c>
      <c r="H307" t="inlineStr">
        <is>
          <t>road maintenance</t>
        </is>
      </c>
    </row>
    <row r="308">
      <c r="A308" t="inlineStr">
        <is>
          <t>maintenance, motor scooter</t>
        </is>
      </c>
      <c r="B308" t="n">
        <v>4e-05</v>
      </c>
      <c r="C308" t="inlineStr">
        <is>
          <t>CH</t>
        </is>
      </c>
      <c r="D308" t="inlineStr">
        <is>
          <t>unit</t>
        </is>
      </c>
      <c r="F308" t="inlineStr">
        <is>
          <t>technosphere</t>
        </is>
      </c>
      <c r="G308" t="inlineStr">
        <is>
          <t>Servicing [unit]</t>
        </is>
      </c>
      <c r="H308" t="inlineStr">
        <is>
          <t>maintenance, motor scooter</t>
        </is>
      </c>
    </row>
    <row r="309">
      <c r="A309" t="inlineStr">
        <is>
          <t>fuel supply for gasoline vehicles</t>
        </is>
      </c>
      <c r="B309" t="n">
        <v>0.04540751948171776</v>
      </c>
      <c r="C309" t="inlineStr">
        <is>
          <t>CH</t>
        </is>
      </c>
      <c r="D309" t="inlineStr">
        <is>
          <t>kilogram</t>
        </is>
      </c>
      <c r="F309" t="inlineStr">
        <is>
          <t>technosphere</t>
        </is>
      </c>
      <c r="G309" t="inlineStr">
        <is>
          <t>Gasoline consumption [MJ/km]</t>
        </is>
      </c>
      <c r="H309" t="inlineStr">
        <is>
          <t>gasoline blend</t>
        </is>
      </c>
    </row>
    <row r="310">
      <c r="A310" t="inlineStr">
        <is>
          <t>Carbon dioxide, fossil</t>
        </is>
      </c>
      <c r="B310" t="n">
        <v>0.1408686558385227</v>
      </c>
      <c r="D310" t="inlineStr">
        <is>
          <t>kilogram</t>
        </is>
      </c>
      <c r="E310" t="inlineStr">
        <is>
          <t>air::urban air close to ground</t>
        </is>
      </c>
      <c r="F310" t="inlineStr">
        <is>
          <t>biosphere</t>
        </is>
      </c>
      <c r="G310" t="inlineStr">
        <is>
          <t>CO2</t>
        </is>
      </c>
    </row>
    <row r="311">
      <c r="A311" t="inlineStr">
        <is>
          <t>Carbon dioxide, from soil or biomass stock</t>
        </is>
      </c>
      <c r="B311" t="n">
        <v>0.001710955334071125</v>
      </c>
      <c r="D311" t="inlineStr">
        <is>
          <t>kilogram</t>
        </is>
      </c>
      <c r="E311" t="inlineStr">
        <is>
          <t>air::urban air close to ground</t>
        </is>
      </c>
      <c r="F311" t="inlineStr">
        <is>
          <t>biosphere</t>
        </is>
      </c>
      <c r="G311" t="inlineStr">
        <is>
          <t>CO2, bio</t>
        </is>
      </c>
    </row>
    <row r="312">
      <c r="A312" t="inlineStr">
        <is>
          <t>Sulfur dioxide</t>
        </is>
      </c>
      <c r="B312" t="n">
        <v>7.265203117074842e-07</v>
      </c>
      <c r="D312" t="inlineStr">
        <is>
          <t>kilogram</t>
        </is>
      </c>
      <c r="E312" t="inlineStr">
        <is>
          <t>air::urban air close to ground</t>
        </is>
      </c>
      <c r="F312" t="inlineStr">
        <is>
          <t>biosphere</t>
        </is>
      </c>
      <c r="G312" t="inlineStr">
        <is>
          <t>SO2</t>
        </is>
      </c>
    </row>
    <row r="313">
      <c r="A313" t="inlineStr">
        <is>
          <t>Benzene</t>
        </is>
      </c>
      <c r="B313" t="n">
        <v>1.47401383158188e-06</v>
      </c>
      <c r="D313" t="inlineStr">
        <is>
          <t>kilogram</t>
        </is>
      </c>
      <c r="E313" t="inlineStr">
        <is>
          <t>air::urban air close to ground</t>
        </is>
      </c>
      <c r="F313" t="inlineStr">
        <is>
          <t>biosphere</t>
        </is>
      </c>
      <c r="G313" t="inlineStr">
        <is>
          <t>Benzene</t>
        </is>
      </c>
    </row>
    <row r="314">
      <c r="A314" t="inlineStr">
        <is>
          <t>Methane, fossil</t>
        </is>
      </c>
      <c r="B314" t="n">
        <v>2.077706239245015e-05</v>
      </c>
      <c r="D314" t="inlineStr">
        <is>
          <t>kilogram</t>
        </is>
      </c>
      <c r="E314" t="inlineStr">
        <is>
          <t>air::urban air close to ground</t>
        </is>
      </c>
      <c r="F314" t="inlineStr">
        <is>
          <t>biosphere</t>
        </is>
      </c>
      <c r="G314" t="inlineStr">
        <is>
          <t>CH4</t>
        </is>
      </c>
    </row>
    <row r="315">
      <c r="A315" t="inlineStr">
        <is>
          <t>Carbon monoxide, fossil</t>
        </is>
      </c>
      <c r="B315" t="n">
        <v>0.0001614302999486508</v>
      </c>
      <c r="D315" t="inlineStr">
        <is>
          <t>kilogram</t>
        </is>
      </c>
      <c r="E315" t="inlineStr">
        <is>
          <t>air::urban air close to ground</t>
        </is>
      </c>
      <c r="F315" t="inlineStr">
        <is>
          <t>biosphere</t>
        </is>
      </c>
      <c r="G315" t="inlineStr">
        <is>
          <t>CO</t>
        </is>
      </c>
    </row>
    <row r="316">
      <c r="A316" t="inlineStr">
        <is>
          <t>Dinitrogen monoxide</t>
        </is>
      </c>
      <c r="B316" t="n">
        <v>1.093529599602639e-06</v>
      </c>
      <c r="D316" t="inlineStr">
        <is>
          <t>kilogram</t>
        </is>
      </c>
      <c r="E316" t="inlineStr">
        <is>
          <t>air::urban air close to ground</t>
        </is>
      </c>
      <c r="F316" t="inlineStr">
        <is>
          <t>biosphere</t>
        </is>
      </c>
      <c r="G316" t="inlineStr">
        <is>
          <t>N2O</t>
        </is>
      </c>
    </row>
    <row r="317">
      <c r="A317" t="inlineStr">
        <is>
          <t>Ammonia</t>
        </is>
      </c>
      <c r="B317" t="n">
        <v>1.093529599602639e-06</v>
      </c>
      <c r="D317" t="inlineStr">
        <is>
          <t>kilogram</t>
        </is>
      </c>
      <c r="E317" t="inlineStr">
        <is>
          <t>air::urban air close to ground</t>
        </is>
      </c>
      <c r="F317" t="inlineStr">
        <is>
          <t>biosphere</t>
        </is>
      </c>
      <c r="G317" t="inlineStr">
        <is>
          <t>NH3</t>
        </is>
      </c>
    </row>
    <row r="318">
      <c r="A318" t="inlineStr">
        <is>
          <t>Nitrogen oxides</t>
        </is>
      </c>
      <c r="B318" t="n">
        <v>9.20400800284587e-06</v>
      </c>
      <c r="D318" t="inlineStr">
        <is>
          <t>kilogram</t>
        </is>
      </c>
      <c r="E318" t="inlineStr">
        <is>
          <t>air::urban air close to ground</t>
        </is>
      </c>
      <c r="F318" t="inlineStr">
        <is>
          <t>biosphere</t>
        </is>
      </c>
      <c r="G318" t="inlineStr">
        <is>
          <t>NOx</t>
        </is>
      </c>
    </row>
    <row r="319">
      <c r="A319" t="inlineStr">
        <is>
          <t>Particulates, &lt; 2.5 um</t>
        </is>
      </c>
      <c r="B319" t="n">
        <v>2.733823999006598e-06</v>
      </c>
      <c r="D319" t="inlineStr">
        <is>
          <t>kilogram</t>
        </is>
      </c>
      <c r="E319" t="inlineStr">
        <is>
          <t>air::urban air close to ground</t>
        </is>
      </c>
      <c r="F319" t="inlineStr">
        <is>
          <t>biosphere</t>
        </is>
      </c>
      <c r="G319" t="inlineStr">
        <is>
          <t>PM2.5</t>
        </is>
      </c>
    </row>
    <row r="320">
      <c r="A320" t="inlineStr">
        <is>
          <t>NMVOC, non-methane volatile organic compounds, unspecified origin</t>
        </is>
      </c>
      <c r="B320" t="n">
        <v>1.18866997755373e-05</v>
      </c>
      <c r="D320" t="inlineStr">
        <is>
          <t>kilogram</t>
        </is>
      </c>
      <c r="E320" t="inlineStr">
        <is>
          <t>air::urban air close to ground</t>
        </is>
      </c>
      <c r="F320" t="inlineStr">
        <is>
          <t>biosphere</t>
        </is>
      </c>
      <c r="G320" t="inlineStr">
        <is>
          <t>NMVOC</t>
        </is>
      </c>
    </row>
    <row r="321">
      <c r="A321" t="inlineStr">
        <is>
          <t>Ethane</t>
        </is>
      </c>
      <c r="B321" t="n">
        <v>8.381647277622453e-07</v>
      </c>
      <c r="D321" t="inlineStr">
        <is>
          <t>kilogram</t>
        </is>
      </c>
      <c r="E321" t="inlineStr">
        <is>
          <t>air::urban air close to ground</t>
        </is>
      </c>
      <c r="F321" t="inlineStr">
        <is>
          <t>biosphere</t>
        </is>
      </c>
      <c r="G321" t="inlineStr">
        <is>
          <t>Ethane</t>
        </is>
      </c>
    </row>
    <row r="322">
      <c r="A322" t="inlineStr">
        <is>
          <t>Propane</t>
        </is>
      </c>
      <c r="B322" t="n">
        <v>1.707859163151911e-07</v>
      </c>
      <c r="D322" t="inlineStr">
        <is>
          <t>kilogram</t>
        </is>
      </c>
      <c r="E322" t="inlineStr">
        <is>
          <t>air::urban air close to ground</t>
        </is>
      </c>
      <c r="F322" t="inlineStr">
        <is>
          <t>biosphere</t>
        </is>
      </c>
      <c r="G322" t="inlineStr">
        <is>
          <t>Propane</t>
        </is>
      </c>
    </row>
    <row r="323">
      <c r="A323" t="inlineStr">
        <is>
          <t>Butane</t>
        </is>
      </c>
      <c r="B323" t="n">
        <v>1.376797233064002e-06</v>
      </c>
      <c r="D323" t="inlineStr">
        <is>
          <t>kilogram</t>
        </is>
      </c>
      <c r="E323" t="inlineStr">
        <is>
          <t>air::urban air close to ground</t>
        </is>
      </c>
      <c r="F323" t="inlineStr">
        <is>
          <t>biosphere</t>
        </is>
      </c>
      <c r="G323" t="inlineStr">
        <is>
          <t>Butane</t>
        </is>
      </c>
    </row>
    <row r="324">
      <c r="A324" t="inlineStr">
        <is>
          <t>Pentane</t>
        </is>
      </c>
      <c r="B324" t="n">
        <v>5.649072616579397e-07</v>
      </c>
      <c r="D324" t="inlineStr">
        <is>
          <t>kilogram</t>
        </is>
      </c>
      <c r="E324" t="inlineStr">
        <is>
          <t>air::urban air close to ground</t>
        </is>
      </c>
      <c r="F324" t="inlineStr">
        <is>
          <t>biosphere</t>
        </is>
      </c>
      <c r="G324" t="inlineStr">
        <is>
          <t>Pentane</t>
        </is>
      </c>
    </row>
    <row r="325">
      <c r="A325" t="inlineStr">
        <is>
          <t>Hexane</t>
        </is>
      </c>
      <c r="B325" t="n">
        <v>4.230235773345502e-07</v>
      </c>
      <c r="D325" t="inlineStr">
        <is>
          <t>kilogram</t>
        </is>
      </c>
      <c r="E325" t="inlineStr">
        <is>
          <t>air::urban air close to ground</t>
        </is>
      </c>
      <c r="F325" t="inlineStr">
        <is>
          <t>biosphere</t>
        </is>
      </c>
      <c r="G325" t="inlineStr">
        <is>
          <t>Hexane</t>
        </is>
      </c>
    </row>
    <row r="326">
      <c r="A326" t="inlineStr">
        <is>
          <t>Cyclohexane</t>
        </is>
      </c>
      <c r="B326" t="n">
        <v>2.99532222460489e-07</v>
      </c>
      <c r="D326" t="inlineStr">
        <is>
          <t>kilogram</t>
        </is>
      </c>
      <c r="E326" t="inlineStr">
        <is>
          <t>air::urban air close to ground</t>
        </is>
      </c>
      <c r="F326" t="inlineStr">
        <is>
          <t>biosphere</t>
        </is>
      </c>
      <c r="G326" t="inlineStr">
        <is>
          <t>Cyclohexane</t>
        </is>
      </c>
    </row>
    <row r="327">
      <c r="A327" t="inlineStr">
        <is>
          <t>Heptane</t>
        </is>
      </c>
      <c r="B327" t="n">
        <v>1.94433197035756e-07</v>
      </c>
      <c r="D327" t="inlineStr">
        <is>
          <t>kilogram</t>
        </is>
      </c>
      <c r="E327" t="inlineStr">
        <is>
          <t>air::urban air close to ground</t>
        </is>
      </c>
      <c r="F327" t="inlineStr">
        <is>
          <t>biosphere</t>
        </is>
      </c>
      <c r="G327" t="inlineStr">
        <is>
          <t>Heptane</t>
        </is>
      </c>
    </row>
    <row r="328">
      <c r="A328" t="inlineStr">
        <is>
          <t>Ethene</t>
        </is>
      </c>
      <c r="B328" t="n">
        <v>1.918057214001376e-06</v>
      </c>
      <c r="D328" t="inlineStr">
        <is>
          <t>kilogram</t>
        </is>
      </c>
      <c r="E328" t="inlineStr">
        <is>
          <t>air::urban air close to ground</t>
        </is>
      </c>
      <c r="F328" t="inlineStr">
        <is>
          <t>biosphere</t>
        </is>
      </c>
      <c r="G328" t="inlineStr">
        <is>
          <t>Ethene</t>
        </is>
      </c>
    </row>
    <row r="329">
      <c r="A329" t="inlineStr">
        <is>
          <t>Propene</t>
        </is>
      </c>
      <c r="B329" t="n">
        <v>1.0036956928062e-06</v>
      </c>
      <c r="D329" t="inlineStr">
        <is>
          <t>kilogram</t>
        </is>
      </c>
      <c r="E329" t="inlineStr">
        <is>
          <t>air::urban air close to ground</t>
        </is>
      </c>
      <c r="F329" t="inlineStr">
        <is>
          <t>biosphere</t>
        </is>
      </c>
      <c r="G329" t="inlineStr">
        <is>
          <t>Propene</t>
        </is>
      </c>
    </row>
    <row r="330">
      <c r="A330" t="inlineStr">
        <is>
          <t>1-Pentene</t>
        </is>
      </c>
      <c r="B330" t="n">
        <v>2.890223199180157e-08</v>
      </c>
      <c r="D330" t="inlineStr">
        <is>
          <t>kilogram</t>
        </is>
      </c>
      <c r="E330" t="inlineStr">
        <is>
          <t>air::urban air close to ground</t>
        </is>
      </c>
      <c r="F330" t="inlineStr">
        <is>
          <t>biosphere</t>
        </is>
      </c>
      <c r="G330" t="inlineStr">
        <is>
          <t>1-Pentene</t>
        </is>
      </c>
    </row>
    <row r="331">
      <c r="A331" t="inlineStr">
        <is>
          <t>Toluene</t>
        </is>
      </c>
      <c r="B331" t="n">
        <v>2.884968247908919e-06</v>
      </c>
      <c r="D331" t="inlineStr">
        <is>
          <t>kilogram</t>
        </is>
      </c>
      <c r="E331" t="inlineStr">
        <is>
          <t>air::urban air close to ground</t>
        </is>
      </c>
      <c r="F331" t="inlineStr">
        <is>
          <t>biosphere</t>
        </is>
      </c>
      <c r="G331" t="inlineStr">
        <is>
          <t>Toluene</t>
        </is>
      </c>
    </row>
    <row r="332">
      <c r="A332" t="inlineStr">
        <is>
          <t>m-Xylene</t>
        </is>
      </c>
      <c r="B332" t="n">
        <v>1.42671927014075e-06</v>
      </c>
      <c r="D332" t="inlineStr">
        <is>
          <t>kilogram</t>
        </is>
      </c>
      <c r="E332" t="inlineStr">
        <is>
          <t>air::urban air close to ground</t>
        </is>
      </c>
      <c r="F332" t="inlineStr">
        <is>
          <t>biosphere</t>
        </is>
      </c>
      <c r="G332" t="inlineStr">
        <is>
          <t>m-Xylene</t>
        </is>
      </c>
    </row>
    <row r="333">
      <c r="A333" t="inlineStr">
        <is>
          <t>o-Xylene</t>
        </is>
      </c>
      <c r="B333" t="n">
        <v>5.938094936497412e-07</v>
      </c>
      <c r="D333" t="inlineStr">
        <is>
          <t>kilogram</t>
        </is>
      </c>
      <c r="E333" t="inlineStr">
        <is>
          <t>air::urban air close to ground</t>
        </is>
      </c>
      <c r="F333" t="inlineStr">
        <is>
          <t>biosphere</t>
        </is>
      </c>
      <c r="G333" t="inlineStr">
        <is>
          <t>o-Xylene</t>
        </is>
      </c>
    </row>
    <row r="334">
      <c r="A334" t="inlineStr">
        <is>
          <t>Formaldehyde</t>
        </is>
      </c>
      <c r="B334" t="n">
        <v>4.466708580551151e-07</v>
      </c>
      <c r="D334" t="inlineStr">
        <is>
          <t>kilogram</t>
        </is>
      </c>
      <c r="E334" t="inlineStr">
        <is>
          <t>air::urban air close to ground</t>
        </is>
      </c>
      <c r="F334" t="inlineStr">
        <is>
          <t>biosphere</t>
        </is>
      </c>
      <c r="G334" t="inlineStr">
        <is>
          <t>Formaldehyde</t>
        </is>
      </c>
    </row>
    <row r="335">
      <c r="A335" t="inlineStr">
        <is>
          <t>Acetaldehyde</t>
        </is>
      </c>
      <c r="B335" t="n">
        <v>1.970606726713743e-07</v>
      </c>
      <c r="D335" t="inlineStr">
        <is>
          <t>kilogram</t>
        </is>
      </c>
      <c r="E335" t="inlineStr">
        <is>
          <t>air::urban air close to ground</t>
        </is>
      </c>
      <c r="F335" t="inlineStr">
        <is>
          <t>biosphere</t>
        </is>
      </c>
      <c r="G335" t="inlineStr">
        <is>
          <t>Acetaldehyde</t>
        </is>
      </c>
    </row>
    <row r="336">
      <c r="A336" t="inlineStr">
        <is>
          <t>Benzaldehyde</t>
        </is>
      </c>
      <c r="B336" t="n">
        <v>5.780446398360314e-08</v>
      </c>
      <c r="D336" t="inlineStr">
        <is>
          <t>kilogram</t>
        </is>
      </c>
      <c r="E336" t="inlineStr">
        <is>
          <t>air::urban air close to ground</t>
        </is>
      </c>
      <c r="F336" t="inlineStr">
        <is>
          <t>biosphere</t>
        </is>
      </c>
      <c r="G336" t="inlineStr">
        <is>
          <t>Benzaldehyde</t>
        </is>
      </c>
    </row>
    <row r="337">
      <c r="A337" t="inlineStr">
        <is>
          <t>Acetone</t>
        </is>
      </c>
      <c r="B337" t="n">
        <v>1.602760137727178e-07</v>
      </c>
      <c r="D337" t="inlineStr">
        <is>
          <t>kilogram</t>
        </is>
      </c>
      <c r="E337" t="inlineStr">
        <is>
          <t>air::urban air close to ground</t>
        </is>
      </c>
      <c r="F337" t="inlineStr">
        <is>
          <t>biosphere</t>
        </is>
      </c>
      <c r="G337" t="inlineStr">
        <is>
          <t>Acetone</t>
        </is>
      </c>
    </row>
    <row r="338">
      <c r="A338" t="inlineStr">
        <is>
          <t>Methyl ethyl ketone</t>
        </is>
      </c>
      <c r="B338" t="n">
        <v>0</v>
      </c>
      <c r="D338" t="inlineStr">
        <is>
          <t>kilogram</t>
        </is>
      </c>
      <c r="E338" t="inlineStr">
        <is>
          <t>air::urban air close to ground</t>
        </is>
      </c>
      <c r="F338" t="inlineStr">
        <is>
          <t>biosphere</t>
        </is>
      </c>
      <c r="G338" t="inlineStr">
        <is>
          <t>Methyl ethyl ketone</t>
        </is>
      </c>
    </row>
    <row r="339">
      <c r="A339" t="inlineStr">
        <is>
          <t>Acrolein</t>
        </is>
      </c>
      <c r="B339" t="n">
        <v>4.992203707674815e-08</v>
      </c>
      <c r="D339" t="inlineStr">
        <is>
          <t>kilogram</t>
        </is>
      </c>
      <c r="E339" t="inlineStr">
        <is>
          <t>air::urban air close to ground</t>
        </is>
      </c>
      <c r="F339" t="inlineStr">
        <is>
          <t>biosphere</t>
        </is>
      </c>
      <c r="G339" t="inlineStr">
        <is>
          <t>Acrolein</t>
        </is>
      </c>
    </row>
    <row r="340">
      <c r="A340" t="inlineStr">
        <is>
          <t>Styrene</t>
        </is>
      </c>
      <c r="B340" t="n">
        <v>2.653750391974508e-07</v>
      </c>
      <c r="D340" t="inlineStr">
        <is>
          <t>kilogram</t>
        </is>
      </c>
      <c r="E340" t="inlineStr">
        <is>
          <t>air::urban air close to ground</t>
        </is>
      </c>
      <c r="F340" t="inlineStr">
        <is>
          <t>biosphere</t>
        </is>
      </c>
      <c r="G340" t="inlineStr">
        <is>
          <t>Styrene</t>
        </is>
      </c>
    </row>
    <row r="341">
      <c r="A341" t="inlineStr">
        <is>
          <t>PAH, polycyclic aromatic hydrocarbons</t>
        </is>
      </c>
      <c r="B341" t="n">
        <v>1.583899752500164e-09</v>
      </c>
      <c r="D341" t="inlineStr">
        <is>
          <t>kilogram</t>
        </is>
      </c>
      <c r="E341" t="inlineStr">
        <is>
          <t>air::urban air close to ground</t>
        </is>
      </c>
      <c r="F341" t="inlineStr">
        <is>
          <t>biosphere</t>
        </is>
      </c>
      <c r="G341" t="inlineStr">
        <is>
          <t>PAHs</t>
        </is>
      </c>
    </row>
    <row r="342">
      <c r="A342" t="inlineStr">
        <is>
          <t>Arsenic</t>
        </is>
      </c>
      <c r="B342" t="n">
        <v>1.365430821120831e-11</v>
      </c>
      <c r="D342" t="inlineStr">
        <is>
          <t>kilogram</t>
        </is>
      </c>
      <c r="E342" t="inlineStr">
        <is>
          <t>air::urban air close to ground</t>
        </is>
      </c>
      <c r="F342" t="inlineStr">
        <is>
          <t>biosphere</t>
        </is>
      </c>
      <c r="G342" t="inlineStr">
        <is>
          <t>Arsenic</t>
        </is>
      </c>
    </row>
    <row r="343">
      <c r="A343" t="inlineStr">
        <is>
          <t>Selenium</t>
        </is>
      </c>
      <c r="B343" t="n">
        <v>9.102872140805539e-12</v>
      </c>
      <c r="D343" t="inlineStr">
        <is>
          <t>kilogram</t>
        </is>
      </c>
      <c r="E343" t="inlineStr">
        <is>
          <t>air::urban air close to ground</t>
        </is>
      </c>
      <c r="F343" t="inlineStr">
        <is>
          <t>biosphere</t>
        </is>
      </c>
      <c r="G343" t="inlineStr">
        <is>
          <t>Selenium</t>
        </is>
      </c>
    </row>
    <row r="344">
      <c r="A344" t="inlineStr">
        <is>
          <t>Zinc</t>
        </is>
      </c>
      <c r="B344" t="n">
        <v>9.831101912069983e-08</v>
      </c>
      <c r="D344" t="inlineStr">
        <is>
          <t>kilogram</t>
        </is>
      </c>
      <c r="E344" t="inlineStr">
        <is>
          <t>air::urban air close to ground</t>
        </is>
      </c>
      <c r="F344" t="inlineStr">
        <is>
          <t>biosphere</t>
        </is>
      </c>
      <c r="G344" t="inlineStr">
        <is>
          <t>Zinc</t>
        </is>
      </c>
    </row>
    <row r="345">
      <c r="A345" t="inlineStr">
        <is>
          <t>Copper</t>
        </is>
      </c>
      <c r="B345" t="n">
        <v>1.911603149569163e-09</v>
      </c>
      <c r="D345" t="inlineStr">
        <is>
          <t>kilogram</t>
        </is>
      </c>
      <c r="E345" t="inlineStr">
        <is>
          <t>air::urban air close to ground</t>
        </is>
      </c>
      <c r="F345" t="inlineStr">
        <is>
          <t>biosphere</t>
        </is>
      </c>
      <c r="G345" t="inlineStr">
        <is>
          <t>Copper</t>
        </is>
      </c>
    </row>
    <row r="346">
      <c r="A346" t="inlineStr">
        <is>
          <t>Nickel</t>
        </is>
      </c>
      <c r="B346" t="n">
        <v>5.9168668915236e-10</v>
      </c>
      <c r="D346" t="inlineStr">
        <is>
          <t>kilogram</t>
        </is>
      </c>
      <c r="E346" t="inlineStr">
        <is>
          <t>air::urban air close to ground</t>
        </is>
      </c>
      <c r="F346" t="inlineStr">
        <is>
          <t>biosphere</t>
        </is>
      </c>
      <c r="G346" t="inlineStr">
        <is>
          <t>Nickel</t>
        </is>
      </c>
    </row>
    <row r="347">
      <c r="A347" t="inlineStr">
        <is>
          <t>Chromium</t>
        </is>
      </c>
      <c r="B347" t="n">
        <v>7.282297712644432e-10</v>
      </c>
      <c r="D347" t="inlineStr">
        <is>
          <t>kilogram</t>
        </is>
      </c>
      <c r="E347" t="inlineStr">
        <is>
          <t>air::urban air close to ground</t>
        </is>
      </c>
      <c r="F347" t="inlineStr">
        <is>
          <t>biosphere</t>
        </is>
      </c>
      <c r="G347" t="inlineStr">
        <is>
          <t>Chromium</t>
        </is>
      </c>
    </row>
    <row r="348">
      <c r="A348" t="inlineStr">
        <is>
          <t>Chromium VI</t>
        </is>
      </c>
      <c r="B348" t="n">
        <v>1.456459542528886e-12</v>
      </c>
      <c r="D348" t="inlineStr">
        <is>
          <t>kilogram</t>
        </is>
      </c>
      <c r="E348" t="inlineStr">
        <is>
          <t>air::urban air close to ground</t>
        </is>
      </c>
      <c r="F348" t="inlineStr">
        <is>
          <t>biosphere</t>
        </is>
      </c>
      <c r="G348" t="inlineStr">
        <is>
          <t>Chromium VI</t>
        </is>
      </c>
    </row>
    <row r="349">
      <c r="A349" t="inlineStr">
        <is>
          <t>Mercury</t>
        </is>
      </c>
      <c r="B349" t="n">
        <v>3.959749381250409e-10</v>
      </c>
      <c r="D349" t="inlineStr">
        <is>
          <t>kilogram</t>
        </is>
      </c>
      <c r="E349" t="inlineStr">
        <is>
          <t>air::urban air close to ground</t>
        </is>
      </c>
      <c r="F349" t="inlineStr">
        <is>
          <t>biosphere</t>
        </is>
      </c>
      <c r="G349" t="inlineStr">
        <is>
          <t>Mercury</t>
        </is>
      </c>
    </row>
    <row r="350">
      <c r="A350" t="inlineStr">
        <is>
          <t>Cadmium</t>
        </is>
      </c>
      <c r="B350" t="n">
        <v>4.915550956034992e-10</v>
      </c>
      <c r="D350" t="inlineStr">
        <is>
          <t>kilogram</t>
        </is>
      </c>
      <c r="E350" t="inlineStr">
        <is>
          <t>air::urban air close to ground</t>
        </is>
      </c>
      <c r="F350" t="inlineStr">
        <is>
          <t>biosphere</t>
        </is>
      </c>
      <c r="G350" t="inlineStr">
        <is>
          <t>Cadmium</t>
        </is>
      </c>
    </row>
    <row r="351">
      <c r="A351" t="inlineStr">
        <is>
          <t>treatment of road wear emissions, passenger car</t>
        </is>
      </c>
      <c r="B351" t="n">
        <v>-1.125080814220631e-05</v>
      </c>
      <c r="C351" t="inlineStr">
        <is>
          <t>RER</t>
        </is>
      </c>
      <c r="D351" t="inlineStr">
        <is>
          <t>kilogram</t>
        </is>
      </c>
      <c r="F351" t="inlineStr">
        <is>
          <t>technosphere</t>
        </is>
      </c>
      <c r="G351" t="inlineStr">
        <is>
          <t>Road wear [kg/km]</t>
        </is>
      </c>
      <c r="H351" t="inlineStr">
        <is>
          <t>road wear emissions, passenger car</t>
        </is>
      </c>
    </row>
    <row r="352">
      <c r="A352" t="inlineStr">
        <is>
          <t>treatment of tyre wear emissions, passenger car</t>
        </is>
      </c>
      <c r="B352" t="n">
        <v>-6.75147414813019e-06</v>
      </c>
      <c r="C352" t="inlineStr">
        <is>
          <t>RER</t>
        </is>
      </c>
      <c r="D352" t="inlineStr">
        <is>
          <t>kilogram</t>
        </is>
      </c>
      <c r="F352" t="inlineStr">
        <is>
          <t>technosphere</t>
        </is>
      </c>
      <c r="G352" t="inlineStr">
        <is>
          <t>Tire wear [kg/km]</t>
        </is>
      </c>
      <c r="H352" t="inlineStr">
        <is>
          <t>tyre wear emissions, passenger car</t>
        </is>
      </c>
    </row>
    <row r="353">
      <c r="A353" t="inlineStr">
        <is>
          <t>treatment of brake wear emissions, passenger car</t>
        </is>
      </c>
      <c r="B353" t="n">
        <v>-3.912860275376578e-06</v>
      </c>
      <c r="C353" t="inlineStr">
        <is>
          <t>RER</t>
        </is>
      </c>
      <c r="D353" t="inlineStr">
        <is>
          <t>kilogram</t>
        </is>
      </c>
      <c r="F353" t="inlineStr">
        <is>
          <t>technosphere</t>
        </is>
      </c>
      <c r="G353" t="inlineStr">
        <is>
          <t>Brake wear [kg/km]</t>
        </is>
      </c>
      <c r="H353" t="inlineStr">
        <is>
          <t>brake wear emissions, passenger car</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H354"/>
  <sheetViews>
    <sheetView workbookViewId="0">
      <selection activeCell="A1" sqref="A1"/>
    </sheetView>
  </sheetViews>
  <sheetFormatPr baseColWidth="8" defaultRowHeight="15"/>
  <sheetData>
    <row r="1">
      <c r="A1" t="inlineStr">
        <is>
          <t>Activity</t>
        </is>
      </c>
      <c r="B1" t="inlineStr">
        <is>
          <t>Scooter, gasoline, &lt;4kW, EURO-3</t>
        </is>
      </c>
    </row>
    <row r="2">
      <c r="A2" t="inlineStr">
        <is>
          <t>location</t>
        </is>
      </c>
      <c r="B2" t="inlineStr">
        <is>
          <t>CH</t>
        </is>
      </c>
    </row>
    <row r="3">
      <c r="A3" t="inlineStr">
        <is>
          <t>vehicle</t>
        </is>
      </c>
      <c r="B3" t="inlineStr">
        <is>
          <t>Scooter, gasoline, &lt;4kW, EURO-3</t>
        </is>
      </c>
    </row>
    <row r="4">
      <c r="A4" t="inlineStr">
        <is>
          <t>size</t>
        </is>
      </c>
    </row>
    <row r="5">
      <c r="A5" t="inlineStr">
        <is>
          <t>year</t>
        </is>
      </c>
      <c r="B5" t="n">
        <v>2006</v>
      </c>
    </row>
    <row r="6">
      <c r="A6" t="inlineStr">
        <is>
          <t>full name</t>
        </is>
      </c>
      <c r="B6" t="inlineStr">
        <is>
          <t>Scooter, gasoline, &lt;4kW, EURO-3 - 2006 - CH</t>
        </is>
      </c>
    </row>
    <row r="7">
      <c r="A7" t="inlineStr">
        <is>
          <t>reference product</t>
        </is>
      </c>
      <c r="B7" t="inlineStr">
        <is>
          <t>Scooter, gasoline, &lt;4kW, EURO-3</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v>
      </c>
    </row>
    <row r="13">
      <c r="A13" t="inlineStr">
        <is>
          <t>service</t>
        </is>
      </c>
      <c r="B13" t="n">
        <v>1</v>
      </c>
    </row>
    <row r="14">
      <c r="A14" t="inlineStr">
        <is>
          <t>battery replacement</t>
        </is>
      </c>
      <c r="B14" t="n">
        <v>0</v>
      </c>
    </row>
    <row r="15">
      <c r="A15" t="inlineStr">
        <is>
          <t>annual kilometers</t>
        </is>
      </c>
      <c r="B15" t="n">
        <v>1570</v>
      </c>
    </row>
    <row r="16">
      <c r="A16" t="inlineStr">
        <is>
          <t>curb mass</t>
        </is>
      </c>
      <c r="B16" t="n">
        <v>93.6875</v>
      </c>
    </row>
    <row r="17">
      <c r="A17" t="inlineStr">
        <is>
          <t>power</t>
        </is>
      </c>
      <c r="B17" t="n">
        <v>2.8</v>
      </c>
    </row>
    <row r="18">
      <c r="A18" t="inlineStr">
        <is>
          <t>battery mass</t>
        </is>
      </c>
    </row>
    <row r="19">
      <c r="A19" t="inlineStr">
        <is>
          <t>electricity, low voltage</t>
        </is>
      </c>
      <c r="B19" t="n">
        <v>0</v>
      </c>
    </row>
    <row r="20">
      <c r="A20" t="inlineStr">
        <is>
          <t>tank capacity</t>
        </is>
      </c>
      <c r="B20" t="n">
        <v>62.125</v>
      </c>
    </row>
    <row r="21">
      <c r="A21" t="inlineStr">
        <is>
          <t>fuel mass</t>
        </is>
      </c>
      <c r="B21" t="n">
        <v>5.25</v>
      </c>
    </row>
    <row r="22">
      <c r="A22" t="inlineStr">
        <is>
          <t>range</t>
        </is>
      </c>
      <c r="B22" t="n">
        <v>162.107934058469</v>
      </c>
    </row>
    <row r="23">
      <c r="A23" t="inlineStr">
        <is>
          <t>emission standard</t>
        </is>
      </c>
      <c r="B23" t="inlineStr">
        <is>
          <t>EURO-5</t>
        </is>
      </c>
    </row>
    <row r="24">
      <c r="A24" t="inlineStr">
        <is>
          <t>Glider lightweighting</t>
        </is>
      </c>
      <c r="B24" t="n">
        <v>-0.05</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Scooter, gasoline, &lt;4kW, EURO-3</t>
        </is>
      </c>
      <c r="B32" t="n">
        <v>1</v>
      </c>
      <c r="C32" t="inlineStr">
        <is>
          <t>CH</t>
        </is>
      </c>
      <c r="D32" t="inlineStr">
        <is>
          <t>unit</t>
        </is>
      </c>
      <c r="F32" t="inlineStr">
        <is>
          <t>production</t>
        </is>
      </c>
      <c r="H32" t="inlineStr">
        <is>
          <t>Scooter, gasoline, &lt;4kW, EURO-3</t>
        </is>
      </c>
    </row>
    <row r="33">
      <c r="A33" t="inlineStr">
        <is>
          <t>motor scooter production</t>
        </is>
      </c>
      <c r="B33" t="n">
        <v>0.5888888888888889</v>
      </c>
      <c r="C33" t="inlineStr">
        <is>
          <t>RER</t>
        </is>
      </c>
      <c r="D33" t="inlineStr">
        <is>
          <t>unit</t>
        </is>
      </c>
      <c r="F33" t="inlineStr">
        <is>
          <t>technosphere</t>
        </is>
      </c>
      <c r="G33" t="inlineStr">
        <is>
          <t>Glider base mass [kg]</t>
        </is>
      </c>
      <c r="H33" t="inlineStr">
        <is>
          <t>motor scooter, 50 cubic cm engine</t>
        </is>
      </c>
    </row>
    <row r="34">
      <c r="A34" t="inlineStr">
        <is>
          <t>motor scooter production</t>
        </is>
      </c>
      <c r="B34" t="n">
        <v>0.3555555555555556</v>
      </c>
      <c r="C34" t="inlineStr">
        <is>
          <t>RER</t>
        </is>
      </c>
      <c r="D34" t="inlineStr">
        <is>
          <t>unit</t>
        </is>
      </c>
      <c r="F34" t="inlineStr">
        <is>
          <t>technosphere</t>
        </is>
      </c>
      <c r="G34" t="inlineStr">
        <is>
          <t>Mechanical powertrain mass [kg]</t>
        </is>
      </c>
      <c r="H34" t="inlineStr">
        <is>
          <t>motor scooter, 50 cubic cm engine</t>
        </is>
      </c>
    </row>
    <row r="35">
      <c r="A35" t="inlineStr">
        <is>
          <t>polyethylene production, high density, granulate</t>
        </is>
      </c>
      <c r="B35" t="n">
        <v>0.7875</v>
      </c>
      <c r="C35" t="inlineStr">
        <is>
          <t>RER</t>
        </is>
      </c>
      <c r="D35" t="inlineStr">
        <is>
          <t>kilogram</t>
        </is>
      </c>
      <c r="F35" t="inlineStr">
        <is>
          <t>technosphere</t>
        </is>
      </c>
      <c r="G35" t="inlineStr">
        <is>
          <t>Fuel tank mass [kg]</t>
        </is>
      </c>
      <c r="H35" t="inlineStr">
        <is>
          <t>polyethylene, high density, granulate</t>
        </is>
      </c>
    </row>
    <row r="36">
      <c r="A36" t="inlineStr">
        <is>
          <t>injection moulding</t>
        </is>
      </c>
      <c r="B36" t="n">
        <v>0.7922535211267605</v>
      </c>
      <c r="C36" t="inlineStr">
        <is>
          <t>RER</t>
        </is>
      </c>
      <c r="D36" t="inlineStr">
        <is>
          <t>kilogram</t>
        </is>
      </c>
      <c r="F36" t="inlineStr">
        <is>
          <t>technosphere</t>
        </is>
      </c>
      <c r="G36" t="inlineStr">
        <is>
          <t>Fuel tank shaping</t>
        </is>
      </c>
      <c r="H36" t="inlineStr">
        <is>
          <t>injection moulding</t>
        </is>
      </c>
    </row>
    <row r="37">
      <c r="A37" t="inlineStr">
        <is>
          <t>market for transport, freight, lorry, unspecified</t>
        </is>
      </c>
      <c r="B37" t="n">
        <v>93.6875</v>
      </c>
      <c r="C37" t="inlineStr">
        <is>
          <t>RER</t>
        </is>
      </c>
      <c r="D37" t="inlineStr">
        <is>
          <t>ton kilometer</t>
        </is>
      </c>
      <c r="F37" t="inlineStr">
        <is>
          <t>technosphere</t>
        </is>
      </c>
      <c r="H37" t="inlineStr">
        <is>
          <t>transport, freight, lorry, unspecified</t>
        </is>
      </c>
    </row>
    <row r="38">
      <c r="A38" t="inlineStr">
        <is>
          <t>transport, freight, sea, container ship</t>
        </is>
      </c>
      <c r="B38" t="n">
        <v>1489.63125</v>
      </c>
      <c r="C38" t="inlineStr">
        <is>
          <t>GLO</t>
        </is>
      </c>
      <c r="D38" t="inlineStr">
        <is>
          <t>ton kilometer</t>
        </is>
      </c>
      <c r="F38" t="inlineStr">
        <is>
          <t>technosphere</t>
        </is>
      </c>
      <c r="H38" t="inlineStr">
        <is>
          <t>transport, freight, sea, container ship</t>
        </is>
      </c>
    </row>
    <row r="40">
      <c r="A40" t="inlineStr">
        <is>
          <t>Activity</t>
        </is>
      </c>
      <c r="B40" t="inlineStr">
        <is>
          <t>Scooter, gasoline, &lt;4kW, EURO-4</t>
        </is>
      </c>
    </row>
    <row r="41">
      <c r="A41" t="inlineStr">
        <is>
          <t>location</t>
        </is>
      </c>
      <c r="B41" t="inlineStr">
        <is>
          <t>CH</t>
        </is>
      </c>
    </row>
    <row r="42">
      <c r="A42" t="inlineStr">
        <is>
          <t>vehicle</t>
        </is>
      </c>
      <c r="B42" t="inlineStr">
        <is>
          <t>Scooter, gasoline, &lt;4kW, EURO-4</t>
        </is>
      </c>
    </row>
    <row r="43">
      <c r="A43" t="inlineStr">
        <is>
          <t>size</t>
        </is>
      </c>
    </row>
    <row r="44">
      <c r="A44" t="inlineStr">
        <is>
          <t>year</t>
        </is>
      </c>
      <c r="B44" t="n">
        <v>2016</v>
      </c>
    </row>
    <row r="45">
      <c r="A45" t="inlineStr">
        <is>
          <t>full name</t>
        </is>
      </c>
      <c r="B45" t="inlineStr">
        <is>
          <t>Scooter, gasoline, &lt;4kW, EURO-4 - 2016 - CH</t>
        </is>
      </c>
    </row>
    <row r="46">
      <c r="A46" t="inlineStr">
        <is>
          <t>reference product</t>
        </is>
      </c>
      <c r="B46" t="inlineStr">
        <is>
          <t>Scooter, gasoline, &lt;4kW, EURO-4</t>
        </is>
      </c>
    </row>
    <row r="47">
      <c r="A47" t="inlineStr">
        <is>
          <t>type</t>
        </is>
      </c>
      <c r="B47" t="inlineStr">
        <is>
          <t>process</t>
        </is>
      </c>
    </row>
    <row r="48">
      <c r="A48" t="inlineStr">
        <is>
          <t>unit</t>
        </is>
      </c>
      <c r="B48" t="inlineStr">
        <is>
          <t>unit</t>
        </is>
      </c>
    </row>
    <row r="49">
      <c r="A49" t="inlineStr">
        <is>
          <t>source</t>
        </is>
      </c>
      <c r="B49" t="inlineStr">
        <is>
          <t>Sacchi R., Bauer C. Life cycle inventories for on-road vehicles. Paul Scherrer Institut, 2021.</t>
        </is>
      </c>
    </row>
    <row r="50">
      <c r="A50" t="inlineStr">
        <is>
          <t>lifetime</t>
        </is>
      </c>
      <c r="B50" t="n">
        <v>25000</v>
      </c>
    </row>
    <row r="51">
      <c r="A51" t="inlineStr">
        <is>
          <t>passengers</t>
        </is>
      </c>
      <c r="B51" t="n">
        <v>1</v>
      </c>
    </row>
    <row r="52">
      <c r="A52" t="inlineStr">
        <is>
          <t>service</t>
        </is>
      </c>
      <c r="B52" t="n">
        <v>1</v>
      </c>
    </row>
    <row r="53">
      <c r="A53" t="inlineStr">
        <is>
          <t>battery replacement</t>
        </is>
      </c>
      <c r="B53" t="n">
        <v>0</v>
      </c>
    </row>
    <row r="54">
      <c r="A54" t="inlineStr">
        <is>
          <t>annual kilometers</t>
        </is>
      </c>
      <c r="B54" t="n">
        <v>1570</v>
      </c>
    </row>
    <row r="55">
      <c r="A55" t="inlineStr">
        <is>
          <t>curb mass</t>
        </is>
      </c>
      <c r="B55" t="n">
        <v>92.0975</v>
      </c>
    </row>
    <row r="56">
      <c r="A56" t="inlineStr">
        <is>
          <t>power</t>
        </is>
      </c>
      <c r="B56" t="n">
        <v>2.8</v>
      </c>
    </row>
    <row r="57">
      <c r="A57" t="inlineStr">
        <is>
          <t>battery mass</t>
        </is>
      </c>
    </row>
    <row r="58">
      <c r="A58" t="inlineStr">
        <is>
          <t>electricity, low voltage</t>
        </is>
      </c>
      <c r="B58" t="n">
        <v>0</v>
      </c>
    </row>
    <row r="59">
      <c r="A59" t="inlineStr">
        <is>
          <t>tank capacity</t>
        </is>
      </c>
      <c r="B59" t="n">
        <v>62.125</v>
      </c>
    </row>
    <row r="60">
      <c r="A60" t="inlineStr">
        <is>
          <t>fuel mass</t>
        </is>
      </c>
      <c r="B60" t="n">
        <v>5.25</v>
      </c>
    </row>
    <row r="61">
      <c r="A61" t="inlineStr">
        <is>
          <t>range</t>
        </is>
      </c>
      <c r="B61" t="n">
        <v>171.8344101019772</v>
      </c>
    </row>
    <row r="62">
      <c r="A62" t="inlineStr">
        <is>
          <t>emission standard</t>
        </is>
      </c>
      <c r="B62" t="inlineStr">
        <is>
          <t>EURO-4</t>
        </is>
      </c>
    </row>
    <row r="63">
      <c r="A63" t="inlineStr">
        <is>
          <t>Glider lightweighting</t>
        </is>
      </c>
      <c r="B63" t="n">
        <v>-0.02</v>
      </c>
    </row>
    <row r="64">
      <c r="A64" t="inlineStr">
        <is>
          <t>origin</t>
        </is>
      </c>
      <c r="B64" t="inlineStr">
        <is>
          <t>China</t>
        </is>
      </c>
    </row>
    <row r="65">
      <c r="A65" t="inlineStr">
        <is>
          <t>distance by ship [km]</t>
        </is>
      </c>
      <c r="B65" t="n">
        <v>15900</v>
      </c>
    </row>
    <row r="66">
      <c r="A66" t="inlineStr">
        <is>
          <t>distance by truck [km]</t>
        </is>
      </c>
      <c r="B66" t="n">
        <v>1000</v>
      </c>
    </row>
    <row r="67">
      <c r="A67" t="inlineStr">
        <is>
          <t>comment</t>
        </is>
      </c>
      <c r="B67" t="inlineStr">
        <is>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68">
      <c r="A68" t="inlineStr">
        <is>
          <t>classifications</t>
        </is>
      </c>
      <c r="B68" t="inlineStr">
        <is>
          <t>CPC::49113:Motor cars and other motor vehicles principally designed for the transport of persons (except public-transport type vehicles, vehicles specially designed for travelling on snow, and golf cars and similar vehicles)</t>
        </is>
      </c>
    </row>
    <row r="69">
      <c r="A69" t="inlineStr">
        <is>
          <t>Exchanges</t>
        </is>
      </c>
    </row>
    <row r="70">
      <c r="A70" t="inlineStr">
        <is>
          <t>name</t>
        </is>
      </c>
      <c r="B70" t="inlineStr">
        <is>
          <t>amount</t>
        </is>
      </c>
      <c r="C70" t="inlineStr">
        <is>
          <t>location</t>
        </is>
      </c>
      <c r="D70" t="inlineStr">
        <is>
          <t>unit</t>
        </is>
      </c>
      <c r="E70" t="inlineStr">
        <is>
          <t>categories</t>
        </is>
      </c>
      <c r="F70" t="inlineStr">
        <is>
          <t>type</t>
        </is>
      </c>
      <c r="G70" t="inlineStr">
        <is>
          <t>comment</t>
        </is>
      </c>
      <c r="H70" t="inlineStr">
        <is>
          <t>reference product</t>
        </is>
      </c>
    </row>
    <row r="71">
      <c r="A71" t="inlineStr">
        <is>
          <t>Scooter, gasoline, &lt;4kW, EURO-4</t>
        </is>
      </c>
      <c r="B71" t="n">
        <v>1</v>
      </c>
      <c r="C71" t="inlineStr">
        <is>
          <t>CH</t>
        </is>
      </c>
      <c r="D71" t="inlineStr">
        <is>
          <t>unit</t>
        </is>
      </c>
      <c r="F71" t="inlineStr">
        <is>
          <t>production</t>
        </is>
      </c>
      <c r="H71" t="inlineStr">
        <is>
          <t>Scooter, gasoline, &lt;4kW, EURO-4</t>
        </is>
      </c>
    </row>
    <row r="72">
      <c r="A72" t="inlineStr">
        <is>
          <t>motor scooter production</t>
        </is>
      </c>
      <c r="B72" t="n">
        <v>0.5888888888888889</v>
      </c>
      <c r="C72" t="inlineStr">
        <is>
          <t>RER</t>
        </is>
      </c>
      <c r="D72" t="inlineStr">
        <is>
          <t>unit</t>
        </is>
      </c>
      <c r="F72" t="inlineStr">
        <is>
          <t>technosphere</t>
        </is>
      </c>
      <c r="G72" t="inlineStr">
        <is>
          <t>Glider base mass [kg]</t>
        </is>
      </c>
      <c r="H72" t="inlineStr">
        <is>
          <t>motor scooter, 50 cubic cm engine</t>
        </is>
      </c>
    </row>
    <row r="73">
      <c r="A73" t="inlineStr">
        <is>
          <t>motor scooter production</t>
        </is>
      </c>
      <c r="B73" t="n">
        <v>0.3555555555555556</v>
      </c>
      <c r="C73" t="inlineStr">
        <is>
          <t>RER</t>
        </is>
      </c>
      <c r="D73" t="inlineStr">
        <is>
          <t>unit</t>
        </is>
      </c>
      <c r="F73" t="inlineStr">
        <is>
          <t>technosphere</t>
        </is>
      </c>
      <c r="G73" t="inlineStr">
        <is>
          <t>Mechanical powertrain mass [kg]</t>
        </is>
      </c>
      <c r="H73" t="inlineStr">
        <is>
          <t>motor scooter, 50 cubic cm engine</t>
        </is>
      </c>
    </row>
    <row r="74">
      <c r="A74" t="inlineStr">
        <is>
          <t>polyethylene production, high density, granulate</t>
        </is>
      </c>
      <c r="B74" t="n">
        <v>0.7875</v>
      </c>
      <c r="C74" t="inlineStr">
        <is>
          <t>RER</t>
        </is>
      </c>
      <c r="D74" t="inlineStr">
        <is>
          <t>kilogram</t>
        </is>
      </c>
      <c r="F74" t="inlineStr">
        <is>
          <t>technosphere</t>
        </is>
      </c>
      <c r="G74" t="inlineStr">
        <is>
          <t>Fuel tank mass [kg]</t>
        </is>
      </c>
      <c r="H74" t="inlineStr">
        <is>
          <t>polyethylene, high density, granulate</t>
        </is>
      </c>
    </row>
    <row r="75">
      <c r="A75" t="inlineStr">
        <is>
          <t>injection moulding</t>
        </is>
      </c>
      <c r="B75" t="n">
        <v>0.7922535211267605</v>
      </c>
      <c r="C75" t="inlineStr">
        <is>
          <t>RER</t>
        </is>
      </c>
      <c r="D75" t="inlineStr">
        <is>
          <t>kilogram</t>
        </is>
      </c>
      <c r="F75" t="inlineStr">
        <is>
          <t>technosphere</t>
        </is>
      </c>
      <c r="G75" t="inlineStr">
        <is>
          <t>Fuel tank shaping</t>
        </is>
      </c>
      <c r="H75" t="inlineStr">
        <is>
          <t>injection moulding</t>
        </is>
      </c>
    </row>
    <row r="76">
      <c r="A76" t="inlineStr">
        <is>
          <t>market for transport, freight, lorry, unspecified</t>
        </is>
      </c>
      <c r="B76" t="n">
        <v>92.0975</v>
      </c>
      <c r="C76" t="inlineStr">
        <is>
          <t>RER</t>
        </is>
      </c>
      <c r="D76" t="inlineStr">
        <is>
          <t>ton kilometer</t>
        </is>
      </c>
      <c r="F76" t="inlineStr">
        <is>
          <t>technosphere</t>
        </is>
      </c>
      <c r="H76" t="inlineStr">
        <is>
          <t>transport, freight, lorry, unspecified</t>
        </is>
      </c>
    </row>
    <row r="77">
      <c r="A77" t="inlineStr">
        <is>
          <t>transport, freight, sea, container ship</t>
        </is>
      </c>
      <c r="B77" t="n">
        <v>1464.35025</v>
      </c>
      <c r="C77" t="inlineStr">
        <is>
          <t>GLO</t>
        </is>
      </c>
      <c r="D77" t="inlineStr">
        <is>
          <t>ton kilometer</t>
        </is>
      </c>
      <c r="F77" t="inlineStr">
        <is>
          <t>technosphere</t>
        </is>
      </c>
      <c r="H77" t="inlineStr">
        <is>
          <t>transport, freight, sea, container ship</t>
        </is>
      </c>
    </row>
    <row r="79">
      <c r="A79" t="inlineStr">
        <is>
          <t>Activity</t>
        </is>
      </c>
      <c r="B79" t="inlineStr">
        <is>
          <t>Scooter, gasoline, &lt;4kW, EURO-5</t>
        </is>
      </c>
    </row>
    <row r="80">
      <c r="A80" t="inlineStr">
        <is>
          <t>location</t>
        </is>
      </c>
      <c r="B80" t="inlineStr">
        <is>
          <t>CH</t>
        </is>
      </c>
    </row>
    <row r="81">
      <c r="A81" t="inlineStr">
        <is>
          <t>vehicle</t>
        </is>
      </c>
      <c r="B81" t="inlineStr">
        <is>
          <t>Scooter, gasoline, &lt;4kW, EURO-5</t>
        </is>
      </c>
    </row>
    <row r="82">
      <c r="A82" t="inlineStr">
        <is>
          <t>size</t>
        </is>
      </c>
    </row>
    <row r="83">
      <c r="A83" t="inlineStr">
        <is>
          <t>year</t>
        </is>
      </c>
      <c r="B83" t="n">
        <v>2020</v>
      </c>
    </row>
    <row r="84">
      <c r="A84" t="inlineStr">
        <is>
          <t>full name</t>
        </is>
      </c>
      <c r="B84" t="inlineStr">
        <is>
          <t>Scooter, gasoline, &lt;4kW, EURO-5 - 2020 - CH</t>
        </is>
      </c>
    </row>
    <row r="85">
      <c r="A85" t="inlineStr">
        <is>
          <t>reference product</t>
        </is>
      </c>
      <c r="B85" t="inlineStr">
        <is>
          <t>Scooter, gasoline, &lt;4kW, EURO-5</t>
        </is>
      </c>
    </row>
    <row r="86">
      <c r="A86" t="inlineStr">
        <is>
          <t>type</t>
        </is>
      </c>
      <c r="B86" t="inlineStr">
        <is>
          <t>process</t>
        </is>
      </c>
    </row>
    <row r="87">
      <c r="A87" t="inlineStr">
        <is>
          <t>unit</t>
        </is>
      </c>
      <c r="B87" t="inlineStr">
        <is>
          <t>unit</t>
        </is>
      </c>
    </row>
    <row r="88">
      <c r="A88" t="inlineStr">
        <is>
          <t>source</t>
        </is>
      </c>
      <c r="B88" t="inlineStr">
        <is>
          <t>Sacchi R., Bauer C. Life cycle inventories for on-road vehicles. Paul Scherrer Institut, 2021.</t>
        </is>
      </c>
    </row>
    <row r="89">
      <c r="A89" t="inlineStr">
        <is>
          <t>lifetime</t>
        </is>
      </c>
      <c r="B89" t="n">
        <v>25000</v>
      </c>
    </row>
    <row r="90">
      <c r="A90" t="inlineStr">
        <is>
          <t>passengers</t>
        </is>
      </c>
      <c r="B90" t="n">
        <v>1</v>
      </c>
    </row>
    <row r="91">
      <c r="A91" t="inlineStr">
        <is>
          <t>service</t>
        </is>
      </c>
      <c r="B91" t="n">
        <v>1</v>
      </c>
    </row>
    <row r="92">
      <c r="A92" t="inlineStr">
        <is>
          <t>battery replacement</t>
        </is>
      </c>
      <c r="B92" t="n">
        <v>0</v>
      </c>
    </row>
    <row r="93">
      <c r="A93" t="inlineStr">
        <is>
          <t>annual kilometers</t>
        </is>
      </c>
      <c r="B93" t="n">
        <v>1570</v>
      </c>
    </row>
    <row r="94">
      <c r="A94" t="inlineStr">
        <is>
          <t>curb mass</t>
        </is>
      </c>
      <c r="B94" t="n">
        <v>91.03749999999999</v>
      </c>
    </row>
    <row r="95">
      <c r="A95" t="inlineStr">
        <is>
          <t>power</t>
        </is>
      </c>
      <c r="B95" t="n">
        <v>2.8</v>
      </c>
    </row>
    <row r="96">
      <c r="A96" t="inlineStr">
        <is>
          <t>battery mass</t>
        </is>
      </c>
    </row>
    <row r="97">
      <c r="A97" t="inlineStr">
        <is>
          <t>electricity, low voltage</t>
        </is>
      </c>
      <c r="B97" t="n">
        <v>0</v>
      </c>
    </row>
    <row r="98">
      <c r="A98" t="inlineStr">
        <is>
          <t>tank capacity</t>
        </is>
      </c>
      <c r="B98" t="n">
        <v>62.125</v>
      </c>
    </row>
    <row r="99">
      <c r="A99" t="inlineStr">
        <is>
          <t>fuel mass</t>
        </is>
      </c>
      <c r="B99" t="n">
        <v>5.25</v>
      </c>
    </row>
    <row r="100">
      <c r="A100" t="inlineStr">
        <is>
          <t>range</t>
        </is>
      </c>
      <c r="B100" t="n">
        <v>173.5701112141184</v>
      </c>
    </row>
    <row r="101">
      <c r="A101" t="inlineStr">
        <is>
          <t>emission standard</t>
        </is>
      </c>
      <c r="B101" t="inlineStr">
        <is>
          <t>EURO-5</t>
        </is>
      </c>
    </row>
    <row r="102">
      <c r="A102" t="inlineStr">
        <is>
          <t>Glider lightweighting</t>
        </is>
      </c>
      <c r="B102" t="n">
        <v>0</v>
      </c>
    </row>
    <row r="103">
      <c r="A103" t="inlineStr">
        <is>
          <t>origin</t>
        </is>
      </c>
      <c r="B103" t="inlineStr">
        <is>
          <t>China</t>
        </is>
      </c>
    </row>
    <row r="104">
      <c r="A104" t="inlineStr">
        <is>
          <t>distance by ship [km]</t>
        </is>
      </c>
      <c r="B104" t="n">
        <v>15900</v>
      </c>
    </row>
    <row r="105">
      <c r="A105" t="inlineStr">
        <is>
          <t>distance by truck [km]</t>
        </is>
      </c>
      <c r="B105" t="n">
        <v>1000</v>
      </c>
    </row>
    <row r="106">
      <c r="A106" t="inlineStr">
        <is>
          <t>comment</t>
        </is>
      </c>
      <c r="B106" t="inlineStr">
        <is>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107">
      <c r="A107" t="inlineStr">
        <is>
          <t>classifications</t>
        </is>
      </c>
      <c r="B107" t="inlineStr">
        <is>
          <t>CPC::49113:Motor cars and other motor vehicles principally designed for the transport of persons (except public-transport type vehicles, vehicles specially designed for travelling on snow, and golf cars and similar vehicles)</t>
        </is>
      </c>
    </row>
    <row r="108">
      <c r="A108" t="inlineStr">
        <is>
          <t>Exchanges</t>
        </is>
      </c>
    </row>
    <row r="109">
      <c r="A109" t="inlineStr">
        <is>
          <t>name</t>
        </is>
      </c>
      <c r="B109" t="inlineStr">
        <is>
          <t>amount</t>
        </is>
      </c>
      <c r="C109" t="inlineStr">
        <is>
          <t>location</t>
        </is>
      </c>
      <c r="D109" t="inlineStr">
        <is>
          <t>unit</t>
        </is>
      </c>
      <c r="E109" t="inlineStr">
        <is>
          <t>categories</t>
        </is>
      </c>
      <c r="F109" t="inlineStr">
        <is>
          <t>type</t>
        </is>
      </c>
      <c r="G109" t="inlineStr">
        <is>
          <t>comment</t>
        </is>
      </c>
      <c r="H109" t="inlineStr">
        <is>
          <t>reference product</t>
        </is>
      </c>
    </row>
    <row r="110">
      <c r="A110" t="inlineStr">
        <is>
          <t>Scooter, gasoline, &lt;4kW, EURO-5</t>
        </is>
      </c>
      <c r="B110" t="n">
        <v>1</v>
      </c>
      <c r="C110" t="inlineStr">
        <is>
          <t>CH</t>
        </is>
      </c>
      <c r="D110" t="inlineStr">
        <is>
          <t>unit</t>
        </is>
      </c>
      <c r="F110" t="inlineStr">
        <is>
          <t>production</t>
        </is>
      </c>
      <c r="H110" t="inlineStr">
        <is>
          <t>Scooter, gasoline, &lt;4kW, EURO-5</t>
        </is>
      </c>
    </row>
    <row r="111">
      <c r="A111" t="inlineStr">
        <is>
          <t>motor scooter production</t>
        </is>
      </c>
      <c r="B111" t="n">
        <v>0.5888888888888889</v>
      </c>
      <c r="C111" t="inlineStr">
        <is>
          <t>RER</t>
        </is>
      </c>
      <c r="D111" t="inlineStr">
        <is>
          <t>unit</t>
        </is>
      </c>
      <c r="F111" t="inlineStr">
        <is>
          <t>technosphere</t>
        </is>
      </c>
      <c r="G111" t="inlineStr">
        <is>
          <t>Glider base mass [kg]</t>
        </is>
      </c>
      <c r="H111" t="inlineStr">
        <is>
          <t>motor scooter, 50 cubic cm engine</t>
        </is>
      </c>
    </row>
    <row r="112">
      <c r="A112" t="inlineStr">
        <is>
          <t>motor scooter production</t>
        </is>
      </c>
      <c r="B112" t="n">
        <v>0.3555555555555556</v>
      </c>
      <c r="C112" t="inlineStr">
        <is>
          <t>RER</t>
        </is>
      </c>
      <c r="D112" t="inlineStr">
        <is>
          <t>unit</t>
        </is>
      </c>
      <c r="F112" t="inlineStr">
        <is>
          <t>technosphere</t>
        </is>
      </c>
      <c r="G112" t="inlineStr">
        <is>
          <t>Mechanical powertrain mass [kg]</t>
        </is>
      </c>
      <c r="H112" t="inlineStr">
        <is>
          <t>motor scooter, 50 cubic cm engine</t>
        </is>
      </c>
    </row>
    <row r="113">
      <c r="A113" t="inlineStr">
        <is>
          <t>polyethylene production, high density, granulate</t>
        </is>
      </c>
      <c r="B113" t="n">
        <v>0.7875</v>
      </c>
      <c r="C113" t="inlineStr">
        <is>
          <t>RER</t>
        </is>
      </c>
      <c r="D113" t="inlineStr">
        <is>
          <t>kilogram</t>
        </is>
      </c>
      <c r="F113" t="inlineStr">
        <is>
          <t>technosphere</t>
        </is>
      </c>
      <c r="G113" t="inlineStr">
        <is>
          <t>Fuel tank mass [kg]</t>
        </is>
      </c>
      <c r="H113" t="inlineStr">
        <is>
          <t>polyethylene, high density, granulate</t>
        </is>
      </c>
    </row>
    <row r="114">
      <c r="A114" t="inlineStr">
        <is>
          <t>injection moulding</t>
        </is>
      </c>
      <c r="B114" t="n">
        <v>0.7922535211267605</v>
      </c>
      <c r="C114" t="inlineStr">
        <is>
          <t>RER</t>
        </is>
      </c>
      <c r="D114" t="inlineStr">
        <is>
          <t>kilogram</t>
        </is>
      </c>
      <c r="F114" t="inlineStr">
        <is>
          <t>technosphere</t>
        </is>
      </c>
      <c r="G114" t="inlineStr">
        <is>
          <t>Fuel tank shaping</t>
        </is>
      </c>
      <c r="H114" t="inlineStr">
        <is>
          <t>injection moulding</t>
        </is>
      </c>
    </row>
    <row r="115">
      <c r="A115" t="inlineStr">
        <is>
          <t>market for transport, freight, lorry, unspecified</t>
        </is>
      </c>
      <c r="B115" t="n">
        <v>91.03749999999999</v>
      </c>
      <c r="C115" t="inlineStr">
        <is>
          <t>RER</t>
        </is>
      </c>
      <c r="D115" t="inlineStr">
        <is>
          <t>ton kilometer</t>
        </is>
      </c>
      <c r="F115" t="inlineStr">
        <is>
          <t>technosphere</t>
        </is>
      </c>
      <c r="H115" t="inlineStr">
        <is>
          <t>transport, freight, lorry, unspecified</t>
        </is>
      </c>
    </row>
    <row r="116">
      <c r="A116" t="inlineStr">
        <is>
          <t>transport, freight, sea, container ship</t>
        </is>
      </c>
      <c r="B116" t="n">
        <v>1447.49625</v>
      </c>
      <c r="C116" t="inlineStr">
        <is>
          <t>GLO</t>
        </is>
      </c>
      <c r="D116" t="inlineStr">
        <is>
          <t>ton kilometer</t>
        </is>
      </c>
      <c r="F116" t="inlineStr">
        <is>
          <t>technosphere</t>
        </is>
      </c>
      <c r="H116" t="inlineStr">
        <is>
          <t>transport, freight, sea, container ship</t>
        </is>
      </c>
    </row>
    <row r="119">
      <c r="A119" t="inlineStr">
        <is>
          <t>Activity</t>
        </is>
      </c>
      <c r="B119" t="inlineStr">
        <is>
          <t>transport, Scooter, gasoline, &lt;4kW, EURO-3</t>
        </is>
      </c>
    </row>
    <row r="120">
      <c r="A120" t="inlineStr">
        <is>
          <t>location</t>
        </is>
      </c>
      <c r="B120" t="inlineStr">
        <is>
          <t>CH</t>
        </is>
      </c>
    </row>
    <row r="121">
      <c r="A121" t="inlineStr">
        <is>
          <t>vehicle</t>
        </is>
      </c>
      <c r="B121" t="inlineStr">
        <is>
          <t>Scooter, gasoline, &lt;4kW, EURO-3</t>
        </is>
      </c>
    </row>
    <row r="122">
      <c r="A122" t="inlineStr">
        <is>
          <t>size</t>
        </is>
      </c>
    </row>
    <row r="123">
      <c r="A123" t="inlineStr">
        <is>
          <t>year</t>
        </is>
      </c>
      <c r="B123" t="n">
        <v>2006</v>
      </c>
    </row>
    <row r="124">
      <c r="A124" t="inlineStr">
        <is>
          <t>full name</t>
        </is>
      </c>
      <c r="B124" t="inlineStr">
        <is>
          <t>Scooter, gasoline, &lt;4kW, EURO-3 - 2006 - CH</t>
        </is>
      </c>
    </row>
    <row r="125">
      <c r="A125" t="inlineStr">
        <is>
          <t>reference product</t>
        </is>
      </c>
      <c r="B125" t="inlineStr">
        <is>
          <t>transport, Scooter, gasoline, &lt;4kW, EURO-3</t>
        </is>
      </c>
    </row>
    <row r="126">
      <c r="A126" t="inlineStr">
        <is>
          <t>type</t>
        </is>
      </c>
      <c r="B126" t="inlineStr">
        <is>
          <t>process</t>
        </is>
      </c>
    </row>
    <row r="127">
      <c r="A127" t="inlineStr">
        <is>
          <t>unit</t>
        </is>
      </c>
      <c r="B127" t="inlineStr">
        <is>
          <t>kilometer</t>
        </is>
      </c>
    </row>
    <row r="128">
      <c r="A128" t="inlineStr">
        <is>
          <t>source</t>
        </is>
      </c>
      <c r="B128" t="inlineStr">
        <is>
          <t>Sacchi R., Bauer C. Life cycle inventories for on-road vehicles. Paul Scherrer Institut, 2021.</t>
        </is>
      </c>
    </row>
    <row r="129">
      <c r="A129" t="inlineStr">
        <is>
          <t>lifetime</t>
        </is>
      </c>
      <c r="B129" t="n">
        <v>25000</v>
      </c>
    </row>
    <row r="130">
      <c r="A130" t="inlineStr">
        <is>
          <t>passengers</t>
        </is>
      </c>
      <c r="B130" t="n">
        <v>1</v>
      </c>
    </row>
    <row r="131">
      <c r="A131" t="inlineStr">
        <is>
          <t>service</t>
        </is>
      </c>
      <c r="B131" t="n">
        <v>1</v>
      </c>
    </row>
    <row r="132">
      <c r="A132" t="inlineStr">
        <is>
          <t>battery replacement</t>
        </is>
      </c>
      <c r="B132" t="n">
        <v>0</v>
      </c>
    </row>
    <row r="133">
      <c r="A133" t="inlineStr">
        <is>
          <t>annual kilometers</t>
        </is>
      </c>
      <c r="B133" t="n">
        <v>1570</v>
      </c>
    </row>
    <row r="134">
      <c r="A134" t="inlineStr">
        <is>
          <t>curb mass</t>
        </is>
      </c>
      <c r="B134" t="n">
        <v>93.6875</v>
      </c>
    </row>
    <row r="135">
      <c r="A135" t="inlineStr">
        <is>
          <t>power</t>
        </is>
      </c>
      <c r="B135" t="n">
        <v>2.8</v>
      </c>
    </row>
    <row r="136">
      <c r="A136" t="inlineStr">
        <is>
          <t>battery mass</t>
        </is>
      </c>
    </row>
    <row r="137">
      <c r="A137" t="inlineStr">
        <is>
          <t>electricity, low voltage</t>
        </is>
      </c>
      <c r="B137" t="n">
        <v>0</v>
      </c>
    </row>
    <row r="138">
      <c r="A138" t="inlineStr">
        <is>
          <t>tank capacity</t>
        </is>
      </c>
      <c r="B138" t="n">
        <v>62.125</v>
      </c>
    </row>
    <row r="139">
      <c r="A139" t="inlineStr">
        <is>
          <t>fuel mass</t>
        </is>
      </c>
      <c r="B139" t="n">
        <v>5.25</v>
      </c>
    </row>
    <row r="140">
      <c r="A140" t="inlineStr">
        <is>
          <t>range</t>
        </is>
      </c>
      <c r="B140" t="n">
        <v>162.107934058469</v>
      </c>
    </row>
    <row r="141">
      <c r="A141" t="inlineStr">
        <is>
          <t>emission standard</t>
        </is>
      </c>
      <c r="B141" t="inlineStr">
        <is>
          <t>EURO-5</t>
        </is>
      </c>
    </row>
    <row r="142">
      <c r="A142" t="inlineStr">
        <is>
          <t>Glider lightweighting</t>
        </is>
      </c>
      <c r="B142" t="n">
        <v>-0.05</v>
      </c>
    </row>
    <row r="143">
      <c r="A143" t="inlineStr">
        <is>
          <t>comment</t>
        </is>
      </c>
      <c r="B143" t="inlineStr">
        <is>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is>
      </c>
    </row>
    <row r="144">
      <c r="A144" t="inlineStr">
        <is>
          <t>classifications</t>
        </is>
      </c>
      <c r="B144" t="inlineStr">
        <is>
          <t>CPC::641:Local transport and sightseeing transportation services of passengers</t>
        </is>
      </c>
    </row>
    <row r="145">
      <c r="A145" t="inlineStr">
        <is>
          <t>Exchanges</t>
        </is>
      </c>
    </row>
    <row r="146">
      <c r="A146" t="inlineStr">
        <is>
          <t>name</t>
        </is>
      </c>
      <c r="B146" t="inlineStr">
        <is>
          <t>amount</t>
        </is>
      </c>
      <c r="C146" t="inlineStr">
        <is>
          <t>location</t>
        </is>
      </c>
      <c r="D146" t="inlineStr">
        <is>
          <t>unit</t>
        </is>
      </c>
      <c r="E146" t="inlineStr">
        <is>
          <t>categories</t>
        </is>
      </c>
      <c r="F146" t="inlineStr">
        <is>
          <t>type</t>
        </is>
      </c>
      <c r="G146" t="inlineStr">
        <is>
          <t>comment</t>
        </is>
      </c>
      <c r="H146" t="inlineStr">
        <is>
          <t>reference product</t>
        </is>
      </c>
    </row>
    <row r="147">
      <c r="A147" t="inlineStr">
        <is>
          <t>transport, Scooter, gasoline, &lt;4kW, EURO-3</t>
        </is>
      </c>
      <c r="B147" t="n">
        <v>1</v>
      </c>
      <c r="C147" t="inlineStr">
        <is>
          <t>CH</t>
        </is>
      </c>
      <c r="D147" t="inlineStr">
        <is>
          <t>kilometer</t>
        </is>
      </c>
      <c r="F147" t="inlineStr">
        <is>
          <t>production</t>
        </is>
      </c>
      <c r="H147" t="inlineStr">
        <is>
          <t>transport, Scooter, gasoline, &lt;4kW, EURO-3</t>
        </is>
      </c>
    </row>
    <row r="148">
      <c r="A148" t="inlineStr">
        <is>
          <t>Scooter, gasoline, &lt;4kW, EURO-3</t>
        </is>
      </c>
      <c r="B148" t="n">
        <v>4e-05</v>
      </c>
      <c r="C148" t="inlineStr">
        <is>
          <t>CH</t>
        </is>
      </c>
      <c r="D148" t="inlineStr">
        <is>
          <t>unit</t>
        </is>
      </c>
      <c r="F148" t="inlineStr">
        <is>
          <t>technosphere</t>
        </is>
      </c>
      <c r="H148" t="inlineStr">
        <is>
          <t>Scooter, gasoline, &lt;4kW, EURO-3</t>
        </is>
      </c>
    </row>
    <row r="149">
      <c r="A149" t="inlineStr">
        <is>
          <t>road construction</t>
        </is>
      </c>
      <c r="B149" t="n">
        <v>9.27331875e-05</v>
      </c>
      <c r="C149" t="inlineStr">
        <is>
          <t>CH</t>
        </is>
      </c>
      <c r="D149" t="inlineStr">
        <is>
          <t>meter-year</t>
        </is>
      </c>
      <c r="F149" t="inlineStr">
        <is>
          <t>technosphere</t>
        </is>
      </c>
      <c r="G149" t="inlineStr">
        <is>
          <t>Road/track use [m*year/vkm or pkm]</t>
        </is>
      </c>
      <c r="H149" t="inlineStr">
        <is>
          <t>road</t>
        </is>
      </c>
    </row>
    <row r="150">
      <c r="A150" t="inlineStr">
        <is>
          <t>road maintenance</t>
        </is>
      </c>
      <c r="B150" t="n">
        <v>0.00129</v>
      </c>
      <c r="C150" t="inlineStr">
        <is>
          <t>CH</t>
        </is>
      </c>
      <c r="D150" t="inlineStr">
        <is>
          <t>meter-year</t>
        </is>
      </c>
      <c r="F150" t="inlineStr">
        <is>
          <t>technosphere</t>
        </is>
      </c>
      <c r="G150" t="inlineStr">
        <is>
          <t>Road maintenance [m*year/vkm]</t>
        </is>
      </c>
      <c r="H150" t="inlineStr">
        <is>
          <t>road maintenance</t>
        </is>
      </c>
    </row>
    <row r="151">
      <c r="A151" t="inlineStr">
        <is>
          <t>maintenance, motor scooter</t>
        </is>
      </c>
      <c r="B151" t="n">
        <v>4e-05</v>
      </c>
      <c r="C151" t="inlineStr">
        <is>
          <t>CH</t>
        </is>
      </c>
      <c r="D151" t="inlineStr">
        <is>
          <t>unit</t>
        </is>
      </c>
      <c r="F151" t="inlineStr">
        <is>
          <t>technosphere</t>
        </is>
      </c>
      <c r="G151" t="inlineStr">
        <is>
          <t>Servicing [unit]</t>
        </is>
      </c>
      <c r="H151" t="inlineStr">
        <is>
          <t>maintenance, motor scooter</t>
        </is>
      </c>
    </row>
    <row r="152">
      <c r="A152" t="inlineStr">
        <is>
          <t>petrol blending for two-stroke engines</t>
        </is>
      </c>
      <c r="B152" t="n">
        <v>0.03238583003658804</v>
      </c>
      <c r="C152" t="inlineStr">
        <is>
          <t>CH</t>
        </is>
      </c>
      <c r="D152" t="inlineStr">
        <is>
          <t>kilogram</t>
        </is>
      </c>
      <c r="F152" t="inlineStr">
        <is>
          <t>technosphere</t>
        </is>
      </c>
      <c r="G152" t="inlineStr">
        <is>
          <t>Gasoline consumption [MJ/km]</t>
        </is>
      </c>
      <c r="H152" t="inlineStr">
        <is>
          <t>petrol, two-stroke blend</t>
        </is>
      </c>
    </row>
    <row r="153">
      <c r="A153" t="inlineStr">
        <is>
          <t>Carbon dioxide, fossil</t>
        </is>
      </c>
      <c r="B153" t="n">
        <v>0.1016915063148865</v>
      </c>
      <c r="D153" t="inlineStr">
        <is>
          <t>kilogram</t>
        </is>
      </c>
      <c r="E153" t="inlineStr">
        <is>
          <t>air::urban air close to ground</t>
        </is>
      </c>
      <c r="F153" t="inlineStr">
        <is>
          <t>biosphere</t>
        </is>
      </c>
      <c r="G153" t="inlineStr">
        <is>
          <t>CO2</t>
        </is>
      </c>
    </row>
    <row r="154">
      <c r="A154" t="inlineStr">
        <is>
          <t>Carbon dioxide, from soil or biomass stock</t>
        </is>
      </c>
      <c r="B154" t="n">
        <v>0</v>
      </c>
      <c r="D154" t="inlineStr">
        <is>
          <t>kilogram</t>
        </is>
      </c>
      <c r="E154" t="inlineStr">
        <is>
          <t>air::urban air close to ground</t>
        </is>
      </c>
      <c r="F154" t="inlineStr">
        <is>
          <t>biosphere</t>
        </is>
      </c>
      <c r="G154" t="inlineStr">
        <is>
          <t>CO2, bio</t>
        </is>
      </c>
    </row>
    <row r="155">
      <c r="A155" t="inlineStr">
        <is>
          <t>Sulfur dioxide</t>
        </is>
      </c>
      <c r="B155" t="n">
        <v>5.181732805854086e-07</v>
      </c>
      <c r="D155" t="inlineStr">
        <is>
          <t>kilogram</t>
        </is>
      </c>
      <c r="E155" t="inlineStr">
        <is>
          <t>air::urban air close to ground</t>
        </is>
      </c>
      <c r="F155" t="inlineStr">
        <is>
          <t>biosphere</t>
        </is>
      </c>
      <c r="G155" t="inlineStr">
        <is>
          <t>SO2</t>
        </is>
      </c>
    </row>
    <row r="156">
      <c r="A156" t="inlineStr">
        <is>
          <t>Benzene</t>
        </is>
      </c>
      <c r="B156" t="n">
        <v>8.388489181393033e-05</v>
      </c>
      <c r="D156" t="inlineStr">
        <is>
          <t>kilogram</t>
        </is>
      </c>
      <c r="E156" t="inlineStr">
        <is>
          <t>air::urban air close to ground</t>
        </is>
      </c>
      <c r="F156" t="inlineStr">
        <is>
          <t>biosphere</t>
        </is>
      </c>
      <c r="G156" t="inlineStr">
        <is>
          <t>Benzene</t>
        </is>
      </c>
    </row>
    <row r="157">
      <c r="A157" t="inlineStr">
        <is>
          <t>Methane, fossil</t>
        </is>
      </c>
      <c r="B157" t="n">
        <v>3.803589789241274e-05</v>
      </c>
      <c r="D157" t="inlineStr">
        <is>
          <t>kilogram</t>
        </is>
      </c>
      <c r="E157" t="inlineStr">
        <is>
          <t>air::urban air close to ground</t>
        </is>
      </c>
      <c r="F157" t="inlineStr">
        <is>
          <t>biosphere</t>
        </is>
      </c>
      <c r="G157" t="inlineStr">
        <is>
          <t>CH4</t>
        </is>
      </c>
    </row>
    <row r="158">
      <c r="A158" t="inlineStr">
        <is>
          <t>Carbon monoxide, fossil</t>
        </is>
      </c>
      <c r="B158" t="n">
        <v>0.004021909636017109</v>
      </c>
      <c r="D158" t="inlineStr">
        <is>
          <t>kilogram</t>
        </is>
      </c>
      <c r="E158" t="inlineStr">
        <is>
          <t>air::urban air close to ground</t>
        </is>
      </c>
      <c r="F158" t="inlineStr">
        <is>
          <t>biosphere</t>
        </is>
      </c>
      <c r="G158" t="inlineStr">
        <is>
          <t>CO</t>
        </is>
      </c>
    </row>
    <row r="159">
      <c r="A159" t="inlineStr">
        <is>
          <t>Dinitrogen monoxide</t>
        </is>
      </c>
      <c r="B159" t="n">
        <v>1.929776656134589e-06</v>
      </c>
      <c r="D159" t="inlineStr">
        <is>
          <t>kilogram</t>
        </is>
      </c>
      <c r="E159" t="inlineStr">
        <is>
          <t>air::urban air close to ground</t>
        </is>
      </c>
      <c r="F159" t="inlineStr">
        <is>
          <t>biosphere</t>
        </is>
      </c>
      <c r="G159" t="inlineStr">
        <is>
          <t>N2O</t>
        </is>
      </c>
    </row>
    <row r="160">
      <c r="A160" t="inlineStr">
        <is>
          <t>Ammonia</t>
        </is>
      </c>
      <c r="B160" t="n">
        <v>1.929776656134589e-06</v>
      </c>
      <c r="D160" t="inlineStr">
        <is>
          <t>kilogram</t>
        </is>
      </c>
      <c r="E160" t="inlineStr">
        <is>
          <t>air::urban air close to ground</t>
        </is>
      </c>
      <c r="F160" t="inlineStr">
        <is>
          <t>biosphere</t>
        </is>
      </c>
      <c r="G160" t="inlineStr">
        <is>
          <t>NH3</t>
        </is>
      </c>
    </row>
    <row r="161">
      <c r="A161" t="inlineStr">
        <is>
          <t>Nitrogen oxides</t>
        </is>
      </c>
      <c r="B161" t="n">
        <v>0.0001447153193850133</v>
      </c>
      <c r="D161" t="inlineStr">
        <is>
          <t>kilogram</t>
        </is>
      </c>
      <c r="E161" t="inlineStr">
        <is>
          <t>air::urban air close to ground</t>
        </is>
      </c>
      <c r="F161" t="inlineStr">
        <is>
          <t>biosphere</t>
        </is>
      </c>
      <c r="G161" t="inlineStr">
        <is>
          <t>NOx</t>
        </is>
      </c>
    </row>
    <row r="162">
      <c r="A162" t="inlineStr">
        <is>
          <t>Particulates, &lt; 2.5 um</t>
        </is>
      </c>
      <c r="B162" t="n">
        <v>1.108270733618095e-05</v>
      </c>
      <c r="D162" t="inlineStr">
        <is>
          <t>kilogram</t>
        </is>
      </c>
      <c r="E162" t="inlineStr">
        <is>
          <t>air::urban air close to ground</t>
        </is>
      </c>
      <c r="F162" t="inlineStr">
        <is>
          <t>biosphere</t>
        </is>
      </c>
      <c r="G162" t="inlineStr">
        <is>
          <t>PM2.5</t>
        </is>
      </c>
    </row>
    <row r="163">
      <c r="A163" t="inlineStr">
        <is>
          <t>NMVOC, non-methane volatile organic compounds, unspecified origin</t>
        </is>
      </c>
      <c r="B163" t="n">
        <v>0.0006764621222214276</v>
      </c>
      <c r="D163" t="inlineStr">
        <is>
          <t>kilogram</t>
        </is>
      </c>
      <c r="E163" t="inlineStr">
        <is>
          <t>air::urban air close to ground</t>
        </is>
      </c>
      <c r="F163" t="inlineStr">
        <is>
          <t>biosphere</t>
        </is>
      </c>
      <c r="G163" t="inlineStr">
        <is>
          <t>NMVOC</t>
        </is>
      </c>
    </row>
    <row r="164">
      <c r="A164" t="inlineStr">
        <is>
          <t>Ethane</t>
        </is>
      </c>
      <c r="B164" t="n">
        <v>4.769925220792117e-05</v>
      </c>
      <c r="D164" t="inlineStr">
        <is>
          <t>kilogram</t>
        </is>
      </c>
      <c r="E164" t="inlineStr">
        <is>
          <t>air::urban air close to ground</t>
        </is>
      </c>
      <c r="F164" t="inlineStr">
        <is>
          <t>biosphere</t>
        </is>
      </c>
      <c r="G164" t="inlineStr">
        <is>
          <t>Ethane</t>
        </is>
      </c>
    </row>
    <row r="165">
      <c r="A165" t="inlineStr">
        <is>
          <t>Propane</t>
        </is>
      </c>
      <c r="B165" t="n">
        <v>9.719283365250396e-06</v>
      </c>
      <c r="D165" t="inlineStr">
        <is>
          <t>kilogram</t>
        </is>
      </c>
      <c r="E165" t="inlineStr">
        <is>
          <t>air::urban air close to ground</t>
        </is>
      </c>
      <c r="F165" t="inlineStr">
        <is>
          <t>biosphere</t>
        </is>
      </c>
      <c r="G165" t="inlineStr">
        <is>
          <t>Propane</t>
        </is>
      </c>
    </row>
    <row r="166">
      <c r="A166" t="inlineStr">
        <is>
          <t>Butane</t>
        </is>
      </c>
      <c r="B166" t="n">
        <v>7.835237666755705e-05</v>
      </c>
      <c r="D166" t="inlineStr">
        <is>
          <t>kilogram</t>
        </is>
      </c>
      <c r="E166" t="inlineStr">
        <is>
          <t>air::urban air close to ground</t>
        </is>
      </c>
      <c r="F166" t="inlineStr">
        <is>
          <t>biosphere</t>
        </is>
      </c>
      <c r="G166" t="inlineStr">
        <is>
          <t>Butane</t>
        </is>
      </c>
    </row>
    <row r="167">
      <c r="A167" t="inlineStr">
        <is>
          <t>Pentane</t>
        </is>
      </c>
      <c r="B167" t="n">
        <v>3.214839882352054e-05</v>
      </c>
      <c r="D167" t="inlineStr">
        <is>
          <t>kilogram</t>
        </is>
      </c>
      <c r="E167" t="inlineStr">
        <is>
          <t>air::urban air close to ground</t>
        </is>
      </c>
      <c r="F167" t="inlineStr">
        <is>
          <t>biosphere</t>
        </is>
      </c>
      <c r="G167" t="inlineStr">
        <is>
          <t>Pentane</t>
        </is>
      </c>
    </row>
    <row r="168">
      <c r="A168" t="inlineStr">
        <is>
          <t>Hexane</t>
        </is>
      </c>
      <c r="B168" t="n">
        <v>2.407391725854329e-05</v>
      </c>
      <c r="D168" t="inlineStr">
        <is>
          <t>kilogram</t>
        </is>
      </c>
      <c r="E168" t="inlineStr">
        <is>
          <t>air::urban air close to ground</t>
        </is>
      </c>
      <c r="F168" t="inlineStr">
        <is>
          <t>biosphere</t>
        </is>
      </c>
      <c r="G168" t="inlineStr">
        <is>
          <t>Hexane</t>
        </is>
      </c>
    </row>
    <row r="169">
      <c r="A169" t="inlineStr">
        <is>
          <t>Cyclohexane</t>
        </is>
      </c>
      <c r="B169" t="n">
        <v>1.704612774828531e-05</v>
      </c>
      <c r="D169" t="inlineStr">
        <is>
          <t>kilogram</t>
        </is>
      </c>
      <c r="E169" t="inlineStr">
        <is>
          <t>air::urban air close to ground</t>
        </is>
      </c>
      <c r="F169" t="inlineStr">
        <is>
          <t>biosphere</t>
        </is>
      </c>
      <c r="G169" t="inlineStr">
        <is>
          <t>Cyclohexane</t>
        </is>
      </c>
    </row>
    <row r="170">
      <c r="A170" t="inlineStr">
        <is>
          <t>Heptane</t>
        </is>
      </c>
      <c r="B170" t="n">
        <v>1.10650302927466e-05</v>
      </c>
      <c r="D170" t="inlineStr">
        <is>
          <t>kilogram</t>
        </is>
      </c>
      <c r="E170" t="inlineStr">
        <is>
          <t>air::urban air close to ground</t>
        </is>
      </c>
      <c r="F170" t="inlineStr">
        <is>
          <t>biosphere</t>
        </is>
      </c>
      <c r="G170" t="inlineStr">
        <is>
          <t>Heptane</t>
        </is>
      </c>
    </row>
    <row r="171">
      <c r="A171" t="inlineStr">
        <is>
          <t>Ethene</t>
        </is>
      </c>
      <c r="B171" t="n">
        <v>0.0001091550285635814</v>
      </c>
      <c r="D171" t="inlineStr">
        <is>
          <t>kilogram</t>
        </is>
      </c>
      <c r="E171" t="inlineStr">
        <is>
          <t>air::urban air close to ground</t>
        </is>
      </c>
      <c r="F171" t="inlineStr">
        <is>
          <t>biosphere</t>
        </is>
      </c>
      <c r="G171" t="inlineStr">
        <is>
          <t>Ethene</t>
        </is>
      </c>
    </row>
    <row r="172">
      <c r="A172" t="inlineStr">
        <is>
          <t>Propene</t>
        </is>
      </c>
      <c r="B172" t="n">
        <v>5.711948070039463e-05</v>
      </c>
      <c r="D172" t="inlineStr">
        <is>
          <t>kilogram</t>
        </is>
      </c>
      <c r="E172" t="inlineStr">
        <is>
          <t>air::urban air close to ground</t>
        </is>
      </c>
      <c r="F172" t="inlineStr">
        <is>
          <t>biosphere</t>
        </is>
      </c>
      <c r="G172" t="inlineStr">
        <is>
          <t>Propene</t>
        </is>
      </c>
    </row>
    <row r="173">
      <c r="A173" t="inlineStr">
        <is>
          <t>1-Pentene</t>
        </is>
      </c>
      <c r="B173" t="n">
        <v>1.644801800273144e-06</v>
      </c>
      <c r="D173" t="inlineStr">
        <is>
          <t>kilogram</t>
        </is>
      </c>
      <c r="E173" t="inlineStr">
        <is>
          <t>air::urban air close to ground</t>
        </is>
      </c>
      <c r="F173" t="inlineStr">
        <is>
          <t>biosphere</t>
        </is>
      </c>
      <c r="G173" t="inlineStr">
        <is>
          <t>1-Pentene</t>
        </is>
      </c>
    </row>
    <row r="174">
      <c r="A174" t="inlineStr">
        <is>
          <t>Toluene</t>
        </is>
      </c>
      <c r="B174" t="n">
        <v>0.0001641811251545375</v>
      </c>
      <c r="D174" t="inlineStr">
        <is>
          <t>kilogram</t>
        </is>
      </c>
      <c r="E174" t="inlineStr">
        <is>
          <t>air::urban air close to ground</t>
        </is>
      </c>
      <c r="F174" t="inlineStr">
        <is>
          <t>biosphere</t>
        </is>
      </c>
      <c r="G174" t="inlineStr">
        <is>
          <t>Toluene</t>
        </is>
      </c>
    </row>
    <row r="175">
      <c r="A175" t="inlineStr">
        <is>
          <t>m-Xylene</t>
        </is>
      </c>
      <c r="B175" t="n">
        <v>8.119339795893793e-05</v>
      </c>
      <c r="D175" t="inlineStr">
        <is>
          <t>kilogram</t>
        </is>
      </c>
      <c r="E175" t="inlineStr">
        <is>
          <t>air::urban air close to ground</t>
        </is>
      </c>
      <c r="F175" t="inlineStr">
        <is>
          <t>biosphere</t>
        </is>
      </c>
      <c r="G175" t="inlineStr">
        <is>
          <t>m-Xylene</t>
        </is>
      </c>
    </row>
    <row r="176">
      <c r="A176" t="inlineStr">
        <is>
          <t>o-Xylene</t>
        </is>
      </c>
      <c r="B176" t="n">
        <v>3.379320062379368e-05</v>
      </c>
      <c r="D176" t="inlineStr">
        <is>
          <t>kilogram</t>
        </is>
      </c>
      <c r="E176" t="inlineStr">
        <is>
          <t>air::urban air close to ground</t>
        </is>
      </c>
      <c r="F176" t="inlineStr">
        <is>
          <t>biosphere</t>
        </is>
      </c>
      <c r="G176" t="inlineStr">
        <is>
          <t>o-Xylene</t>
        </is>
      </c>
    </row>
    <row r="177">
      <c r="A177" t="inlineStr">
        <is>
          <t>Formaldehyde</t>
        </is>
      </c>
      <c r="B177" t="n">
        <v>2.54196641860395e-05</v>
      </c>
      <c r="D177" t="inlineStr">
        <is>
          <t>kilogram</t>
        </is>
      </c>
      <c r="E177" t="inlineStr">
        <is>
          <t>air::urban air close to ground</t>
        </is>
      </c>
      <c r="F177" t="inlineStr">
        <is>
          <t>biosphere</t>
        </is>
      </c>
      <c r="G177" t="inlineStr">
        <is>
          <t>Formaldehyde</t>
        </is>
      </c>
    </row>
    <row r="178">
      <c r="A178" t="inlineStr">
        <is>
          <t>Acetaldehyde</t>
        </is>
      </c>
      <c r="B178" t="n">
        <v>1.121455772913507e-05</v>
      </c>
      <c r="D178" t="inlineStr">
        <is>
          <t>kilogram</t>
        </is>
      </c>
      <c r="E178" t="inlineStr">
        <is>
          <t>air::urban air close to ground</t>
        </is>
      </c>
      <c r="F178" t="inlineStr">
        <is>
          <t>biosphere</t>
        </is>
      </c>
      <c r="G178" t="inlineStr">
        <is>
          <t>Acetaldehyde</t>
        </is>
      </c>
    </row>
    <row r="179">
      <c r="A179" t="inlineStr">
        <is>
          <t>Benzaldehyde</t>
        </is>
      </c>
      <c r="B179" t="n">
        <v>3.289603600546288e-06</v>
      </c>
      <c r="D179" t="inlineStr">
        <is>
          <t>kilogram</t>
        </is>
      </c>
      <c r="E179" t="inlineStr">
        <is>
          <t>air::urban air close to ground</t>
        </is>
      </c>
      <c r="F179" t="inlineStr">
        <is>
          <t>biosphere</t>
        </is>
      </c>
      <c r="G179" t="inlineStr">
        <is>
          <t>Benzaldehyde</t>
        </is>
      </c>
    </row>
    <row r="180">
      <c r="A180" t="inlineStr">
        <is>
          <t>Acetone</t>
        </is>
      </c>
      <c r="B180" t="n">
        <v>9.121173619696527e-06</v>
      </c>
      <c r="D180" t="inlineStr">
        <is>
          <t>kilogram</t>
        </is>
      </c>
      <c r="E180" t="inlineStr">
        <is>
          <t>air::urban air close to ground</t>
        </is>
      </c>
      <c r="F180" t="inlineStr">
        <is>
          <t>biosphere</t>
        </is>
      </c>
      <c r="G180" t="inlineStr">
        <is>
          <t>Acetone</t>
        </is>
      </c>
    </row>
    <row r="181">
      <c r="A181" t="inlineStr">
        <is>
          <t>Methyl ethyl ketone</t>
        </is>
      </c>
      <c r="B181" t="n">
        <v>0</v>
      </c>
      <c r="D181" t="inlineStr">
        <is>
          <t>kilogram</t>
        </is>
      </c>
      <c r="E181" t="inlineStr">
        <is>
          <t>air::urban air close to ground</t>
        </is>
      </c>
      <c r="F181" t="inlineStr">
        <is>
          <t>biosphere</t>
        </is>
      </c>
      <c r="G181" t="inlineStr">
        <is>
          <t>Methyl ethyl ketone</t>
        </is>
      </c>
    </row>
    <row r="182">
      <c r="A182" t="inlineStr">
        <is>
          <t>Acrolein</t>
        </is>
      </c>
      <c r="B182" t="n">
        <v>2.841021291380885e-06</v>
      </c>
      <c r="D182" t="inlineStr">
        <is>
          <t>kilogram</t>
        </is>
      </c>
      <c r="E182" t="inlineStr">
        <is>
          <t>air::urban air close to ground</t>
        </is>
      </c>
      <c r="F182" t="inlineStr">
        <is>
          <t>biosphere</t>
        </is>
      </c>
      <c r="G182" t="inlineStr">
        <is>
          <t>Acrolein</t>
        </is>
      </c>
    </row>
    <row r="183">
      <c r="A183" t="inlineStr">
        <is>
          <t>Styrene</t>
        </is>
      </c>
      <c r="B183" t="n">
        <v>1.510227107523523e-05</v>
      </c>
      <c r="D183" t="inlineStr">
        <is>
          <t>kilogram</t>
        </is>
      </c>
      <c r="E183" t="inlineStr">
        <is>
          <t>air::urban air close to ground</t>
        </is>
      </c>
      <c r="F183" t="inlineStr">
        <is>
          <t>biosphere</t>
        </is>
      </c>
      <c r="G183" t="inlineStr">
        <is>
          <t>Styrene</t>
        </is>
      </c>
    </row>
    <row r="184">
      <c r="A184" t="inlineStr">
        <is>
          <t>PAH, polycyclic aromatic hydrocarbons</t>
        </is>
      </c>
      <c r="B184" t="n">
        <v>1.129678713238613e-09</v>
      </c>
      <c r="D184" t="inlineStr">
        <is>
          <t>kilogram</t>
        </is>
      </c>
      <c r="E184" t="inlineStr">
        <is>
          <t>air::urban air close to ground</t>
        </is>
      </c>
      <c r="F184" t="inlineStr">
        <is>
          <t>biosphere</t>
        </is>
      </c>
      <c r="G184" t="inlineStr">
        <is>
          <t>PAHs</t>
        </is>
      </c>
    </row>
    <row r="185">
      <c r="A185" t="inlineStr">
        <is>
          <t>Arsenic</t>
        </is>
      </c>
      <c r="B185" t="n">
        <v>9.738609596884594e-12</v>
      </c>
      <c r="D185" t="inlineStr">
        <is>
          <t>kilogram</t>
        </is>
      </c>
      <c r="E185" t="inlineStr">
        <is>
          <t>air::urban air close to ground</t>
        </is>
      </c>
      <c r="F185" t="inlineStr">
        <is>
          <t>biosphere</t>
        </is>
      </c>
      <c r="G185" t="inlineStr">
        <is>
          <t>Arsenic</t>
        </is>
      </c>
    </row>
    <row r="186">
      <c r="A186" t="inlineStr">
        <is>
          <t>Selenium</t>
        </is>
      </c>
      <c r="B186" t="n">
        <v>6.492406397923062e-12</v>
      </c>
      <c r="D186" t="inlineStr">
        <is>
          <t>kilogram</t>
        </is>
      </c>
      <c r="E186" t="inlineStr">
        <is>
          <t>air::urban air close to ground</t>
        </is>
      </c>
      <c r="F186" t="inlineStr">
        <is>
          <t>biosphere</t>
        </is>
      </c>
      <c r="G186" t="inlineStr">
        <is>
          <t>Selenium</t>
        </is>
      </c>
    </row>
    <row r="187">
      <c r="A187" t="inlineStr">
        <is>
          <t>Zinc</t>
        </is>
      </c>
      <c r="B187" t="n">
        <v>7.011798909756908e-08</v>
      </c>
      <c r="D187" t="inlineStr">
        <is>
          <t>kilogram</t>
        </is>
      </c>
      <c r="E187" t="inlineStr">
        <is>
          <t>air::urban air close to ground</t>
        </is>
      </c>
      <c r="F187" t="inlineStr">
        <is>
          <t>biosphere</t>
        </is>
      </c>
      <c r="G187" t="inlineStr">
        <is>
          <t>Zinc</t>
        </is>
      </c>
    </row>
    <row r="188">
      <c r="A188" t="inlineStr">
        <is>
          <t>Copper</t>
        </is>
      </c>
      <c r="B188" t="n">
        <v>1.363405343563843e-09</v>
      </c>
      <c r="D188" t="inlineStr">
        <is>
          <t>kilogram</t>
        </is>
      </c>
      <c r="E188" t="inlineStr">
        <is>
          <t>air::urban air close to ground</t>
        </is>
      </c>
      <c r="F188" t="inlineStr">
        <is>
          <t>biosphere</t>
        </is>
      </c>
      <c r="G188" t="inlineStr">
        <is>
          <t>Copper</t>
        </is>
      </c>
    </row>
    <row r="189">
      <c r="A189" t="inlineStr">
        <is>
          <t>Nickel</t>
        </is>
      </c>
      <c r="B189" t="n">
        <v>4.220064158649991e-10</v>
      </c>
      <c r="D189" t="inlineStr">
        <is>
          <t>kilogram</t>
        </is>
      </c>
      <c r="E189" t="inlineStr">
        <is>
          <t>air::urban air close to ground</t>
        </is>
      </c>
      <c r="F189" t="inlineStr">
        <is>
          <t>biosphere</t>
        </is>
      </c>
      <c r="G189" t="inlineStr">
        <is>
          <t>Nickel</t>
        </is>
      </c>
    </row>
    <row r="190">
      <c r="A190" t="inlineStr">
        <is>
          <t>Chromium</t>
        </is>
      </c>
      <c r="B190" t="n">
        <v>5.193925118338451e-10</v>
      </c>
      <c r="D190" t="inlineStr">
        <is>
          <t>kilogram</t>
        </is>
      </c>
      <c r="E190" t="inlineStr">
        <is>
          <t>air::urban air close to ground</t>
        </is>
      </c>
      <c r="F190" t="inlineStr">
        <is>
          <t>biosphere</t>
        </is>
      </c>
      <c r="G190" t="inlineStr">
        <is>
          <t>Chromium</t>
        </is>
      </c>
    </row>
    <row r="191">
      <c r="A191" t="inlineStr">
        <is>
          <t>Chromium VI</t>
        </is>
      </c>
      <c r="B191" t="n">
        <v>1.03878502366769e-12</v>
      </c>
      <c r="D191" t="inlineStr">
        <is>
          <t>kilogram</t>
        </is>
      </c>
      <c r="E191" t="inlineStr">
        <is>
          <t>air::urban air close to ground</t>
        </is>
      </c>
      <c r="F191" t="inlineStr">
        <is>
          <t>biosphere</t>
        </is>
      </c>
      <c r="G191" t="inlineStr">
        <is>
          <t>Chromium VI</t>
        </is>
      </c>
    </row>
    <row r="192">
      <c r="A192" t="inlineStr">
        <is>
          <t>Mercury</t>
        </is>
      </c>
      <c r="B192" t="n">
        <v>2.824196783096532e-10</v>
      </c>
      <c r="D192" t="inlineStr">
        <is>
          <t>kilogram</t>
        </is>
      </c>
      <c r="E192" t="inlineStr">
        <is>
          <t>air::urban air close to ground</t>
        </is>
      </c>
      <c r="F192" t="inlineStr">
        <is>
          <t>biosphere</t>
        </is>
      </c>
      <c r="G192" t="inlineStr">
        <is>
          <t>Mercury</t>
        </is>
      </c>
    </row>
    <row r="193">
      <c r="A193" t="inlineStr">
        <is>
          <t>Cadmium</t>
        </is>
      </c>
      <c r="B193" t="n">
        <v>3.505899454878455e-10</v>
      </c>
      <c r="D193" t="inlineStr">
        <is>
          <t>kilogram</t>
        </is>
      </c>
      <c r="E193" t="inlineStr">
        <is>
          <t>air::urban air close to ground</t>
        </is>
      </c>
      <c r="F193" t="inlineStr">
        <is>
          <t>biosphere</t>
        </is>
      </c>
      <c r="G193" t="inlineStr">
        <is>
          <t>Cadmium</t>
        </is>
      </c>
    </row>
    <row r="194">
      <c r="A194" t="inlineStr">
        <is>
          <t>treatment of road wear emissions, passenger car</t>
        </is>
      </c>
      <c r="B194" t="n">
        <v>-6.485404610104689e-06</v>
      </c>
      <c r="C194" t="inlineStr">
        <is>
          <t>RER</t>
        </is>
      </c>
      <c r="D194" t="inlineStr">
        <is>
          <t>kilogram</t>
        </is>
      </c>
      <c r="F194" t="inlineStr">
        <is>
          <t>technosphere</t>
        </is>
      </c>
      <c r="G194" t="inlineStr">
        <is>
          <t>Road wear [kg/km]</t>
        </is>
      </c>
      <c r="H194" t="inlineStr">
        <is>
          <t>road wear emissions, passenger car</t>
        </is>
      </c>
    </row>
    <row r="195">
      <c r="A195" t="inlineStr">
        <is>
          <t>treatment of tyre wear emissions, passenger car</t>
        </is>
      </c>
      <c r="B195" t="n">
        <v>-5.241262005245985e-06</v>
      </c>
      <c r="C195" t="inlineStr">
        <is>
          <t>RER</t>
        </is>
      </c>
      <c r="D195" t="inlineStr">
        <is>
          <t>kilogram</t>
        </is>
      </c>
      <c r="F195" t="inlineStr">
        <is>
          <t>technosphere</t>
        </is>
      </c>
      <c r="G195" t="inlineStr">
        <is>
          <t>Tire wear [kg/km]</t>
        </is>
      </c>
      <c r="H195" t="inlineStr">
        <is>
          <t>tyre wear emissions, passenger car</t>
        </is>
      </c>
    </row>
    <row r="196">
      <c r="A196" t="inlineStr">
        <is>
          <t>treatment of brake wear emissions, passenger car</t>
        </is>
      </c>
      <c r="B196" t="n">
        <v>-3.669665279446151e-06</v>
      </c>
      <c r="C196" t="inlineStr">
        <is>
          <t>RER</t>
        </is>
      </c>
      <c r="D196" t="inlineStr">
        <is>
          <t>kilogram</t>
        </is>
      </c>
      <c r="F196" t="inlineStr">
        <is>
          <t>technosphere</t>
        </is>
      </c>
      <c r="G196" t="inlineStr">
        <is>
          <t>Brake wear [kg/km]</t>
        </is>
      </c>
      <c r="H196" t="inlineStr">
        <is>
          <t>brake wear emissions, passenger car</t>
        </is>
      </c>
    </row>
    <row r="198">
      <c r="A198" t="inlineStr">
        <is>
          <t>Activity</t>
        </is>
      </c>
      <c r="B198" t="inlineStr">
        <is>
          <t>transport, Scooter, gasoline, &lt;4kW, EURO-4</t>
        </is>
      </c>
    </row>
    <row r="199">
      <c r="A199" t="inlineStr">
        <is>
          <t>location</t>
        </is>
      </c>
      <c r="B199" t="inlineStr">
        <is>
          <t>CH</t>
        </is>
      </c>
    </row>
    <row r="200">
      <c r="A200" t="inlineStr">
        <is>
          <t>vehicle</t>
        </is>
      </c>
      <c r="B200" t="inlineStr">
        <is>
          <t>Scooter, gasoline, &lt;4kW, EURO-4</t>
        </is>
      </c>
    </row>
    <row r="201">
      <c r="A201" t="inlineStr">
        <is>
          <t>size</t>
        </is>
      </c>
    </row>
    <row r="202">
      <c r="A202" t="inlineStr">
        <is>
          <t>year</t>
        </is>
      </c>
      <c r="B202" t="n">
        <v>2016</v>
      </c>
    </row>
    <row r="203">
      <c r="A203" t="inlineStr">
        <is>
          <t>full name</t>
        </is>
      </c>
      <c r="B203" t="inlineStr">
        <is>
          <t>Scooter, gasoline, &lt;4kW, EURO-4 - 2016 - CH</t>
        </is>
      </c>
    </row>
    <row r="204">
      <c r="A204" t="inlineStr">
        <is>
          <t>reference product</t>
        </is>
      </c>
      <c r="B204" t="inlineStr">
        <is>
          <t>transport, Scooter, gasoline, &lt;4kW, EURO-4</t>
        </is>
      </c>
    </row>
    <row r="205">
      <c r="A205" t="inlineStr">
        <is>
          <t>type</t>
        </is>
      </c>
      <c r="B205" t="inlineStr">
        <is>
          <t>process</t>
        </is>
      </c>
    </row>
    <row r="206">
      <c r="A206" t="inlineStr">
        <is>
          <t>unit</t>
        </is>
      </c>
      <c r="B206" t="inlineStr">
        <is>
          <t>kilometer</t>
        </is>
      </c>
    </row>
    <row r="207">
      <c r="A207" t="inlineStr">
        <is>
          <t>source</t>
        </is>
      </c>
      <c r="B207" t="inlineStr">
        <is>
          <t>Sacchi R., Bauer C. Life cycle inventories for on-road vehicles. Paul Scherrer Institut, 2021.</t>
        </is>
      </c>
    </row>
    <row r="208">
      <c r="A208" t="inlineStr">
        <is>
          <t>lifetime</t>
        </is>
      </c>
      <c r="B208" t="n">
        <v>25000</v>
      </c>
    </row>
    <row r="209">
      <c r="A209" t="inlineStr">
        <is>
          <t>passengers</t>
        </is>
      </c>
      <c r="B209" t="n">
        <v>1</v>
      </c>
    </row>
    <row r="210">
      <c r="A210" t="inlineStr">
        <is>
          <t>service</t>
        </is>
      </c>
      <c r="B210" t="n">
        <v>1</v>
      </c>
    </row>
    <row r="211">
      <c r="A211" t="inlineStr">
        <is>
          <t>battery replacement</t>
        </is>
      </c>
      <c r="B211" t="n">
        <v>0</v>
      </c>
    </row>
    <row r="212">
      <c r="A212" t="inlineStr">
        <is>
          <t>annual kilometers</t>
        </is>
      </c>
      <c r="B212" t="n">
        <v>1570</v>
      </c>
    </row>
    <row r="213">
      <c r="A213" t="inlineStr">
        <is>
          <t>curb mass</t>
        </is>
      </c>
      <c r="B213" t="n">
        <v>92.0975</v>
      </c>
    </row>
    <row r="214">
      <c r="A214" t="inlineStr">
        <is>
          <t>power</t>
        </is>
      </c>
      <c r="B214" t="n">
        <v>2.8</v>
      </c>
    </row>
    <row r="215">
      <c r="A215" t="inlineStr">
        <is>
          <t>battery mass</t>
        </is>
      </c>
    </row>
    <row r="216">
      <c r="A216" t="inlineStr">
        <is>
          <t>electricity, low voltage</t>
        </is>
      </c>
      <c r="B216" t="n">
        <v>0</v>
      </c>
    </row>
    <row r="217">
      <c r="A217" t="inlineStr">
        <is>
          <t>tank capacity</t>
        </is>
      </c>
      <c r="B217" t="n">
        <v>62.125</v>
      </c>
    </row>
    <row r="218">
      <c r="A218" t="inlineStr">
        <is>
          <t>fuel mass</t>
        </is>
      </c>
      <c r="B218" t="n">
        <v>5.25</v>
      </c>
    </row>
    <row r="219">
      <c r="A219" t="inlineStr">
        <is>
          <t>range</t>
        </is>
      </c>
      <c r="B219" t="n">
        <v>171.8344101019772</v>
      </c>
    </row>
    <row r="220">
      <c r="A220" t="inlineStr">
        <is>
          <t>emission standard</t>
        </is>
      </c>
      <c r="B220" t="inlineStr">
        <is>
          <t>EURO-4</t>
        </is>
      </c>
    </row>
    <row r="221">
      <c r="A221" t="inlineStr">
        <is>
          <t>Glider lightweighting</t>
        </is>
      </c>
      <c r="B221" t="n">
        <v>-0.02</v>
      </c>
    </row>
    <row r="222">
      <c r="A222" t="inlineStr">
        <is>
          <t>comment</t>
        </is>
      </c>
      <c r="B222" t="inlineStr">
        <is>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is>
      </c>
    </row>
    <row r="223">
      <c r="A223" t="inlineStr">
        <is>
          <t>classifications</t>
        </is>
      </c>
      <c r="B223" t="inlineStr">
        <is>
          <t>CPC::641:Local transport and sightseeing transportation services of passengers</t>
        </is>
      </c>
    </row>
    <row r="224">
      <c r="A224" t="inlineStr">
        <is>
          <t>Exchanges</t>
        </is>
      </c>
    </row>
    <row r="225">
      <c r="A225" t="inlineStr">
        <is>
          <t>name</t>
        </is>
      </c>
      <c r="B225" t="inlineStr">
        <is>
          <t>amount</t>
        </is>
      </c>
      <c r="C225" t="inlineStr">
        <is>
          <t>location</t>
        </is>
      </c>
      <c r="D225" t="inlineStr">
        <is>
          <t>unit</t>
        </is>
      </c>
      <c r="E225" t="inlineStr">
        <is>
          <t>categories</t>
        </is>
      </c>
      <c r="F225" t="inlineStr">
        <is>
          <t>type</t>
        </is>
      </c>
      <c r="G225" t="inlineStr">
        <is>
          <t>comment</t>
        </is>
      </c>
      <c r="H225" t="inlineStr">
        <is>
          <t>reference product</t>
        </is>
      </c>
    </row>
    <row r="226">
      <c r="A226" t="inlineStr">
        <is>
          <t>transport, Scooter, gasoline, &lt;4kW, EURO-4</t>
        </is>
      </c>
      <c r="B226" t="n">
        <v>1</v>
      </c>
      <c r="C226" t="inlineStr">
        <is>
          <t>CH</t>
        </is>
      </c>
      <c r="D226" t="inlineStr">
        <is>
          <t>kilometer</t>
        </is>
      </c>
      <c r="F226" t="inlineStr">
        <is>
          <t>production</t>
        </is>
      </c>
      <c r="H226" t="inlineStr">
        <is>
          <t>transport, Scooter, gasoline, &lt;4kW, EURO-4</t>
        </is>
      </c>
    </row>
    <row r="227">
      <c r="A227" t="inlineStr">
        <is>
          <t>Scooter, gasoline, &lt;4kW, EURO-4</t>
        </is>
      </c>
      <c r="B227" t="n">
        <v>4e-05</v>
      </c>
      <c r="C227" t="inlineStr">
        <is>
          <t>CH</t>
        </is>
      </c>
      <c r="D227" t="inlineStr">
        <is>
          <t>unit</t>
        </is>
      </c>
      <c r="F227" t="inlineStr">
        <is>
          <t>technosphere</t>
        </is>
      </c>
      <c r="H227" t="inlineStr">
        <is>
          <t>Scooter, gasoline, &lt;4kW, EURO-4</t>
        </is>
      </c>
    </row>
    <row r="228">
      <c r="A228" t="inlineStr">
        <is>
          <t>road construction</t>
        </is>
      </c>
      <c r="B228" t="n">
        <v>9.18793575e-05</v>
      </c>
      <c r="C228" t="inlineStr">
        <is>
          <t>CH</t>
        </is>
      </c>
      <c r="D228" t="inlineStr">
        <is>
          <t>meter-year</t>
        </is>
      </c>
      <c r="F228" t="inlineStr">
        <is>
          <t>technosphere</t>
        </is>
      </c>
      <c r="G228" t="inlineStr">
        <is>
          <t>Road/track use [m*year/vkm or pkm]</t>
        </is>
      </c>
      <c r="H228" t="inlineStr">
        <is>
          <t>road</t>
        </is>
      </c>
    </row>
    <row r="229">
      <c r="A229" t="inlineStr">
        <is>
          <t>road maintenance</t>
        </is>
      </c>
      <c r="B229" t="n">
        <v>0.00129</v>
      </c>
      <c r="C229" t="inlineStr">
        <is>
          <t>CH</t>
        </is>
      </c>
      <c r="D229" t="inlineStr">
        <is>
          <t>meter-year</t>
        </is>
      </c>
      <c r="F229" t="inlineStr">
        <is>
          <t>technosphere</t>
        </is>
      </c>
      <c r="G229" t="inlineStr">
        <is>
          <t>Road maintenance [m*year/vkm]</t>
        </is>
      </c>
      <c r="H229" t="inlineStr">
        <is>
          <t>road maintenance</t>
        </is>
      </c>
    </row>
    <row r="230">
      <c r="A230" t="inlineStr">
        <is>
          <t>maintenance, motor scooter</t>
        </is>
      </c>
      <c r="B230" t="n">
        <v>4e-05</v>
      </c>
      <c r="C230" t="inlineStr">
        <is>
          <t>CH</t>
        </is>
      </c>
      <c r="D230" t="inlineStr">
        <is>
          <t>unit</t>
        </is>
      </c>
      <c r="F230" t="inlineStr">
        <is>
          <t>technosphere</t>
        </is>
      </c>
      <c r="G230" t="inlineStr">
        <is>
          <t>Servicing [unit]</t>
        </is>
      </c>
      <c r="H230" t="inlineStr">
        <is>
          <t>maintenance, motor scooter</t>
        </is>
      </c>
    </row>
    <row r="231">
      <c r="A231" t="inlineStr">
        <is>
          <t>petrol blending for two-stroke engines</t>
        </is>
      </c>
      <c r="B231" t="n">
        <v>0.03055266984583778</v>
      </c>
      <c r="C231" t="inlineStr">
        <is>
          <t>CH</t>
        </is>
      </c>
      <c r="D231" t="inlineStr">
        <is>
          <t>kilogram</t>
        </is>
      </c>
      <c r="F231" t="inlineStr">
        <is>
          <t>technosphere</t>
        </is>
      </c>
      <c r="G231" t="inlineStr">
        <is>
          <t>Gasoline consumption [MJ/km]</t>
        </is>
      </c>
      <c r="H231" t="inlineStr">
        <is>
          <t>petrol, two-stroke blend</t>
        </is>
      </c>
    </row>
    <row r="232">
      <c r="A232" t="inlineStr">
        <is>
          <t>Carbon dioxide, fossil</t>
        </is>
      </c>
      <c r="B232" t="n">
        <v>0.09593538331593061</v>
      </c>
      <c r="D232" t="inlineStr">
        <is>
          <t>kilogram</t>
        </is>
      </c>
      <c r="E232" t="inlineStr">
        <is>
          <t>air::urban air close to ground</t>
        </is>
      </c>
      <c r="F232" t="inlineStr">
        <is>
          <t>biosphere</t>
        </is>
      </c>
      <c r="G232" t="inlineStr">
        <is>
          <t>CO2</t>
        </is>
      </c>
    </row>
    <row r="233">
      <c r="A233" t="inlineStr">
        <is>
          <t>Carbon dioxide, from soil or biomass stock</t>
        </is>
      </c>
      <c r="B233" t="n">
        <v>0</v>
      </c>
      <c r="D233" t="inlineStr">
        <is>
          <t>kilogram</t>
        </is>
      </c>
      <c r="E233" t="inlineStr">
        <is>
          <t>air::urban air close to ground</t>
        </is>
      </c>
      <c r="F233" t="inlineStr">
        <is>
          <t>biosphere</t>
        </is>
      </c>
      <c r="G233" t="inlineStr">
        <is>
          <t>CO2, bio</t>
        </is>
      </c>
    </row>
    <row r="234">
      <c r="A234" t="inlineStr">
        <is>
          <t>Sulfur dioxide</t>
        </is>
      </c>
      <c r="B234" t="n">
        <v>4.888427175334044e-07</v>
      </c>
      <c r="D234" t="inlineStr">
        <is>
          <t>kilogram</t>
        </is>
      </c>
      <c r="E234" t="inlineStr">
        <is>
          <t>air::urban air close to ground</t>
        </is>
      </c>
      <c r="F234" t="inlineStr">
        <is>
          <t>biosphere</t>
        </is>
      </c>
      <c r="G234" t="inlineStr">
        <is>
          <t>SO2</t>
        </is>
      </c>
    </row>
    <row r="235">
      <c r="A235" t="inlineStr">
        <is>
          <t>Benzene</t>
        </is>
      </c>
      <c r="B235" t="n">
        <v>7.913669039050031e-05</v>
      </c>
      <c r="D235" t="inlineStr">
        <is>
          <t>kilogram</t>
        </is>
      </c>
      <c r="E235" t="inlineStr">
        <is>
          <t>air::urban air close to ground</t>
        </is>
      </c>
      <c r="F235" t="inlineStr">
        <is>
          <t>biosphere</t>
        </is>
      </c>
      <c r="G235" t="inlineStr">
        <is>
          <t>Benzene</t>
        </is>
      </c>
    </row>
    <row r="236">
      <c r="A236" t="inlineStr">
        <is>
          <t>Methane, fossil</t>
        </is>
      </c>
      <c r="B236" t="n">
        <v>3.588292254001202e-05</v>
      </c>
      <c r="D236" t="inlineStr">
        <is>
          <t>kilogram</t>
        </is>
      </c>
      <c r="E236" t="inlineStr">
        <is>
          <t>air::urban air close to ground</t>
        </is>
      </c>
      <c r="F236" t="inlineStr">
        <is>
          <t>biosphere</t>
        </is>
      </c>
      <c r="G236" t="inlineStr">
        <is>
          <t>CH4</t>
        </is>
      </c>
    </row>
    <row r="237">
      <c r="A237" t="inlineStr">
        <is>
          <t>Carbon monoxide, fossil</t>
        </is>
      </c>
      <c r="B237" t="n">
        <v>0.003794254373601047</v>
      </c>
      <c r="D237" t="inlineStr">
        <is>
          <t>kilogram</t>
        </is>
      </c>
      <c r="E237" t="inlineStr">
        <is>
          <t>air::urban air close to ground</t>
        </is>
      </c>
      <c r="F237" t="inlineStr">
        <is>
          <t>biosphere</t>
        </is>
      </c>
      <c r="G237" t="inlineStr">
        <is>
          <t>CO</t>
        </is>
      </c>
    </row>
    <row r="238">
      <c r="A238" t="inlineStr">
        <is>
          <t>Dinitrogen monoxide</t>
        </is>
      </c>
      <c r="B238" t="n">
        <v>1.820544015221311e-06</v>
      </c>
      <c r="D238" t="inlineStr">
        <is>
          <t>kilogram</t>
        </is>
      </c>
      <c r="E238" t="inlineStr">
        <is>
          <t>air::urban air close to ground</t>
        </is>
      </c>
      <c r="F238" t="inlineStr">
        <is>
          <t>biosphere</t>
        </is>
      </c>
      <c r="G238" t="inlineStr">
        <is>
          <t>N2O</t>
        </is>
      </c>
    </row>
    <row r="239">
      <c r="A239" t="inlineStr">
        <is>
          <t>Ammonia</t>
        </is>
      </c>
      <c r="B239" t="n">
        <v>1.820544015221311e-06</v>
      </c>
      <c r="D239" t="inlineStr">
        <is>
          <t>kilogram</t>
        </is>
      </c>
      <c r="E239" t="inlineStr">
        <is>
          <t>air::urban air close to ground</t>
        </is>
      </c>
      <c r="F239" t="inlineStr">
        <is>
          <t>biosphere</t>
        </is>
      </c>
      <c r="G239" t="inlineStr">
        <is>
          <t>NH3</t>
        </is>
      </c>
    </row>
    <row r="240">
      <c r="A240" t="inlineStr">
        <is>
          <t>Nitrogen oxides</t>
        </is>
      </c>
      <c r="B240" t="n">
        <v>0.0001365238862122767</v>
      </c>
      <c r="D240" t="inlineStr">
        <is>
          <t>kilogram</t>
        </is>
      </c>
      <c r="E240" t="inlineStr">
        <is>
          <t>air::urban air close to ground</t>
        </is>
      </c>
      <c r="F240" t="inlineStr">
        <is>
          <t>biosphere</t>
        </is>
      </c>
      <c r="G240" t="inlineStr">
        <is>
          <t>NOx</t>
        </is>
      </c>
    </row>
    <row r="241">
      <c r="A241" t="inlineStr">
        <is>
          <t>Particulates, &lt; 2.5 um</t>
        </is>
      </c>
      <c r="B241" t="n">
        <v>1.045538427941598e-05</v>
      </c>
      <c r="D241" t="inlineStr">
        <is>
          <t>kilogram</t>
        </is>
      </c>
      <c r="E241" t="inlineStr">
        <is>
          <t>air::urban air close to ground</t>
        </is>
      </c>
      <c r="F241" t="inlineStr">
        <is>
          <t>biosphere</t>
        </is>
      </c>
      <c r="G241" t="inlineStr">
        <is>
          <t>PM2.5</t>
        </is>
      </c>
    </row>
    <row r="242">
      <c r="A242" t="inlineStr">
        <is>
          <t>NMVOC, non-methane volatile organic compounds, unspecified origin</t>
        </is>
      </c>
      <c r="B242" t="n">
        <v>0.0006381718134164411</v>
      </c>
      <c r="D242" t="inlineStr">
        <is>
          <t>kilogram</t>
        </is>
      </c>
      <c r="E242" t="inlineStr">
        <is>
          <t>air::urban air close to ground</t>
        </is>
      </c>
      <c r="F242" t="inlineStr">
        <is>
          <t>biosphere</t>
        </is>
      </c>
      <c r="G242" t="inlineStr">
        <is>
          <t>NMVOC</t>
        </is>
      </c>
    </row>
    <row r="243">
      <c r="A243" t="inlineStr">
        <is>
          <t>Ethane</t>
        </is>
      </c>
      <c r="B243" t="n">
        <v>4.499929453577469e-05</v>
      </c>
      <c r="D243" t="inlineStr">
        <is>
          <t>kilogram</t>
        </is>
      </c>
      <c r="E243" t="inlineStr">
        <is>
          <t>air::urban air close to ground</t>
        </is>
      </c>
      <c r="F243" t="inlineStr">
        <is>
          <t>biosphere</t>
        </is>
      </c>
      <c r="G243" t="inlineStr">
        <is>
          <t>Ethane</t>
        </is>
      </c>
    </row>
    <row r="244">
      <c r="A244" t="inlineStr">
        <is>
          <t>Propane</t>
        </is>
      </c>
      <c r="B244" t="n">
        <v>9.169135250236222e-06</v>
      </c>
      <c r="D244" t="inlineStr">
        <is>
          <t>kilogram</t>
        </is>
      </c>
      <c r="E244" t="inlineStr">
        <is>
          <t>air::urban air close to ground</t>
        </is>
      </c>
      <c r="F244" t="inlineStr">
        <is>
          <t>biosphere</t>
        </is>
      </c>
      <c r="G244" t="inlineStr">
        <is>
          <t>Propane</t>
        </is>
      </c>
    </row>
    <row r="245">
      <c r="A245" t="inlineStr">
        <is>
          <t>Butane</t>
        </is>
      </c>
      <c r="B245" t="n">
        <v>7.391733647882739e-05</v>
      </c>
      <c r="D245" t="inlineStr">
        <is>
          <t>kilogram</t>
        </is>
      </c>
      <c r="E245" t="inlineStr">
        <is>
          <t>air::urban air close to ground</t>
        </is>
      </c>
      <c r="F245" t="inlineStr">
        <is>
          <t>biosphere</t>
        </is>
      </c>
      <c r="G245" t="inlineStr">
        <is>
          <t>Butane</t>
        </is>
      </c>
    </row>
    <row r="246">
      <c r="A246" t="inlineStr">
        <is>
          <t>Pentane</t>
        </is>
      </c>
      <c r="B246" t="n">
        <v>3.032867813539673e-05</v>
      </c>
      <c r="D246" t="inlineStr">
        <is>
          <t>kilogram</t>
        </is>
      </c>
      <c r="E246" t="inlineStr">
        <is>
          <t>air::urban air close to ground</t>
        </is>
      </c>
      <c r="F246" t="inlineStr">
        <is>
          <t>biosphere</t>
        </is>
      </c>
      <c r="G246" t="inlineStr">
        <is>
          <t>Pentane</t>
        </is>
      </c>
    </row>
    <row r="247">
      <c r="A247" t="inlineStr">
        <is>
          <t>Hexane</t>
        </is>
      </c>
      <c r="B247" t="n">
        <v>2.271124269673895e-05</v>
      </c>
      <c r="D247" t="inlineStr">
        <is>
          <t>kilogram</t>
        </is>
      </c>
      <c r="E247" t="inlineStr">
        <is>
          <t>air::urban air close to ground</t>
        </is>
      </c>
      <c r="F247" t="inlineStr">
        <is>
          <t>biosphere</t>
        </is>
      </c>
      <c r="G247" t="inlineStr">
        <is>
          <t>Hexane</t>
        </is>
      </c>
    </row>
    <row r="248">
      <c r="A248" t="inlineStr">
        <is>
          <t>Cyclohexane</t>
        </is>
      </c>
      <c r="B248" t="n">
        <v>1.608125259272199e-05</v>
      </c>
      <c r="D248" t="inlineStr">
        <is>
          <t>kilogram</t>
        </is>
      </c>
      <c r="E248" t="inlineStr">
        <is>
          <t>air::urban air close to ground</t>
        </is>
      </c>
      <c r="F248" t="inlineStr">
        <is>
          <t>biosphere</t>
        </is>
      </c>
      <c r="G248" t="inlineStr">
        <is>
          <t>Cyclohexane</t>
        </is>
      </c>
    </row>
    <row r="249">
      <c r="A249" t="inlineStr">
        <is>
          <t>Heptane</t>
        </is>
      </c>
      <c r="B249" t="n">
        <v>1.043870782334585e-05</v>
      </c>
      <c r="D249" t="inlineStr">
        <is>
          <t>kilogram</t>
        </is>
      </c>
      <c r="E249" t="inlineStr">
        <is>
          <t>air::urban air close to ground</t>
        </is>
      </c>
      <c r="F249" t="inlineStr">
        <is>
          <t>biosphere</t>
        </is>
      </c>
      <c r="G249" t="inlineStr">
        <is>
          <t>Heptane</t>
        </is>
      </c>
    </row>
    <row r="250">
      <c r="A250" t="inlineStr">
        <is>
          <t>Ethene</t>
        </is>
      </c>
      <c r="B250" t="n">
        <v>0.0001029764420411145</v>
      </c>
      <c r="D250" t="inlineStr">
        <is>
          <t>kilogram</t>
        </is>
      </c>
      <c r="E250" t="inlineStr">
        <is>
          <t>air::urban air close to ground</t>
        </is>
      </c>
      <c r="F250" t="inlineStr">
        <is>
          <t>biosphere</t>
        </is>
      </c>
      <c r="G250" t="inlineStr">
        <is>
          <t>Ethene</t>
        </is>
      </c>
    </row>
    <row r="251">
      <c r="A251" t="inlineStr">
        <is>
          <t>Propene</t>
        </is>
      </c>
      <c r="B251" t="n">
        <v>5.38863025475421e-05</v>
      </c>
      <c r="D251" t="inlineStr">
        <is>
          <t>kilogram</t>
        </is>
      </c>
      <c r="E251" t="inlineStr">
        <is>
          <t>air::urban air close to ground</t>
        </is>
      </c>
      <c r="F251" t="inlineStr">
        <is>
          <t>biosphere</t>
        </is>
      </c>
      <c r="G251" t="inlineStr">
        <is>
          <t>Propene</t>
        </is>
      </c>
    </row>
    <row r="252">
      <c r="A252" t="inlineStr">
        <is>
          <t>1-Pentene</t>
        </is>
      </c>
      <c r="B252" t="n">
        <v>1.551699811578438e-06</v>
      </c>
      <c r="D252" t="inlineStr">
        <is>
          <t>kilogram</t>
        </is>
      </c>
      <c r="E252" t="inlineStr">
        <is>
          <t>air::urban air close to ground</t>
        </is>
      </c>
      <c r="F252" t="inlineStr">
        <is>
          <t>biosphere</t>
        </is>
      </c>
      <c r="G252" t="inlineStr">
        <is>
          <t>1-Pentene</t>
        </is>
      </c>
    </row>
    <row r="253">
      <c r="A253" t="inlineStr">
        <is>
          <t>Toluene</t>
        </is>
      </c>
      <c r="B253" t="n">
        <v>0.0001548878539193749</v>
      </c>
      <c r="D253" t="inlineStr">
        <is>
          <t>kilogram</t>
        </is>
      </c>
      <c r="E253" t="inlineStr">
        <is>
          <t>air::urban air close to ground</t>
        </is>
      </c>
      <c r="F253" t="inlineStr">
        <is>
          <t>biosphere</t>
        </is>
      </c>
      <c r="G253" t="inlineStr">
        <is>
          <t>Toluene</t>
        </is>
      </c>
    </row>
    <row r="254">
      <c r="A254" t="inlineStr">
        <is>
          <t>m-Xylene</t>
        </is>
      </c>
      <c r="B254" t="n">
        <v>7.659754524428107e-05</v>
      </c>
      <c r="D254" t="inlineStr">
        <is>
          <t>kilogram</t>
        </is>
      </c>
      <c r="E254" t="inlineStr">
        <is>
          <t>air::urban air close to ground</t>
        </is>
      </c>
      <c r="F254" t="inlineStr">
        <is>
          <t>biosphere</t>
        </is>
      </c>
      <c r="G254" t="inlineStr">
        <is>
          <t>m-Xylene</t>
        </is>
      </c>
    </row>
    <row r="255">
      <c r="A255" t="inlineStr">
        <is>
          <t>o-Xylene</t>
        </is>
      </c>
      <c r="B255" t="n">
        <v>3.188037794697517e-05</v>
      </c>
      <c r="D255" t="inlineStr">
        <is>
          <t>kilogram</t>
        </is>
      </c>
      <c r="E255" t="inlineStr">
        <is>
          <t>air::urban air close to ground</t>
        </is>
      </c>
      <c r="F255" t="inlineStr">
        <is>
          <t>biosphere</t>
        </is>
      </c>
      <c r="G255" t="inlineStr">
        <is>
          <t>o-Xylene</t>
        </is>
      </c>
    </row>
    <row r="256">
      <c r="A256" t="inlineStr">
        <is>
          <t>Formaldehyde</t>
        </is>
      </c>
      <c r="B256" t="n">
        <v>2.398081526984858e-05</v>
      </c>
      <c r="D256" t="inlineStr">
        <is>
          <t>kilogram</t>
        </is>
      </c>
      <c r="E256" t="inlineStr">
        <is>
          <t>air::urban air close to ground</t>
        </is>
      </c>
      <c r="F256" t="inlineStr">
        <is>
          <t>biosphere</t>
        </is>
      </c>
      <c r="G256" t="inlineStr">
        <is>
          <t>Formaldehyde</t>
        </is>
      </c>
    </row>
    <row r="257">
      <c r="A257" t="inlineStr">
        <is>
          <t>Acetaldehyde</t>
        </is>
      </c>
      <c r="B257" t="n">
        <v>1.057977144258026e-05</v>
      </c>
      <c r="D257" t="inlineStr">
        <is>
          <t>kilogram</t>
        </is>
      </c>
      <c r="E257" t="inlineStr">
        <is>
          <t>air::urban air close to ground</t>
        </is>
      </c>
      <c r="F257" t="inlineStr">
        <is>
          <t>biosphere</t>
        </is>
      </c>
      <c r="G257" t="inlineStr">
        <is>
          <t>Acetaldehyde</t>
        </is>
      </c>
    </row>
    <row r="258">
      <c r="A258" t="inlineStr">
        <is>
          <t>Benzaldehyde</t>
        </is>
      </c>
      <c r="B258" t="n">
        <v>3.103399623156875e-06</v>
      </c>
      <c r="D258" t="inlineStr">
        <is>
          <t>kilogram</t>
        </is>
      </c>
      <c r="E258" t="inlineStr">
        <is>
          <t>air::urban air close to ground</t>
        </is>
      </c>
      <c r="F258" t="inlineStr">
        <is>
          <t>biosphere</t>
        </is>
      </c>
      <c r="G258" t="inlineStr">
        <is>
          <t>Benzaldehyde</t>
        </is>
      </c>
    </row>
    <row r="259">
      <c r="A259" t="inlineStr">
        <is>
          <t>Acetone</t>
        </is>
      </c>
      <c r="B259" t="n">
        <v>8.60488077329861e-06</v>
      </c>
      <c r="D259" t="inlineStr">
        <is>
          <t>kilogram</t>
        </is>
      </c>
      <c r="E259" t="inlineStr">
        <is>
          <t>air::urban air close to ground</t>
        </is>
      </c>
      <c r="F259" t="inlineStr">
        <is>
          <t>biosphere</t>
        </is>
      </c>
      <c r="G259" t="inlineStr">
        <is>
          <t>Acetone</t>
        </is>
      </c>
    </row>
    <row r="260">
      <c r="A260" t="inlineStr">
        <is>
          <t>Methyl ethyl ketone</t>
        </is>
      </c>
      <c r="B260" t="n">
        <v>0</v>
      </c>
      <c r="D260" t="inlineStr">
        <is>
          <t>kilogram</t>
        </is>
      </c>
      <c r="E260" t="inlineStr">
        <is>
          <t>air::urban air close to ground</t>
        </is>
      </c>
      <c r="F260" t="inlineStr">
        <is>
          <t>biosphere</t>
        </is>
      </c>
      <c r="G260" t="inlineStr">
        <is>
          <t>Methyl ethyl ketone</t>
        </is>
      </c>
    </row>
    <row r="261">
      <c r="A261" t="inlineStr">
        <is>
          <t>Acrolein</t>
        </is>
      </c>
      <c r="B261" t="n">
        <v>2.680208765453665e-06</v>
      </c>
      <c r="D261" t="inlineStr">
        <is>
          <t>kilogram</t>
        </is>
      </c>
      <c r="E261" t="inlineStr">
        <is>
          <t>air::urban air close to ground</t>
        </is>
      </c>
      <c r="F261" t="inlineStr">
        <is>
          <t>biosphere</t>
        </is>
      </c>
      <c r="G261" t="inlineStr">
        <is>
          <t>Acrolein</t>
        </is>
      </c>
    </row>
    <row r="262">
      <c r="A262" t="inlineStr">
        <is>
          <t>Styrene</t>
        </is>
      </c>
      <c r="B262" t="n">
        <v>1.424742554267474e-05</v>
      </c>
      <c r="D262" t="inlineStr">
        <is>
          <t>kilogram</t>
        </is>
      </c>
      <c r="E262" t="inlineStr">
        <is>
          <t>air::urban air close to ground</t>
        </is>
      </c>
      <c r="F262" t="inlineStr">
        <is>
          <t>biosphere</t>
        </is>
      </c>
      <c r="G262" t="inlineStr">
        <is>
          <t>Styrene</t>
        </is>
      </c>
    </row>
    <row r="263">
      <c r="A263" t="inlineStr">
        <is>
          <t>PAH, polycyclic aromatic hydrocarbons</t>
        </is>
      </c>
      <c r="B263" t="n">
        <v>1.065734635130767e-09</v>
      </c>
      <c r="D263" t="inlineStr">
        <is>
          <t>kilogram</t>
        </is>
      </c>
      <c r="E263" t="inlineStr">
        <is>
          <t>air::urban air close to ground</t>
        </is>
      </c>
      <c r="F263" t="inlineStr">
        <is>
          <t>biosphere</t>
        </is>
      </c>
      <c r="G263" t="inlineStr">
        <is>
          <t>PAHs</t>
        </is>
      </c>
    </row>
    <row r="264">
      <c r="A264" t="inlineStr">
        <is>
          <t>Arsenic</t>
        </is>
      </c>
      <c r="B264" t="n">
        <v>9.187367544230748e-12</v>
      </c>
      <c r="D264" t="inlineStr">
        <is>
          <t>kilogram</t>
        </is>
      </c>
      <c r="E264" t="inlineStr">
        <is>
          <t>air::urban air close to ground</t>
        </is>
      </c>
      <c r="F264" t="inlineStr">
        <is>
          <t>biosphere</t>
        </is>
      </c>
      <c r="G264" t="inlineStr">
        <is>
          <t>Arsenic</t>
        </is>
      </c>
    </row>
    <row r="265">
      <c r="A265" t="inlineStr">
        <is>
          <t>Selenium</t>
        </is>
      </c>
      <c r="B265" t="n">
        <v>6.124911696153832e-12</v>
      </c>
      <c r="D265" t="inlineStr">
        <is>
          <t>kilogram</t>
        </is>
      </c>
      <c r="E265" t="inlineStr">
        <is>
          <t>air::urban air close to ground</t>
        </is>
      </c>
      <c r="F265" t="inlineStr">
        <is>
          <t>biosphere</t>
        </is>
      </c>
      <c r="G265" t="inlineStr">
        <is>
          <t>Selenium</t>
        </is>
      </c>
    </row>
    <row r="266">
      <c r="A266" t="inlineStr">
        <is>
          <t>Zinc</t>
        </is>
      </c>
      <c r="B266" t="n">
        <v>6.614904631846139e-08</v>
      </c>
      <c r="D266" t="inlineStr">
        <is>
          <t>kilogram</t>
        </is>
      </c>
      <c r="E266" t="inlineStr">
        <is>
          <t>air::urban air close to ground</t>
        </is>
      </c>
      <c r="F266" t="inlineStr">
        <is>
          <t>biosphere</t>
        </is>
      </c>
      <c r="G266" t="inlineStr">
        <is>
          <t>Zinc</t>
        </is>
      </c>
    </row>
    <row r="267">
      <c r="A267" t="inlineStr">
        <is>
          <t>Copper</t>
        </is>
      </c>
      <c r="B267" t="n">
        <v>1.286231456192305e-09</v>
      </c>
      <c r="D267" t="inlineStr">
        <is>
          <t>kilogram</t>
        </is>
      </c>
      <c r="E267" t="inlineStr">
        <is>
          <t>air::urban air close to ground</t>
        </is>
      </c>
      <c r="F267" t="inlineStr">
        <is>
          <t>biosphere</t>
        </is>
      </c>
      <c r="G267" t="inlineStr">
        <is>
          <t>Copper</t>
        </is>
      </c>
    </row>
    <row r="268">
      <c r="A268" t="inlineStr">
        <is>
          <t>Nickel</t>
        </is>
      </c>
      <c r="B268" t="n">
        <v>3.981192602499991e-10</v>
      </c>
      <c r="D268" t="inlineStr">
        <is>
          <t>kilogram</t>
        </is>
      </c>
      <c r="E268" t="inlineStr">
        <is>
          <t>air::urban air close to ground</t>
        </is>
      </c>
      <c r="F268" t="inlineStr">
        <is>
          <t>biosphere</t>
        </is>
      </c>
      <c r="G268" t="inlineStr">
        <is>
          <t>Nickel</t>
        </is>
      </c>
    </row>
    <row r="269">
      <c r="A269" t="inlineStr">
        <is>
          <t>Chromium</t>
        </is>
      </c>
      <c r="B269" t="n">
        <v>4.899929356923066e-10</v>
      </c>
      <c r="D269" t="inlineStr">
        <is>
          <t>kilogram</t>
        </is>
      </c>
      <c r="E269" t="inlineStr">
        <is>
          <t>air::urban air close to ground</t>
        </is>
      </c>
      <c r="F269" t="inlineStr">
        <is>
          <t>biosphere</t>
        </is>
      </c>
      <c r="G269" t="inlineStr">
        <is>
          <t>Chromium</t>
        </is>
      </c>
    </row>
    <row r="270">
      <c r="A270" t="inlineStr">
        <is>
          <t>Chromium VI</t>
        </is>
      </c>
      <c r="B270" t="n">
        <v>9.79985871384613e-13</v>
      </c>
      <c r="D270" t="inlineStr">
        <is>
          <t>kilogram</t>
        </is>
      </c>
      <c r="E270" t="inlineStr">
        <is>
          <t>air::urban air close to ground</t>
        </is>
      </c>
      <c r="F270" t="inlineStr">
        <is>
          <t>biosphere</t>
        </is>
      </c>
      <c r="G270" t="inlineStr">
        <is>
          <t>Chromium VI</t>
        </is>
      </c>
    </row>
    <row r="271">
      <c r="A271" t="inlineStr">
        <is>
          <t>Mercury</t>
        </is>
      </c>
      <c r="B271" t="n">
        <v>2.664336587826917e-10</v>
      </c>
      <c r="D271" t="inlineStr">
        <is>
          <t>kilogram</t>
        </is>
      </c>
      <c r="E271" t="inlineStr">
        <is>
          <t>air::urban air close to ground</t>
        </is>
      </c>
      <c r="F271" t="inlineStr">
        <is>
          <t>biosphere</t>
        </is>
      </c>
      <c r="G271" t="inlineStr">
        <is>
          <t>Mercury</t>
        </is>
      </c>
    </row>
    <row r="272">
      <c r="A272" t="inlineStr">
        <is>
          <t>Cadmium</t>
        </is>
      </c>
      <c r="B272" t="n">
        <v>3.30745231592307e-10</v>
      </c>
      <c r="D272" t="inlineStr">
        <is>
          <t>kilogram</t>
        </is>
      </c>
      <c r="E272" t="inlineStr">
        <is>
          <t>air::urban air close to ground</t>
        </is>
      </c>
      <c r="F272" t="inlineStr">
        <is>
          <t>biosphere</t>
        </is>
      </c>
      <c r="G272" t="inlineStr">
        <is>
          <t>Cadmium</t>
        </is>
      </c>
    </row>
    <row r="273">
      <c r="A273" t="inlineStr">
        <is>
          <t>treatment of road wear emissions, passenger car</t>
        </is>
      </c>
      <c r="B273" t="n">
        <v>-6.43813816279788e-06</v>
      </c>
      <c r="C273" t="inlineStr">
        <is>
          <t>RER</t>
        </is>
      </c>
      <c r="D273" t="inlineStr">
        <is>
          <t>kilogram</t>
        </is>
      </c>
      <c r="F273" t="inlineStr">
        <is>
          <t>technosphere</t>
        </is>
      </c>
      <c r="G273" t="inlineStr">
        <is>
          <t>Road wear [kg/km]</t>
        </is>
      </c>
      <c r="H273" t="inlineStr">
        <is>
          <t>road wear emissions, passenger car</t>
        </is>
      </c>
    </row>
    <row r="274">
      <c r="A274" t="inlineStr">
        <is>
          <t>treatment of tyre wear emissions, passenger car</t>
        </is>
      </c>
      <c r="B274" t="n">
        <v>-5.213969204833297e-06</v>
      </c>
      <c r="C274" t="inlineStr">
        <is>
          <t>RER</t>
        </is>
      </c>
      <c r="D274" t="inlineStr">
        <is>
          <t>kilogram</t>
        </is>
      </c>
      <c r="F274" t="inlineStr">
        <is>
          <t>technosphere</t>
        </is>
      </c>
      <c r="G274" t="inlineStr">
        <is>
          <t>Tire wear [kg/km]</t>
        </is>
      </c>
      <c r="H274" t="inlineStr">
        <is>
          <t>tyre wear emissions, passenger car</t>
        </is>
      </c>
    </row>
    <row r="275">
      <c r="A275" t="inlineStr">
        <is>
          <t>treatment of brake wear emissions, passenger car</t>
        </is>
      </c>
      <c r="B275" t="n">
        <v>-3.647254109728702e-06</v>
      </c>
      <c r="C275" t="inlineStr">
        <is>
          <t>RER</t>
        </is>
      </c>
      <c r="D275" t="inlineStr">
        <is>
          <t>kilogram</t>
        </is>
      </c>
      <c r="F275" t="inlineStr">
        <is>
          <t>technosphere</t>
        </is>
      </c>
      <c r="G275" t="inlineStr">
        <is>
          <t>Brake wear [kg/km]</t>
        </is>
      </c>
      <c r="H275" t="inlineStr">
        <is>
          <t>brake wear emissions, passenger car</t>
        </is>
      </c>
    </row>
    <row r="277">
      <c r="A277" t="inlineStr">
        <is>
          <t>Activity</t>
        </is>
      </c>
      <c r="B277" t="inlineStr">
        <is>
          <t>transport, Scooter, gasoline, &lt;4kW, EURO-5</t>
        </is>
      </c>
    </row>
    <row r="278">
      <c r="A278" t="inlineStr">
        <is>
          <t>location</t>
        </is>
      </c>
      <c r="B278" t="inlineStr">
        <is>
          <t>CH</t>
        </is>
      </c>
    </row>
    <row r="279">
      <c r="A279" t="inlineStr">
        <is>
          <t>vehicle</t>
        </is>
      </c>
      <c r="B279" t="inlineStr">
        <is>
          <t>Scooter, gasoline, &lt;4kW, EURO-5</t>
        </is>
      </c>
    </row>
    <row r="280">
      <c r="A280" t="inlineStr">
        <is>
          <t>size</t>
        </is>
      </c>
    </row>
    <row r="281">
      <c r="A281" t="inlineStr">
        <is>
          <t>year</t>
        </is>
      </c>
      <c r="B281" t="n">
        <v>2020</v>
      </c>
    </row>
    <row r="282">
      <c r="A282" t="inlineStr">
        <is>
          <t>full name</t>
        </is>
      </c>
      <c r="B282" t="inlineStr">
        <is>
          <t>Scooter, gasoline, &lt;4kW, EURO-5 - 2020 - CH</t>
        </is>
      </c>
    </row>
    <row r="283">
      <c r="A283" t="inlineStr">
        <is>
          <t>reference product</t>
        </is>
      </c>
      <c r="B283" t="inlineStr">
        <is>
          <t>transport, Scooter, gasoline, &lt;4kW, EURO-5</t>
        </is>
      </c>
    </row>
    <row r="284">
      <c r="A284" t="inlineStr">
        <is>
          <t>type</t>
        </is>
      </c>
      <c r="B284" t="inlineStr">
        <is>
          <t>process</t>
        </is>
      </c>
    </row>
    <row r="285">
      <c r="A285" t="inlineStr">
        <is>
          <t>unit</t>
        </is>
      </c>
      <c r="B285" t="inlineStr">
        <is>
          <t>kilometer</t>
        </is>
      </c>
    </row>
    <row r="286">
      <c r="A286" t="inlineStr">
        <is>
          <t>source</t>
        </is>
      </c>
      <c r="B286" t="inlineStr">
        <is>
          <t>Sacchi R., Bauer C. Life cycle inventories for on-road vehicles. Paul Scherrer Institut, 2021.</t>
        </is>
      </c>
    </row>
    <row r="287">
      <c r="A287" t="inlineStr">
        <is>
          <t>lifetime</t>
        </is>
      </c>
      <c r="B287" t="n">
        <v>25000</v>
      </c>
    </row>
    <row r="288">
      <c r="A288" t="inlineStr">
        <is>
          <t>passengers</t>
        </is>
      </c>
      <c r="B288" t="n">
        <v>1</v>
      </c>
    </row>
    <row r="289">
      <c r="A289" t="inlineStr">
        <is>
          <t>service</t>
        </is>
      </c>
      <c r="B289" t="n">
        <v>1</v>
      </c>
    </row>
    <row r="290">
      <c r="A290" t="inlineStr">
        <is>
          <t>battery replacement</t>
        </is>
      </c>
      <c r="B290" t="n">
        <v>0</v>
      </c>
    </row>
    <row r="291">
      <c r="A291" t="inlineStr">
        <is>
          <t>annual kilometers</t>
        </is>
      </c>
      <c r="B291" t="n">
        <v>1570</v>
      </c>
    </row>
    <row r="292">
      <c r="A292" t="inlineStr">
        <is>
          <t>curb mass</t>
        </is>
      </c>
      <c r="B292" t="n">
        <v>91.03749999999999</v>
      </c>
    </row>
    <row r="293">
      <c r="A293" t="inlineStr">
        <is>
          <t>power</t>
        </is>
      </c>
      <c r="B293" t="n">
        <v>2.8</v>
      </c>
    </row>
    <row r="294">
      <c r="A294" t="inlineStr">
        <is>
          <t>battery mass</t>
        </is>
      </c>
    </row>
    <row r="295">
      <c r="A295" t="inlineStr">
        <is>
          <t>electricity, low voltage</t>
        </is>
      </c>
      <c r="B295" t="n">
        <v>0</v>
      </c>
    </row>
    <row r="296">
      <c r="A296" t="inlineStr">
        <is>
          <t>tank capacity</t>
        </is>
      </c>
      <c r="B296" t="n">
        <v>62.125</v>
      </c>
    </row>
    <row r="297">
      <c r="A297" t="inlineStr">
        <is>
          <t>fuel mass</t>
        </is>
      </c>
      <c r="B297" t="n">
        <v>5.25</v>
      </c>
    </row>
    <row r="298">
      <c r="A298" t="inlineStr">
        <is>
          <t>range</t>
        </is>
      </c>
      <c r="B298" t="n">
        <v>173.5701112141184</v>
      </c>
    </row>
    <row r="299">
      <c r="A299" t="inlineStr">
        <is>
          <t>emission standard</t>
        </is>
      </c>
      <c r="B299" t="inlineStr">
        <is>
          <t>EURO-5</t>
        </is>
      </c>
    </row>
    <row r="300">
      <c r="A300" t="inlineStr">
        <is>
          <t>Glider lightweighting</t>
        </is>
      </c>
      <c r="B300" t="n">
        <v>0</v>
      </c>
    </row>
    <row r="301">
      <c r="A301" t="inlineStr">
        <is>
          <t>comment</t>
        </is>
      </c>
      <c r="B301" t="inlineStr">
        <is>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is>
      </c>
    </row>
    <row r="302">
      <c r="A302" t="inlineStr">
        <is>
          <t>classifications</t>
        </is>
      </c>
      <c r="B302" t="inlineStr">
        <is>
          <t>CPC::641:Local transport and sightseeing transportation services of passengers</t>
        </is>
      </c>
    </row>
    <row r="303">
      <c r="A303" t="inlineStr">
        <is>
          <t>Exchanges</t>
        </is>
      </c>
    </row>
    <row r="304">
      <c r="A304" t="inlineStr">
        <is>
          <t>name</t>
        </is>
      </c>
      <c r="B304" t="inlineStr">
        <is>
          <t>amount</t>
        </is>
      </c>
      <c r="C304" t="inlineStr">
        <is>
          <t>location</t>
        </is>
      </c>
      <c r="D304" t="inlineStr">
        <is>
          <t>unit</t>
        </is>
      </c>
      <c r="E304" t="inlineStr">
        <is>
          <t>categories</t>
        </is>
      </c>
      <c r="F304" t="inlineStr">
        <is>
          <t>type</t>
        </is>
      </c>
      <c r="G304" t="inlineStr">
        <is>
          <t>comment</t>
        </is>
      </c>
      <c r="H304" t="inlineStr">
        <is>
          <t>reference product</t>
        </is>
      </c>
    </row>
    <row r="305">
      <c r="A305" t="inlineStr">
        <is>
          <t>transport, Scooter, gasoline, &lt;4kW, EURO-5</t>
        </is>
      </c>
      <c r="B305" t="n">
        <v>1</v>
      </c>
      <c r="C305" t="inlineStr">
        <is>
          <t>CH</t>
        </is>
      </c>
      <c r="D305" t="inlineStr">
        <is>
          <t>kilometer</t>
        </is>
      </c>
      <c r="F305" t="inlineStr">
        <is>
          <t>production</t>
        </is>
      </c>
      <c r="H305" t="inlineStr">
        <is>
          <t>transport, Scooter, gasoline, &lt;4kW, EURO-5</t>
        </is>
      </c>
    </row>
    <row r="306">
      <c r="A306" t="inlineStr">
        <is>
          <t>Scooter, gasoline, &lt;4kW, EURO-5</t>
        </is>
      </c>
      <c r="B306" t="n">
        <v>4e-05</v>
      </c>
      <c r="C306" t="inlineStr">
        <is>
          <t>CH</t>
        </is>
      </c>
      <c r="D306" t="inlineStr">
        <is>
          <t>unit</t>
        </is>
      </c>
      <c r="F306" t="inlineStr">
        <is>
          <t>technosphere</t>
        </is>
      </c>
      <c r="H306" t="inlineStr">
        <is>
          <t>Scooter, gasoline, &lt;4kW, EURO-5</t>
        </is>
      </c>
    </row>
    <row r="307">
      <c r="A307" t="inlineStr">
        <is>
          <t>road construction</t>
        </is>
      </c>
      <c r="B307" t="n">
        <v>9.13101375e-05</v>
      </c>
      <c r="C307" t="inlineStr">
        <is>
          <t>CH</t>
        </is>
      </c>
      <c r="D307" t="inlineStr">
        <is>
          <t>meter-year</t>
        </is>
      </c>
      <c r="F307" t="inlineStr">
        <is>
          <t>technosphere</t>
        </is>
      </c>
      <c r="G307" t="inlineStr">
        <is>
          <t>Road/track use [m*year/vkm or pkm]</t>
        </is>
      </c>
      <c r="H307" t="inlineStr">
        <is>
          <t>road</t>
        </is>
      </c>
    </row>
    <row r="308">
      <c r="A308" t="inlineStr">
        <is>
          <t>road maintenance</t>
        </is>
      </c>
      <c r="B308" t="n">
        <v>0.00129</v>
      </c>
      <c r="C308" t="inlineStr">
        <is>
          <t>CH</t>
        </is>
      </c>
      <c r="D308" t="inlineStr">
        <is>
          <t>meter-year</t>
        </is>
      </c>
      <c r="F308" t="inlineStr">
        <is>
          <t>technosphere</t>
        </is>
      </c>
      <c r="G308" t="inlineStr">
        <is>
          <t>Road maintenance [m*year/vkm]</t>
        </is>
      </c>
      <c r="H308" t="inlineStr">
        <is>
          <t>road maintenance</t>
        </is>
      </c>
    </row>
    <row r="309">
      <c r="A309" t="inlineStr">
        <is>
          <t>maintenance, motor scooter</t>
        </is>
      </c>
      <c r="B309" t="n">
        <v>4e-05</v>
      </c>
      <c r="C309" t="inlineStr">
        <is>
          <t>CH</t>
        </is>
      </c>
      <c r="D309" t="inlineStr">
        <is>
          <t>unit</t>
        </is>
      </c>
      <c r="F309" t="inlineStr">
        <is>
          <t>technosphere</t>
        </is>
      </c>
      <c r="G309" t="inlineStr">
        <is>
          <t>Servicing [unit]</t>
        </is>
      </c>
      <c r="H309" t="inlineStr">
        <is>
          <t>maintenance, motor scooter</t>
        </is>
      </c>
    </row>
    <row r="310">
      <c r="A310" t="inlineStr">
        <is>
          <t>petrol blending for two-stroke engines</t>
        </is>
      </c>
      <c r="B310" t="n">
        <v>0.0302471431473794</v>
      </c>
      <c r="C310" t="inlineStr">
        <is>
          <t>CH</t>
        </is>
      </c>
      <c r="D310" t="inlineStr">
        <is>
          <t>kilogram</t>
        </is>
      </c>
      <c r="F310" t="inlineStr">
        <is>
          <t>technosphere</t>
        </is>
      </c>
      <c r="G310" t="inlineStr">
        <is>
          <t>Gasoline consumption [MJ/km]</t>
        </is>
      </c>
      <c r="H310" t="inlineStr">
        <is>
          <t>petrol, two-stroke blend</t>
        </is>
      </c>
    </row>
    <row r="311">
      <c r="A311" t="inlineStr">
        <is>
          <t>Carbon dioxide, fossil</t>
        </is>
      </c>
      <c r="B311" t="n">
        <v>0.09497602948277131</v>
      </c>
      <c r="D311" t="inlineStr">
        <is>
          <t>kilogram</t>
        </is>
      </c>
      <c r="E311" t="inlineStr">
        <is>
          <t>air::urban air close to ground</t>
        </is>
      </c>
      <c r="F311" t="inlineStr">
        <is>
          <t>biosphere</t>
        </is>
      </c>
      <c r="G311" t="inlineStr">
        <is>
          <t>CO2</t>
        </is>
      </c>
    </row>
    <row r="312">
      <c r="A312" t="inlineStr">
        <is>
          <t>Carbon dioxide, from soil or biomass stock</t>
        </is>
      </c>
      <c r="B312" t="n">
        <v>0</v>
      </c>
      <c r="D312" t="inlineStr">
        <is>
          <t>kilogram</t>
        </is>
      </c>
      <c r="E312" t="inlineStr">
        <is>
          <t>air::urban air close to ground</t>
        </is>
      </c>
      <c r="F312" t="inlineStr">
        <is>
          <t>biosphere</t>
        </is>
      </c>
      <c r="G312" t="inlineStr">
        <is>
          <t>CO2, bio</t>
        </is>
      </c>
    </row>
    <row r="313">
      <c r="A313" t="inlineStr">
        <is>
          <t>Sulfur dioxide</t>
        </is>
      </c>
      <c r="B313" t="n">
        <v>4.839542903580703e-07</v>
      </c>
      <c r="D313" t="inlineStr">
        <is>
          <t>kilogram</t>
        </is>
      </c>
      <c r="E313" t="inlineStr">
        <is>
          <t>air::urban air close to ground</t>
        </is>
      </c>
      <c r="F313" t="inlineStr">
        <is>
          <t>biosphere</t>
        </is>
      </c>
      <c r="G313" t="inlineStr">
        <is>
          <t>SO2</t>
        </is>
      </c>
    </row>
    <row r="314">
      <c r="A314" t="inlineStr">
        <is>
          <t>Benzene</t>
        </is>
      </c>
      <c r="B314" t="n">
        <v>7.834532348659529e-05</v>
      </c>
      <c r="D314" t="inlineStr">
        <is>
          <t>kilogram</t>
        </is>
      </c>
      <c r="E314" t="inlineStr">
        <is>
          <t>air::urban air close to ground</t>
        </is>
      </c>
      <c r="F314" t="inlineStr">
        <is>
          <t>biosphere</t>
        </is>
      </c>
      <c r="G314" t="inlineStr">
        <is>
          <t>Benzene</t>
        </is>
      </c>
    </row>
    <row r="315">
      <c r="A315" t="inlineStr">
        <is>
          <t>Methane, fossil</t>
        </is>
      </c>
      <c r="B315" t="n">
        <v>3.55240933146119e-05</v>
      </c>
      <c r="D315" t="inlineStr">
        <is>
          <t>kilogram</t>
        </is>
      </c>
      <c r="E315" t="inlineStr">
        <is>
          <t>air::urban air close to ground</t>
        </is>
      </c>
      <c r="F315" t="inlineStr">
        <is>
          <t>biosphere</t>
        </is>
      </c>
      <c r="G315" t="inlineStr">
        <is>
          <t>CH4</t>
        </is>
      </c>
    </row>
    <row r="316">
      <c r="A316" t="inlineStr">
        <is>
          <t>Carbon monoxide, fossil</t>
        </is>
      </c>
      <c r="B316" t="n">
        <v>0.003756311829865036</v>
      </c>
      <c r="D316" t="inlineStr">
        <is>
          <t>kilogram</t>
        </is>
      </c>
      <c r="E316" t="inlineStr">
        <is>
          <t>air::urban air close to ground</t>
        </is>
      </c>
      <c r="F316" t="inlineStr">
        <is>
          <t>biosphere</t>
        </is>
      </c>
      <c r="G316" t="inlineStr">
        <is>
          <t>CO</t>
        </is>
      </c>
    </row>
    <row r="317">
      <c r="A317" t="inlineStr">
        <is>
          <t>Dinitrogen monoxide</t>
        </is>
      </c>
      <c r="B317" t="n">
        <v>1.802338575069097e-06</v>
      </c>
      <c r="D317" t="inlineStr">
        <is>
          <t>kilogram</t>
        </is>
      </c>
      <c r="E317" t="inlineStr">
        <is>
          <t>air::urban air close to ground</t>
        </is>
      </c>
      <c r="F317" t="inlineStr">
        <is>
          <t>biosphere</t>
        </is>
      </c>
      <c r="G317" t="inlineStr">
        <is>
          <t>N2O</t>
        </is>
      </c>
    </row>
    <row r="318">
      <c r="A318" t="inlineStr">
        <is>
          <t>Ammonia</t>
        </is>
      </c>
      <c r="B318" t="n">
        <v>1.802338575069097e-06</v>
      </c>
      <c r="D318" t="inlineStr">
        <is>
          <t>kilogram</t>
        </is>
      </c>
      <c r="E318" t="inlineStr">
        <is>
          <t>air::urban air close to ground</t>
        </is>
      </c>
      <c r="F318" t="inlineStr">
        <is>
          <t>biosphere</t>
        </is>
      </c>
      <c r="G318" t="inlineStr">
        <is>
          <t>NH3</t>
        </is>
      </c>
    </row>
    <row r="319">
      <c r="A319" t="inlineStr">
        <is>
          <t>Nitrogen oxides</t>
        </is>
      </c>
      <c r="B319" t="n">
        <v>0.0001351586473501539</v>
      </c>
      <c r="D319" t="inlineStr">
        <is>
          <t>kilogram</t>
        </is>
      </c>
      <c r="E319" t="inlineStr">
        <is>
          <t>air::urban air close to ground</t>
        </is>
      </c>
      <c r="F319" t="inlineStr">
        <is>
          <t>biosphere</t>
        </is>
      </c>
      <c r="G319" t="inlineStr">
        <is>
          <t>NOx</t>
        </is>
      </c>
    </row>
    <row r="320">
      <c r="A320" t="inlineStr">
        <is>
          <t>Particulates, &lt; 2.5 um</t>
        </is>
      </c>
      <c r="B320" t="n">
        <v>1.035083043662182e-05</v>
      </c>
      <c r="D320" t="inlineStr">
        <is>
          <t>kilogram</t>
        </is>
      </c>
      <c r="E320" t="inlineStr">
        <is>
          <t>air::urban air close to ground</t>
        </is>
      </c>
      <c r="F320" t="inlineStr">
        <is>
          <t>biosphere</t>
        </is>
      </c>
      <c r="G320" t="inlineStr">
        <is>
          <t>PM2.5</t>
        </is>
      </c>
    </row>
    <row r="321">
      <c r="A321" t="inlineStr">
        <is>
          <t>NMVOC, non-methane volatile organic compounds, unspecified origin</t>
        </is>
      </c>
      <c r="B321" t="n">
        <v>0.0006317900952822767</v>
      </c>
      <c r="D321" t="inlineStr">
        <is>
          <t>kilogram</t>
        </is>
      </c>
      <c r="E321" t="inlineStr">
        <is>
          <t>air::urban air close to ground</t>
        </is>
      </c>
      <c r="F321" t="inlineStr">
        <is>
          <t>biosphere</t>
        </is>
      </c>
      <c r="G321" t="inlineStr">
        <is>
          <t>NMVOC</t>
        </is>
      </c>
    </row>
    <row r="322">
      <c r="A322" t="inlineStr">
        <is>
          <t>Ethane</t>
        </is>
      </c>
      <c r="B322" t="n">
        <v>4.454930159041694e-05</v>
      </c>
      <c r="D322" t="inlineStr">
        <is>
          <t>kilogram</t>
        </is>
      </c>
      <c r="E322" t="inlineStr">
        <is>
          <t>air::urban air close to ground</t>
        </is>
      </c>
      <c r="F322" t="inlineStr">
        <is>
          <t>biosphere</t>
        </is>
      </c>
      <c r="G322" t="inlineStr">
        <is>
          <t>Ethane</t>
        </is>
      </c>
    </row>
    <row r="323">
      <c r="A323" t="inlineStr">
        <is>
          <t>Propane</t>
        </is>
      </c>
      <c r="B323" t="n">
        <v>9.077443897733859e-06</v>
      </c>
      <c r="D323" t="inlineStr">
        <is>
          <t>kilogram</t>
        </is>
      </c>
      <c r="E323" t="inlineStr">
        <is>
          <t>air::urban air close to ground</t>
        </is>
      </c>
      <c r="F323" t="inlineStr">
        <is>
          <t>biosphere</t>
        </is>
      </c>
      <c r="G323" t="inlineStr">
        <is>
          <t>Propane</t>
        </is>
      </c>
    </row>
    <row r="324">
      <c r="A324" t="inlineStr">
        <is>
          <t>Butane</t>
        </is>
      </c>
      <c r="B324" t="n">
        <v>7.317816311403912e-05</v>
      </c>
      <c r="D324" t="inlineStr">
        <is>
          <t>kilogram</t>
        </is>
      </c>
      <c r="E324" t="inlineStr">
        <is>
          <t>air::urban air close to ground</t>
        </is>
      </c>
      <c r="F324" t="inlineStr">
        <is>
          <t>biosphere</t>
        </is>
      </c>
      <c r="G324" t="inlineStr">
        <is>
          <t>Butane</t>
        </is>
      </c>
    </row>
    <row r="325">
      <c r="A325" t="inlineStr">
        <is>
          <t>Pentane</t>
        </is>
      </c>
      <c r="B325" t="n">
        <v>3.002539135404276e-05</v>
      </c>
      <c r="D325" t="inlineStr">
        <is>
          <t>kilogram</t>
        </is>
      </c>
      <c r="E325" t="inlineStr">
        <is>
          <t>air::urban air close to ground</t>
        </is>
      </c>
      <c r="F325" t="inlineStr">
        <is>
          <t>biosphere</t>
        </is>
      </c>
      <c r="G325" t="inlineStr">
        <is>
          <t>Pentane</t>
        </is>
      </c>
    </row>
    <row r="326">
      <c r="A326" t="inlineStr">
        <is>
          <t>Hexane</t>
        </is>
      </c>
      <c r="B326" t="n">
        <v>2.248413026977156e-05</v>
      </c>
      <c r="D326" t="inlineStr">
        <is>
          <t>kilogram</t>
        </is>
      </c>
      <c r="E326" t="inlineStr">
        <is>
          <t>air::urban air close to ground</t>
        </is>
      </c>
      <c r="F326" t="inlineStr">
        <is>
          <t>biosphere</t>
        </is>
      </c>
      <c r="G326" t="inlineStr">
        <is>
          <t>Hexane</t>
        </is>
      </c>
    </row>
    <row r="327">
      <c r="A327" t="inlineStr">
        <is>
          <t>Cyclohexane</t>
        </is>
      </c>
      <c r="B327" t="n">
        <v>1.592044006679477e-05</v>
      </c>
      <c r="D327" t="inlineStr">
        <is>
          <t>kilogram</t>
        </is>
      </c>
      <c r="E327" t="inlineStr">
        <is>
          <t>air::urban air close to ground</t>
        </is>
      </c>
      <c r="F327" t="inlineStr">
        <is>
          <t>biosphere</t>
        </is>
      </c>
      <c r="G327" t="inlineStr">
        <is>
          <t>Cyclohexane</t>
        </is>
      </c>
    </row>
    <row r="328">
      <c r="A328" t="inlineStr">
        <is>
          <t>Heptane</t>
        </is>
      </c>
      <c r="B328" t="n">
        <v>1.033432074511239e-05</v>
      </c>
      <c r="D328" t="inlineStr">
        <is>
          <t>kilogram</t>
        </is>
      </c>
      <c r="E328" t="inlineStr">
        <is>
          <t>air::urban air close to ground</t>
        </is>
      </c>
      <c r="F328" t="inlineStr">
        <is>
          <t>biosphere</t>
        </is>
      </c>
      <c r="G328" t="inlineStr">
        <is>
          <t>Heptane</t>
        </is>
      </c>
    </row>
    <row r="329">
      <c r="A329" t="inlineStr">
        <is>
          <t>Ethene</t>
        </is>
      </c>
      <c r="B329" t="n">
        <v>0.0001019466776207033</v>
      </c>
      <c r="D329" t="inlineStr">
        <is>
          <t>kilogram</t>
        </is>
      </c>
      <c r="E329" t="inlineStr">
        <is>
          <t>air::urban air close to ground</t>
        </is>
      </c>
      <c r="F329" t="inlineStr">
        <is>
          <t>biosphere</t>
        </is>
      </c>
      <c r="G329" t="inlineStr">
        <is>
          <t>Ethene</t>
        </is>
      </c>
    </row>
    <row r="330">
      <c r="A330" t="inlineStr">
        <is>
          <t>Propene</t>
        </is>
      </c>
      <c r="B330" t="n">
        <v>5.334743952206667e-05</v>
      </c>
      <c r="D330" t="inlineStr">
        <is>
          <t>kilogram</t>
        </is>
      </c>
      <c r="E330" t="inlineStr">
        <is>
          <t>air::urban air close to ground</t>
        </is>
      </c>
      <c r="F330" t="inlineStr">
        <is>
          <t>biosphere</t>
        </is>
      </c>
      <c r="G330" t="inlineStr">
        <is>
          <t>Propene</t>
        </is>
      </c>
    </row>
    <row r="331">
      <c r="A331" t="inlineStr">
        <is>
          <t>1-Pentene</t>
        </is>
      </c>
      <c r="B331" t="n">
        <v>1.536182813462653e-06</v>
      </c>
      <c r="D331" t="inlineStr">
        <is>
          <t>kilogram</t>
        </is>
      </c>
      <c r="E331" t="inlineStr">
        <is>
          <t>air::urban air close to ground</t>
        </is>
      </c>
      <c r="F331" t="inlineStr">
        <is>
          <t>biosphere</t>
        </is>
      </c>
      <c r="G331" t="inlineStr">
        <is>
          <t>1-Pentene</t>
        </is>
      </c>
    </row>
    <row r="332">
      <c r="A332" t="inlineStr">
        <is>
          <t>Toluene</t>
        </is>
      </c>
      <c r="B332" t="n">
        <v>0.0001533389753801812</v>
      </c>
      <c r="D332" t="inlineStr">
        <is>
          <t>kilogram</t>
        </is>
      </c>
      <c r="E332" t="inlineStr">
        <is>
          <t>air::urban air close to ground</t>
        </is>
      </c>
      <c r="F332" t="inlineStr">
        <is>
          <t>biosphere</t>
        </is>
      </c>
      <c r="G332" t="inlineStr">
        <is>
          <t>Toluene</t>
        </is>
      </c>
    </row>
    <row r="333">
      <c r="A333" t="inlineStr">
        <is>
          <t>m-Xylene</t>
        </is>
      </c>
      <c r="B333" t="n">
        <v>7.583156979183825e-05</v>
      </c>
      <c r="D333" t="inlineStr">
        <is>
          <t>kilogram</t>
        </is>
      </c>
      <c r="E333" t="inlineStr">
        <is>
          <t>air::urban air close to ground</t>
        </is>
      </c>
      <c r="F333" t="inlineStr">
        <is>
          <t>biosphere</t>
        </is>
      </c>
      <c r="G333" t="inlineStr">
        <is>
          <t>m-Xylene</t>
        </is>
      </c>
    </row>
    <row r="334">
      <c r="A334" t="inlineStr">
        <is>
          <t>o-Xylene</t>
        </is>
      </c>
      <c r="B334" t="n">
        <v>3.156157416750542e-05</v>
      </c>
      <c r="D334" t="inlineStr">
        <is>
          <t>kilogram</t>
        </is>
      </c>
      <c r="E334" t="inlineStr">
        <is>
          <t>air::urban air close to ground</t>
        </is>
      </c>
      <c r="F334" t="inlineStr">
        <is>
          <t>biosphere</t>
        </is>
      </c>
      <c r="G334" t="inlineStr">
        <is>
          <t>o-Xylene</t>
        </is>
      </c>
    </row>
    <row r="335">
      <c r="A335" t="inlineStr">
        <is>
          <t>Formaldehyde</t>
        </is>
      </c>
      <c r="B335" t="n">
        <v>2.37410071171501e-05</v>
      </c>
      <c r="D335" t="inlineStr">
        <is>
          <t>kilogram</t>
        </is>
      </c>
      <c r="E335" t="inlineStr">
        <is>
          <t>air::urban air close to ground</t>
        </is>
      </c>
      <c r="F335" t="inlineStr">
        <is>
          <t>biosphere</t>
        </is>
      </c>
      <c r="G335" t="inlineStr">
        <is>
          <t>Formaldehyde</t>
        </is>
      </c>
    </row>
    <row r="336">
      <c r="A336" t="inlineStr">
        <is>
          <t>Acetaldehyde</t>
        </is>
      </c>
      <c r="B336" t="n">
        <v>1.047397372815445e-05</v>
      </c>
      <c r="D336" t="inlineStr">
        <is>
          <t>kilogram</t>
        </is>
      </c>
      <c r="E336" t="inlineStr">
        <is>
          <t>air::urban air close to ground</t>
        </is>
      </c>
      <c r="F336" t="inlineStr">
        <is>
          <t>biosphere</t>
        </is>
      </c>
      <c r="G336" t="inlineStr">
        <is>
          <t>Acetaldehyde</t>
        </is>
      </c>
    </row>
    <row r="337">
      <c r="A337" t="inlineStr">
        <is>
          <t>Benzaldehyde</t>
        </is>
      </c>
      <c r="B337" t="n">
        <v>3.072365626925306e-06</v>
      </c>
      <c r="D337" t="inlineStr">
        <is>
          <t>kilogram</t>
        </is>
      </c>
      <c r="E337" t="inlineStr">
        <is>
          <t>air::urban air close to ground</t>
        </is>
      </c>
      <c r="F337" t="inlineStr">
        <is>
          <t>biosphere</t>
        </is>
      </c>
      <c r="G337" t="inlineStr">
        <is>
          <t>Benzaldehyde</t>
        </is>
      </c>
    </row>
    <row r="338">
      <c r="A338" t="inlineStr">
        <is>
          <t>Acetone</t>
        </is>
      </c>
      <c r="B338" t="n">
        <v>8.518831965565623e-06</v>
      </c>
      <c r="D338" t="inlineStr">
        <is>
          <t>kilogram</t>
        </is>
      </c>
      <c r="E338" t="inlineStr">
        <is>
          <t>air::urban air close to ground</t>
        </is>
      </c>
      <c r="F338" t="inlineStr">
        <is>
          <t>biosphere</t>
        </is>
      </c>
      <c r="G338" t="inlineStr">
        <is>
          <t>Acetone</t>
        </is>
      </c>
    </row>
    <row r="339">
      <c r="A339" t="inlineStr">
        <is>
          <t>Methyl ethyl ketone</t>
        </is>
      </c>
      <c r="B339" t="n">
        <v>0</v>
      </c>
      <c r="D339" t="inlineStr">
        <is>
          <t>kilogram</t>
        </is>
      </c>
      <c r="E339" t="inlineStr">
        <is>
          <t>air::urban air close to ground</t>
        </is>
      </c>
      <c r="F339" t="inlineStr">
        <is>
          <t>biosphere</t>
        </is>
      </c>
      <c r="G339" t="inlineStr">
        <is>
          <t>Methyl ethyl ketone</t>
        </is>
      </c>
    </row>
    <row r="340">
      <c r="A340" t="inlineStr">
        <is>
          <t>Acrolein</t>
        </is>
      </c>
      <c r="B340" t="n">
        <v>2.653406677799128e-06</v>
      </c>
      <c r="D340" t="inlineStr">
        <is>
          <t>kilogram</t>
        </is>
      </c>
      <c r="E340" t="inlineStr">
        <is>
          <t>air::urban air close to ground</t>
        </is>
      </c>
      <c r="F340" t="inlineStr">
        <is>
          <t>biosphere</t>
        </is>
      </c>
      <c r="G340" t="inlineStr">
        <is>
          <t>Acrolein</t>
        </is>
      </c>
    </row>
    <row r="341">
      <c r="A341" t="inlineStr">
        <is>
          <t>Styrene</t>
        </is>
      </c>
      <c r="B341" t="n">
        <v>1.4104951287248e-05</v>
      </c>
      <c r="D341" t="inlineStr">
        <is>
          <t>kilogram</t>
        </is>
      </c>
      <c r="E341" t="inlineStr">
        <is>
          <t>air::urban air close to ground</t>
        </is>
      </c>
      <c r="F341" t="inlineStr">
        <is>
          <t>biosphere</t>
        </is>
      </c>
      <c r="G341" t="inlineStr">
        <is>
          <t>Styrene</t>
        </is>
      </c>
    </row>
    <row r="342">
      <c r="A342" t="inlineStr">
        <is>
          <t>PAH, polycyclic aromatic hydrocarbons</t>
        </is>
      </c>
      <c r="B342" t="n">
        <v>1.055077288779459e-09</v>
      </c>
      <c r="D342" t="inlineStr">
        <is>
          <t>kilogram</t>
        </is>
      </c>
      <c r="E342" t="inlineStr">
        <is>
          <t>air::urban air close to ground</t>
        </is>
      </c>
      <c r="F342" t="inlineStr">
        <is>
          <t>biosphere</t>
        </is>
      </c>
      <c r="G342" t="inlineStr">
        <is>
          <t>PAHs</t>
        </is>
      </c>
    </row>
    <row r="343">
      <c r="A343" t="inlineStr">
        <is>
          <t>Arsenic</t>
        </is>
      </c>
      <c r="B343" t="n">
        <v>9.095493868788441e-12</v>
      </c>
      <c r="D343" t="inlineStr">
        <is>
          <t>kilogram</t>
        </is>
      </c>
      <c r="E343" t="inlineStr">
        <is>
          <t>air::urban air close to ground</t>
        </is>
      </c>
      <c r="F343" t="inlineStr">
        <is>
          <t>biosphere</t>
        </is>
      </c>
      <c r="G343" t="inlineStr">
        <is>
          <t>Arsenic</t>
        </is>
      </c>
    </row>
    <row r="344">
      <c r="A344" t="inlineStr">
        <is>
          <t>Selenium</t>
        </is>
      </c>
      <c r="B344" t="n">
        <v>6.063662579192293e-12</v>
      </c>
      <c r="D344" t="inlineStr">
        <is>
          <t>kilogram</t>
        </is>
      </c>
      <c r="E344" t="inlineStr">
        <is>
          <t>air::urban air close to ground</t>
        </is>
      </c>
      <c r="F344" t="inlineStr">
        <is>
          <t>biosphere</t>
        </is>
      </c>
      <c r="G344" t="inlineStr">
        <is>
          <t>Selenium</t>
        </is>
      </c>
    </row>
    <row r="345">
      <c r="A345" t="inlineStr">
        <is>
          <t>Zinc</t>
        </is>
      </c>
      <c r="B345" t="n">
        <v>6.548755585527677e-08</v>
      </c>
      <c r="D345" t="inlineStr">
        <is>
          <t>kilogram</t>
        </is>
      </c>
      <c r="E345" t="inlineStr">
        <is>
          <t>air::urban air close to ground</t>
        </is>
      </c>
      <c r="F345" t="inlineStr">
        <is>
          <t>biosphere</t>
        </is>
      </c>
      <c r="G345" t="inlineStr">
        <is>
          <t>Zinc</t>
        </is>
      </c>
    </row>
    <row r="346">
      <c r="A346" t="inlineStr">
        <is>
          <t>Copper</t>
        </is>
      </c>
      <c r="B346" t="n">
        <v>1.273369141630381e-09</v>
      </c>
      <c r="D346" t="inlineStr">
        <is>
          <t>kilogram</t>
        </is>
      </c>
      <c r="E346" t="inlineStr">
        <is>
          <t>air::urban air close to ground</t>
        </is>
      </c>
      <c r="F346" t="inlineStr">
        <is>
          <t>biosphere</t>
        </is>
      </c>
      <c r="G346" t="inlineStr">
        <is>
          <t>Copper</t>
        </is>
      </c>
    </row>
    <row r="347">
      <c r="A347" t="inlineStr">
        <is>
          <t>Nickel</t>
        </is>
      </c>
      <c r="B347" t="n">
        <v>3.941380676474991e-10</v>
      </c>
      <c r="D347" t="inlineStr">
        <is>
          <t>kilogram</t>
        </is>
      </c>
      <c r="E347" t="inlineStr">
        <is>
          <t>air::urban air close to ground</t>
        </is>
      </c>
      <c r="F347" t="inlineStr">
        <is>
          <t>biosphere</t>
        </is>
      </c>
      <c r="G347" t="inlineStr">
        <is>
          <t>Nickel</t>
        </is>
      </c>
    </row>
    <row r="348">
      <c r="A348" t="inlineStr">
        <is>
          <t>Chromium</t>
        </is>
      </c>
      <c r="B348" t="n">
        <v>4.850930063353835e-10</v>
      </c>
      <c r="D348" t="inlineStr">
        <is>
          <t>kilogram</t>
        </is>
      </c>
      <c r="E348" t="inlineStr">
        <is>
          <t>air::urban air close to ground</t>
        </is>
      </c>
      <c r="F348" t="inlineStr">
        <is>
          <t>biosphere</t>
        </is>
      </c>
      <c r="G348" t="inlineStr">
        <is>
          <t>Chromium</t>
        </is>
      </c>
    </row>
    <row r="349">
      <c r="A349" t="inlineStr">
        <is>
          <t>Chromium VI</t>
        </is>
      </c>
      <c r="B349" t="n">
        <v>9.701860126707668e-13</v>
      </c>
      <c r="D349" t="inlineStr">
        <is>
          <t>kilogram</t>
        </is>
      </c>
      <c r="E349" t="inlineStr">
        <is>
          <t>air::urban air close to ground</t>
        </is>
      </c>
      <c r="F349" t="inlineStr">
        <is>
          <t>biosphere</t>
        </is>
      </c>
      <c r="G349" t="inlineStr">
        <is>
          <t>Chromium VI</t>
        </is>
      </c>
    </row>
    <row r="350">
      <c r="A350" t="inlineStr">
        <is>
          <t>Mercury</t>
        </is>
      </c>
      <c r="B350" t="n">
        <v>2.637693221948648e-10</v>
      </c>
      <c r="D350" t="inlineStr">
        <is>
          <t>kilogram</t>
        </is>
      </c>
      <c r="E350" t="inlineStr">
        <is>
          <t>air::urban air close to ground</t>
        </is>
      </c>
      <c r="F350" t="inlineStr">
        <is>
          <t>biosphere</t>
        </is>
      </c>
      <c r="G350" t="inlineStr">
        <is>
          <t>Mercury</t>
        </is>
      </c>
    </row>
    <row r="351">
      <c r="A351" t="inlineStr">
        <is>
          <t>Cadmium</t>
        </is>
      </c>
      <c r="B351" t="n">
        <v>3.274377792763839e-10</v>
      </c>
      <c r="D351" t="inlineStr">
        <is>
          <t>kilogram</t>
        </is>
      </c>
      <c r="E351" t="inlineStr">
        <is>
          <t>air::urban air close to ground</t>
        </is>
      </c>
      <c r="F351" t="inlineStr">
        <is>
          <t>biosphere</t>
        </is>
      </c>
      <c r="G351" t="inlineStr">
        <is>
          <t>Cadmium</t>
        </is>
      </c>
    </row>
    <row r="352">
      <c r="A352" t="inlineStr">
        <is>
          <t>treatment of road wear emissions, passenger car</t>
        </is>
      </c>
      <c r="B352" t="n">
        <v>-6.406580679150494e-06</v>
      </c>
      <c r="C352" t="inlineStr">
        <is>
          <t>RER</t>
        </is>
      </c>
      <c r="D352" t="inlineStr">
        <is>
          <t>kilogram</t>
        </is>
      </c>
      <c r="F352" t="inlineStr">
        <is>
          <t>technosphere</t>
        </is>
      </c>
      <c r="G352" t="inlineStr">
        <is>
          <t>Road wear [kg/km]</t>
        </is>
      </c>
      <c r="H352" t="inlineStr">
        <is>
          <t>road wear emissions, passenger car</t>
        </is>
      </c>
    </row>
    <row r="353">
      <c r="A353" t="inlineStr">
        <is>
          <t>treatment of tyre wear emissions, passenger car</t>
        </is>
      </c>
      <c r="B353" t="n">
        <v>-5.195660038773799e-06</v>
      </c>
      <c r="C353" t="inlineStr">
        <is>
          <t>RER</t>
        </is>
      </c>
      <c r="D353" t="inlineStr">
        <is>
          <t>kilogram</t>
        </is>
      </c>
      <c r="F353" t="inlineStr">
        <is>
          <t>technosphere</t>
        </is>
      </c>
      <c r="G353" t="inlineStr">
        <is>
          <t>Tire wear [kg/km]</t>
        </is>
      </c>
      <c r="H353" t="inlineStr">
        <is>
          <t>tyre wear emissions, passenger car</t>
        </is>
      </c>
    </row>
    <row r="354">
      <c r="A354" t="inlineStr">
        <is>
          <t>treatment of brake wear emissions, passenger car</t>
        </is>
      </c>
      <c r="B354" t="n">
        <v>-3.632248632002054e-06</v>
      </c>
      <c r="C354" t="inlineStr">
        <is>
          <t>RER</t>
        </is>
      </c>
      <c r="D354" t="inlineStr">
        <is>
          <t>kilogram</t>
        </is>
      </c>
      <c r="F354" t="inlineStr">
        <is>
          <t>technosphere</t>
        </is>
      </c>
      <c r="G354" t="inlineStr">
        <is>
          <t>Brake wear [kg/km]</t>
        </is>
      </c>
      <c r="H354" t="inlineStr">
        <is>
          <t>brake wear emissions, passenger car</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H353"/>
  <sheetViews>
    <sheetView workbookViewId="0">
      <selection activeCell="A1" sqref="A1"/>
    </sheetView>
  </sheetViews>
  <sheetFormatPr baseColWidth="8" defaultRowHeight="15"/>
  <sheetData>
    <row r="1">
      <c r="A1" t="inlineStr">
        <is>
          <t>Activity</t>
        </is>
      </c>
      <c r="B1" t="inlineStr">
        <is>
          <t>Scooter, gasoline, 4-11kW, EURO-3</t>
        </is>
      </c>
    </row>
    <row r="2">
      <c r="A2" t="inlineStr">
        <is>
          <t>location</t>
        </is>
      </c>
      <c r="B2" t="inlineStr">
        <is>
          <t>CH</t>
        </is>
      </c>
    </row>
    <row r="3">
      <c r="A3" t="inlineStr">
        <is>
          <t>vehicle</t>
        </is>
      </c>
      <c r="B3" t="inlineStr">
        <is>
          <t>Scooter, gasoline, 4-11kW, EURO-3</t>
        </is>
      </c>
    </row>
    <row r="4">
      <c r="A4" t="inlineStr">
        <is>
          <t>size</t>
        </is>
      </c>
    </row>
    <row r="5">
      <c r="A5" t="inlineStr">
        <is>
          <t>year</t>
        </is>
      </c>
      <c r="B5" t="n">
        <v>2006</v>
      </c>
    </row>
    <row r="6">
      <c r="A6" t="inlineStr">
        <is>
          <t>full name</t>
        </is>
      </c>
      <c r="B6" t="inlineStr">
        <is>
          <t>Scooter, gasoline, 4-11kW, EURO-3 - 2006 - CH</t>
        </is>
      </c>
    </row>
    <row r="7">
      <c r="A7" t="inlineStr">
        <is>
          <t>reference product</t>
        </is>
      </c>
      <c r="B7" t="inlineStr">
        <is>
          <t>Scooter, gasoline, 4-11kW, EURO-3</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30000</v>
      </c>
    </row>
    <row r="12">
      <c r="A12" t="inlineStr">
        <is>
          <t>passengers</t>
        </is>
      </c>
      <c r="B12" t="n">
        <v>1</v>
      </c>
    </row>
    <row r="13">
      <c r="A13" t="inlineStr">
        <is>
          <t>service</t>
        </is>
      </c>
      <c r="B13" t="n">
        <v>1.2</v>
      </c>
    </row>
    <row r="14">
      <c r="A14" t="inlineStr">
        <is>
          <t>battery replacement</t>
        </is>
      </c>
      <c r="B14" t="n">
        <v>0</v>
      </c>
    </row>
    <row r="15">
      <c r="A15" t="inlineStr">
        <is>
          <t>annual kilometers</t>
        </is>
      </c>
      <c r="B15" t="n">
        <v>1870</v>
      </c>
    </row>
    <row r="16">
      <c r="A16" t="inlineStr">
        <is>
          <t>curb mass</t>
        </is>
      </c>
      <c r="B16" t="n">
        <v>133.2625</v>
      </c>
    </row>
    <row r="17">
      <c r="A17" t="inlineStr">
        <is>
          <t>power</t>
        </is>
      </c>
      <c r="B17" t="n">
        <v>8.800000000000001</v>
      </c>
    </row>
    <row r="18">
      <c r="A18" t="inlineStr">
        <is>
          <t>battery mass</t>
        </is>
      </c>
    </row>
    <row r="19">
      <c r="A19" t="inlineStr">
        <is>
          <t>electricity, low voltage</t>
        </is>
      </c>
      <c r="B19" t="n">
        <v>0</v>
      </c>
    </row>
    <row r="20">
      <c r="A20" t="inlineStr">
        <is>
          <t>tank capacity</t>
        </is>
      </c>
      <c r="B20" t="n">
        <v>79.875</v>
      </c>
    </row>
    <row r="21">
      <c r="A21" t="inlineStr">
        <is>
          <t>fuel mass</t>
        </is>
      </c>
      <c r="B21" t="n">
        <v>6.75</v>
      </c>
    </row>
    <row r="22">
      <c r="A22" t="inlineStr">
        <is>
          <t>range</t>
        </is>
      </c>
      <c r="B22" t="n">
        <v>271.7451869178301</v>
      </c>
    </row>
    <row r="23">
      <c r="A23" t="inlineStr">
        <is>
          <t>emission standard</t>
        </is>
      </c>
      <c r="B23" t="inlineStr">
        <is>
          <t>EURO-5</t>
        </is>
      </c>
    </row>
    <row r="24">
      <c r="A24" t="inlineStr">
        <is>
          <t>Glider lightweighting</t>
        </is>
      </c>
      <c r="B24" t="n">
        <v>-0.05</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Scooter, gasoline, 4-11kW, EURO-3</t>
        </is>
      </c>
      <c r="B32" t="n">
        <v>1</v>
      </c>
      <c r="C32" t="inlineStr">
        <is>
          <t>CH</t>
        </is>
      </c>
      <c r="D32" t="inlineStr">
        <is>
          <t>unit</t>
        </is>
      </c>
      <c r="F32" t="inlineStr">
        <is>
          <t>production</t>
        </is>
      </c>
      <c r="H32" t="inlineStr">
        <is>
          <t>Scooter, gasoline, 4-11kW, EURO-3</t>
        </is>
      </c>
    </row>
    <row r="33">
      <c r="A33" t="inlineStr">
        <is>
          <t>motor scooter production</t>
        </is>
      </c>
      <c r="B33" t="n">
        <v>0.7777777777777778</v>
      </c>
      <c r="C33" t="inlineStr">
        <is>
          <t>RER</t>
        </is>
      </c>
      <c r="D33" t="inlineStr">
        <is>
          <t>unit</t>
        </is>
      </c>
      <c r="F33" t="inlineStr">
        <is>
          <t>technosphere</t>
        </is>
      </c>
      <c r="G33" t="inlineStr">
        <is>
          <t>Glider base mass [kg]</t>
        </is>
      </c>
      <c r="H33" t="inlineStr">
        <is>
          <t>motor scooter, 50 cubic cm engine</t>
        </is>
      </c>
    </row>
    <row r="34">
      <c r="A34" t="inlineStr">
        <is>
          <t>motor scooter production</t>
        </is>
      </c>
      <c r="B34" t="n">
        <v>0.5777777777777778</v>
      </c>
      <c r="C34" t="inlineStr">
        <is>
          <t>RER</t>
        </is>
      </c>
      <c r="D34" t="inlineStr">
        <is>
          <t>unit</t>
        </is>
      </c>
      <c r="F34" t="inlineStr">
        <is>
          <t>technosphere</t>
        </is>
      </c>
      <c r="G34" t="inlineStr">
        <is>
          <t>Mechanical powertrain mass [kg]</t>
        </is>
      </c>
      <c r="H34" t="inlineStr">
        <is>
          <t>motor scooter, 50 cubic cm engine</t>
        </is>
      </c>
    </row>
    <row r="35">
      <c r="A35" t="inlineStr">
        <is>
          <t>polyethylene production, high density, granulate</t>
        </is>
      </c>
      <c r="B35" t="n">
        <v>1.0125</v>
      </c>
      <c r="C35" t="inlineStr">
        <is>
          <t>RER</t>
        </is>
      </c>
      <c r="D35" t="inlineStr">
        <is>
          <t>kilogram</t>
        </is>
      </c>
      <c r="F35" t="inlineStr">
        <is>
          <t>technosphere</t>
        </is>
      </c>
      <c r="G35" t="inlineStr">
        <is>
          <t>Fuel tank mass [kg]</t>
        </is>
      </c>
      <c r="H35" t="inlineStr">
        <is>
          <t>polyethylene, high density, granulate</t>
        </is>
      </c>
    </row>
    <row r="36">
      <c r="A36" t="inlineStr">
        <is>
          <t>injection moulding</t>
        </is>
      </c>
      <c r="B36" t="n">
        <v>1.018611670020121</v>
      </c>
      <c r="C36" t="inlineStr">
        <is>
          <t>RER</t>
        </is>
      </c>
      <c r="D36" t="inlineStr">
        <is>
          <t>kilogram</t>
        </is>
      </c>
      <c r="F36" t="inlineStr">
        <is>
          <t>technosphere</t>
        </is>
      </c>
      <c r="G36" t="inlineStr">
        <is>
          <t>Fuel tank shaping</t>
        </is>
      </c>
      <c r="H36" t="inlineStr">
        <is>
          <t>injection moulding</t>
        </is>
      </c>
    </row>
    <row r="37">
      <c r="A37" t="inlineStr">
        <is>
          <t>market for transport, freight, lorry, unspecified</t>
        </is>
      </c>
      <c r="B37" t="n">
        <v>133.2625</v>
      </c>
      <c r="C37" t="inlineStr">
        <is>
          <t>RER</t>
        </is>
      </c>
      <c r="D37" t="inlineStr">
        <is>
          <t>ton kilometer</t>
        </is>
      </c>
      <c r="F37" t="inlineStr">
        <is>
          <t>technosphere</t>
        </is>
      </c>
      <c r="H37" t="inlineStr">
        <is>
          <t>transport, freight, lorry, unspecified</t>
        </is>
      </c>
    </row>
    <row r="38">
      <c r="A38" t="inlineStr">
        <is>
          <t>transport, freight, sea, container ship</t>
        </is>
      </c>
      <c r="B38" t="n">
        <v>2118.87375</v>
      </c>
      <c r="C38" t="inlineStr">
        <is>
          <t>GLO</t>
        </is>
      </c>
      <c r="D38" t="inlineStr">
        <is>
          <t>ton kilometer</t>
        </is>
      </c>
      <c r="F38" t="inlineStr">
        <is>
          <t>technosphere</t>
        </is>
      </c>
      <c r="H38" t="inlineStr">
        <is>
          <t>transport, freight, sea, container ship</t>
        </is>
      </c>
    </row>
    <row r="40">
      <c r="A40" t="inlineStr">
        <is>
          <t>Activity</t>
        </is>
      </c>
      <c r="B40" t="inlineStr">
        <is>
          <t>Scooter, gasoline, 4-11kW, EURO-4</t>
        </is>
      </c>
    </row>
    <row r="41">
      <c r="A41" t="inlineStr">
        <is>
          <t>location</t>
        </is>
      </c>
      <c r="B41" t="inlineStr">
        <is>
          <t>CH</t>
        </is>
      </c>
    </row>
    <row r="42">
      <c r="A42" t="inlineStr">
        <is>
          <t>vehicle</t>
        </is>
      </c>
      <c r="B42" t="inlineStr">
        <is>
          <t>Scooter, gasoline, 4-11kW, EURO-4</t>
        </is>
      </c>
    </row>
    <row r="43">
      <c r="A43" t="inlineStr">
        <is>
          <t>size</t>
        </is>
      </c>
    </row>
    <row r="44">
      <c r="A44" t="inlineStr">
        <is>
          <t>year</t>
        </is>
      </c>
      <c r="B44" t="n">
        <v>2016</v>
      </c>
    </row>
    <row r="45">
      <c r="A45" t="inlineStr">
        <is>
          <t>full name</t>
        </is>
      </c>
      <c r="B45" t="inlineStr">
        <is>
          <t>Scooter, gasoline, 4-11kW, EURO-4 - 2016 - CH</t>
        </is>
      </c>
    </row>
    <row r="46">
      <c r="A46" t="inlineStr">
        <is>
          <t>reference product</t>
        </is>
      </c>
      <c r="B46" t="inlineStr">
        <is>
          <t>Scooter, gasoline, 4-11kW, EURO-4</t>
        </is>
      </c>
    </row>
    <row r="47">
      <c r="A47" t="inlineStr">
        <is>
          <t>type</t>
        </is>
      </c>
      <c r="B47" t="inlineStr">
        <is>
          <t>process</t>
        </is>
      </c>
    </row>
    <row r="48">
      <c r="A48" t="inlineStr">
        <is>
          <t>unit</t>
        </is>
      </c>
      <c r="B48" t="inlineStr">
        <is>
          <t>unit</t>
        </is>
      </c>
    </row>
    <row r="49">
      <c r="A49" t="inlineStr">
        <is>
          <t>source</t>
        </is>
      </c>
      <c r="B49" t="inlineStr">
        <is>
          <t>Sacchi R., Bauer C. Life cycle inventories for on-road vehicles. Paul Scherrer Institut, 2021.</t>
        </is>
      </c>
    </row>
    <row r="50">
      <c r="A50" t="inlineStr">
        <is>
          <t>lifetime</t>
        </is>
      </c>
      <c r="B50" t="n">
        <v>30000</v>
      </c>
    </row>
    <row r="51">
      <c r="A51" t="inlineStr">
        <is>
          <t>passengers</t>
        </is>
      </c>
      <c r="B51" t="n">
        <v>1</v>
      </c>
    </row>
    <row r="52">
      <c r="A52" t="inlineStr">
        <is>
          <t>service</t>
        </is>
      </c>
      <c r="B52" t="n">
        <v>1.2</v>
      </c>
    </row>
    <row r="53">
      <c r="A53" t="inlineStr">
        <is>
          <t>battery replacement</t>
        </is>
      </c>
      <c r="B53" t="n">
        <v>0</v>
      </c>
    </row>
    <row r="54">
      <c r="A54" t="inlineStr">
        <is>
          <t>annual kilometers</t>
        </is>
      </c>
      <c r="B54" t="n">
        <v>1870</v>
      </c>
    </row>
    <row r="55">
      <c r="A55" t="inlineStr">
        <is>
          <t>curb mass</t>
        </is>
      </c>
      <c r="B55" t="n">
        <v>131.1625</v>
      </c>
    </row>
    <row r="56">
      <c r="A56" t="inlineStr">
        <is>
          <t>power</t>
        </is>
      </c>
      <c r="B56" t="n">
        <v>8.800000000000001</v>
      </c>
    </row>
    <row r="57">
      <c r="A57" t="inlineStr">
        <is>
          <t>battery mass</t>
        </is>
      </c>
    </row>
    <row r="58">
      <c r="A58" t="inlineStr">
        <is>
          <t>electricity, low voltage</t>
        </is>
      </c>
      <c r="B58" t="n">
        <v>0</v>
      </c>
    </row>
    <row r="59">
      <c r="A59" t="inlineStr">
        <is>
          <t>tank capacity</t>
        </is>
      </c>
      <c r="B59" t="n">
        <v>79.875</v>
      </c>
    </row>
    <row r="60">
      <c r="A60" t="inlineStr">
        <is>
          <t>fuel mass</t>
        </is>
      </c>
      <c r="B60" t="n">
        <v>6.75</v>
      </c>
    </row>
    <row r="61">
      <c r="A61" t="inlineStr">
        <is>
          <t>range</t>
        </is>
      </c>
      <c r="B61" t="n">
        <v>274.4626387870084</v>
      </c>
    </row>
    <row r="62">
      <c r="A62" t="inlineStr">
        <is>
          <t>emission standard</t>
        </is>
      </c>
      <c r="B62" t="inlineStr">
        <is>
          <t>EURO-4</t>
        </is>
      </c>
    </row>
    <row r="63">
      <c r="A63" t="inlineStr">
        <is>
          <t>Glider lightweighting</t>
        </is>
      </c>
      <c r="B63" t="n">
        <v>-0.02</v>
      </c>
    </row>
    <row r="64">
      <c r="A64" t="inlineStr">
        <is>
          <t>origin</t>
        </is>
      </c>
      <c r="B64" t="inlineStr">
        <is>
          <t>China</t>
        </is>
      </c>
    </row>
    <row r="65">
      <c r="A65" t="inlineStr">
        <is>
          <t>distance by ship [km]</t>
        </is>
      </c>
      <c r="B65" t="n">
        <v>15900</v>
      </c>
    </row>
    <row r="66">
      <c r="A66" t="inlineStr">
        <is>
          <t>distance by truck [km]</t>
        </is>
      </c>
      <c r="B66" t="n">
        <v>1000</v>
      </c>
    </row>
    <row r="67">
      <c r="A67" t="inlineStr">
        <is>
          <t>comment</t>
        </is>
      </c>
      <c r="B67" t="inlineStr">
        <is>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68">
      <c r="A68" t="inlineStr">
        <is>
          <t>classifications</t>
        </is>
      </c>
      <c r="B68" t="inlineStr">
        <is>
          <t>CPC::49113:Motor cars and other motor vehicles principally designed for the transport of persons (except public-transport type vehicles, vehicles specially designed for travelling on snow, and golf cars and similar vehicles)</t>
        </is>
      </c>
    </row>
    <row r="69">
      <c r="A69" t="inlineStr">
        <is>
          <t>Exchanges</t>
        </is>
      </c>
    </row>
    <row r="70">
      <c r="A70" t="inlineStr">
        <is>
          <t>name</t>
        </is>
      </c>
      <c r="B70" t="inlineStr">
        <is>
          <t>amount</t>
        </is>
      </c>
      <c r="C70" t="inlineStr">
        <is>
          <t>location</t>
        </is>
      </c>
      <c r="D70" t="inlineStr">
        <is>
          <t>unit</t>
        </is>
      </c>
      <c r="E70" t="inlineStr">
        <is>
          <t>categories</t>
        </is>
      </c>
      <c r="F70" t="inlineStr">
        <is>
          <t>type</t>
        </is>
      </c>
      <c r="G70" t="inlineStr">
        <is>
          <t>comment</t>
        </is>
      </c>
      <c r="H70" t="inlineStr">
        <is>
          <t>reference product</t>
        </is>
      </c>
    </row>
    <row r="71">
      <c r="A71" t="inlineStr">
        <is>
          <t>Scooter, gasoline, 4-11kW, EURO-4</t>
        </is>
      </c>
      <c r="B71" t="n">
        <v>1</v>
      </c>
      <c r="C71" t="inlineStr">
        <is>
          <t>CH</t>
        </is>
      </c>
      <c r="D71" t="inlineStr">
        <is>
          <t>unit</t>
        </is>
      </c>
      <c r="F71" t="inlineStr">
        <is>
          <t>production</t>
        </is>
      </c>
      <c r="H71" t="inlineStr">
        <is>
          <t>Scooter, gasoline, 4-11kW, EURO-4</t>
        </is>
      </c>
    </row>
    <row r="72">
      <c r="A72" t="inlineStr">
        <is>
          <t>motor scooter production</t>
        </is>
      </c>
      <c r="B72" t="n">
        <v>0.7777777777777778</v>
      </c>
      <c r="C72" t="inlineStr">
        <is>
          <t>RER</t>
        </is>
      </c>
      <c r="D72" t="inlineStr">
        <is>
          <t>unit</t>
        </is>
      </c>
      <c r="F72" t="inlineStr">
        <is>
          <t>technosphere</t>
        </is>
      </c>
      <c r="G72" t="inlineStr">
        <is>
          <t>Glider base mass [kg]</t>
        </is>
      </c>
      <c r="H72" t="inlineStr">
        <is>
          <t>motor scooter, 50 cubic cm engine</t>
        </is>
      </c>
    </row>
    <row r="73">
      <c r="A73" t="inlineStr">
        <is>
          <t>motor scooter production</t>
        </is>
      </c>
      <c r="B73" t="n">
        <v>0.5777777777777778</v>
      </c>
      <c r="C73" t="inlineStr">
        <is>
          <t>RER</t>
        </is>
      </c>
      <c r="D73" t="inlineStr">
        <is>
          <t>unit</t>
        </is>
      </c>
      <c r="F73" t="inlineStr">
        <is>
          <t>technosphere</t>
        </is>
      </c>
      <c r="G73" t="inlineStr">
        <is>
          <t>Mechanical powertrain mass [kg]</t>
        </is>
      </c>
      <c r="H73" t="inlineStr">
        <is>
          <t>motor scooter, 50 cubic cm engine</t>
        </is>
      </c>
    </row>
    <row r="74">
      <c r="A74" t="inlineStr">
        <is>
          <t>polyethylene production, high density, granulate</t>
        </is>
      </c>
      <c r="B74" t="n">
        <v>1.0125</v>
      </c>
      <c r="C74" t="inlineStr">
        <is>
          <t>RER</t>
        </is>
      </c>
      <c r="D74" t="inlineStr">
        <is>
          <t>kilogram</t>
        </is>
      </c>
      <c r="F74" t="inlineStr">
        <is>
          <t>technosphere</t>
        </is>
      </c>
      <c r="G74" t="inlineStr">
        <is>
          <t>Fuel tank mass [kg]</t>
        </is>
      </c>
      <c r="H74" t="inlineStr">
        <is>
          <t>polyethylene, high density, granulate</t>
        </is>
      </c>
    </row>
    <row r="75">
      <c r="A75" t="inlineStr">
        <is>
          <t>injection moulding</t>
        </is>
      </c>
      <c r="B75" t="n">
        <v>1.018611670020121</v>
      </c>
      <c r="C75" t="inlineStr">
        <is>
          <t>RER</t>
        </is>
      </c>
      <c r="D75" t="inlineStr">
        <is>
          <t>kilogram</t>
        </is>
      </c>
      <c r="F75" t="inlineStr">
        <is>
          <t>technosphere</t>
        </is>
      </c>
      <c r="G75" t="inlineStr">
        <is>
          <t>Fuel tank shaping</t>
        </is>
      </c>
      <c r="H75" t="inlineStr">
        <is>
          <t>injection moulding</t>
        </is>
      </c>
    </row>
    <row r="76">
      <c r="A76" t="inlineStr">
        <is>
          <t>market for transport, freight, lorry, unspecified</t>
        </is>
      </c>
      <c r="B76" t="n">
        <v>131.1625</v>
      </c>
      <c r="C76" t="inlineStr">
        <is>
          <t>RER</t>
        </is>
      </c>
      <c r="D76" t="inlineStr">
        <is>
          <t>ton kilometer</t>
        </is>
      </c>
      <c r="F76" t="inlineStr">
        <is>
          <t>technosphere</t>
        </is>
      </c>
      <c r="H76" t="inlineStr">
        <is>
          <t>transport, freight, lorry, unspecified</t>
        </is>
      </c>
    </row>
    <row r="77">
      <c r="A77" t="inlineStr">
        <is>
          <t>transport, freight, sea, container ship</t>
        </is>
      </c>
      <c r="B77" t="n">
        <v>2085.48375</v>
      </c>
      <c r="C77" t="inlineStr">
        <is>
          <t>GLO</t>
        </is>
      </c>
      <c r="D77" t="inlineStr">
        <is>
          <t>ton kilometer</t>
        </is>
      </c>
      <c r="F77" t="inlineStr">
        <is>
          <t>technosphere</t>
        </is>
      </c>
      <c r="H77" t="inlineStr">
        <is>
          <t>transport, freight, sea, container ship</t>
        </is>
      </c>
    </row>
    <row r="79">
      <c r="A79" t="inlineStr">
        <is>
          <t>Activity</t>
        </is>
      </c>
      <c r="B79" t="inlineStr">
        <is>
          <t>Scooter, gasoline, 4-11kW, EURO-5</t>
        </is>
      </c>
    </row>
    <row r="80">
      <c r="A80" t="inlineStr">
        <is>
          <t>location</t>
        </is>
      </c>
      <c r="B80" t="inlineStr">
        <is>
          <t>CH</t>
        </is>
      </c>
    </row>
    <row r="81">
      <c r="A81" t="inlineStr">
        <is>
          <t>vehicle</t>
        </is>
      </c>
      <c r="B81" t="inlineStr">
        <is>
          <t>Scooter, gasoline, 4-11kW, EURO-5</t>
        </is>
      </c>
    </row>
    <row r="82">
      <c r="A82" t="inlineStr">
        <is>
          <t>size</t>
        </is>
      </c>
    </row>
    <row r="83">
      <c r="A83" t="inlineStr">
        <is>
          <t>year</t>
        </is>
      </c>
      <c r="B83" t="n">
        <v>2020</v>
      </c>
    </row>
    <row r="84">
      <c r="A84" t="inlineStr">
        <is>
          <t>full name</t>
        </is>
      </c>
      <c r="B84" t="inlineStr">
        <is>
          <t>Scooter, gasoline, 4-11kW, EURO-5 - 2020 - CH</t>
        </is>
      </c>
    </row>
    <row r="85">
      <c r="A85" t="inlineStr">
        <is>
          <t>reference product</t>
        </is>
      </c>
      <c r="B85" t="inlineStr">
        <is>
          <t>Scooter, gasoline, 4-11kW, EURO-5</t>
        </is>
      </c>
    </row>
    <row r="86">
      <c r="A86" t="inlineStr">
        <is>
          <t>type</t>
        </is>
      </c>
      <c r="B86" t="inlineStr">
        <is>
          <t>process</t>
        </is>
      </c>
    </row>
    <row r="87">
      <c r="A87" t="inlineStr">
        <is>
          <t>unit</t>
        </is>
      </c>
      <c r="B87" t="inlineStr">
        <is>
          <t>unit</t>
        </is>
      </c>
    </row>
    <row r="88">
      <c r="A88" t="inlineStr">
        <is>
          <t>source</t>
        </is>
      </c>
      <c r="B88" t="inlineStr">
        <is>
          <t>Sacchi R., Bauer C. Life cycle inventories for on-road vehicles. Paul Scherrer Institut, 2021.</t>
        </is>
      </c>
    </row>
    <row r="89">
      <c r="A89" t="inlineStr">
        <is>
          <t>lifetime</t>
        </is>
      </c>
      <c r="B89" t="n">
        <v>30000</v>
      </c>
    </row>
    <row r="90">
      <c r="A90" t="inlineStr">
        <is>
          <t>passengers</t>
        </is>
      </c>
      <c r="B90" t="n">
        <v>1</v>
      </c>
    </row>
    <row r="91">
      <c r="A91" t="inlineStr">
        <is>
          <t>service</t>
        </is>
      </c>
      <c r="B91" t="n">
        <v>1.2</v>
      </c>
    </row>
    <row r="92">
      <c r="A92" t="inlineStr">
        <is>
          <t>battery replacement</t>
        </is>
      </c>
      <c r="B92" t="n">
        <v>0</v>
      </c>
    </row>
    <row r="93">
      <c r="A93" t="inlineStr">
        <is>
          <t>annual kilometers</t>
        </is>
      </c>
      <c r="B93" t="n">
        <v>1870</v>
      </c>
    </row>
    <row r="94">
      <c r="A94" t="inlineStr">
        <is>
          <t>curb mass</t>
        </is>
      </c>
      <c r="B94" t="n">
        <v>129.7625</v>
      </c>
    </row>
    <row r="95">
      <c r="A95" t="inlineStr">
        <is>
          <t>power</t>
        </is>
      </c>
      <c r="B95" t="n">
        <v>8.800000000000001</v>
      </c>
    </row>
    <row r="96">
      <c r="A96" t="inlineStr">
        <is>
          <t>battery mass</t>
        </is>
      </c>
    </row>
    <row r="97">
      <c r="A97" t="inlineStr">
        <is>
          <t>electricity, low voltage</t>
        </is>
      </c>
      <c r="B97" t="n">
        <v>0</v>
      </c>
    </row>
    <row r="98">
      <c r="A98" t="inlineStr">
        <is>
          <t>tank capacity</t>
        </is>
      </c>
      <c r="B98" t="n">
        <v>79.875</v>
      </c>
    </row>
    <row r="99">
      <c r="A99" t="inlineStr">
        <is>
          <t>fuel mass</t>
        </is>
      </c>
      <c r="B99" t="n">
        <v>6.75</v>
      </c>
    </row>
    <row r="100">
      <c r="A100" t="inlineStr">
        <is>
          <t>range</t>
        </is>
      </c>
      <c r="B100" t="n">
        <v>277.2349886737459</v>
      </c>
    </row>
    <row r="101">
      <c r="A101" t="inlineStr">
        <is>
          <t>emission standard</t>
        </is>
      </c>
      <c r="B101" t="inlineStr">
        <is>
          <t>EURO-5</t>
        </is>
      </c>
    </row>
    <row r="102">
      <c r="A102" t="inlineStr">
        <is>
          <t>Glider lightweighting</t>
        </is>
      </c>
      <c r="B102" t="n">
        <v>0</v>
      </c>
    </row>
    <row r="103">
      <c r="A103" t="inlineStr">
        <is>
          <t>origin</t>
        </is>
      </c>
      <c r="B103" t="inlineStr">
        <is>
          <t>China</t>
        </is>
      </c>
    </row>
    <row r="104">
      <c r="A104" t="inlineStr">
        <is>
          <t>distance by ship [km]</t>
        </is>
      </c>
      <c r="B104" t="n">
        <v>15900</v>
      </c>
    </row>
    <row r="105">
      <c r="A105" t="inlineStr">
        <is>
          <t>distance by truck [km]</t>
        </is>
      </c>
      <c r="B105" t="n">
        <v>1000</v>
      </c>
    </row>
    <row r="106">
      <c r="A106" t="inlineStr">
        <is>
          <t>comment</t>
        </is>
      </c>
      <c r="B106" t="inlineStr">
        <is>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107">
      <c r="A107" t="inlineStr">
        <is>
          <t>classifications</t>
        </is>
      </c>
      <c r="B107" t="inlineStr">
        <is>
          <t>CPC::49113:Motor cars and other motor vehicles principally designed for the transport of persons (except public-transport type vehicles, vehicles specially designed for travelling on snow, and golf cars and similar vehicles)</t>
        </is>
      </c>
    </row>
    <row r="108">
      <c r="A108" t="inlineStr">
        <is>
          <t>Exchanges</t>
        </is>
      </c>
    </row>
    <row r="109">
      <c r="A109" t="inlineStr">
        <is>
          <t>name</t>
        </is>
      </c>
      <c r="B109" t="inlineStr">
        <is>
          <t>amount</t>
        </is>
      </c>
      <c r="C109" t="inlineStr">
        <is>
          <t>location</t>
        </is>
      </c>
      <c r="D109" t="inlineStr">
        <is>
          <t>unit</t>
        </is>
      </c>
      <c r="E109" t="inlineStr">
        <is>
          <t>categories</t>
        </is>
      </c>
      <c r="F109" t="inlineStr">
        <is>
          <t>type</t>
        </is>
      </c>
      <c r="G109" t="inlineStr">
        <is>
          <t>comment</t>
        </is>
      </c>
      <c r="H109" t="inlineStr">
        <is>
          <t>reference product</t>
        </is>
      </c>
    </row>
    <row r="110">
      <c r="A110" t="inlineStr">
        <is>
          <t>Scooter, gasoline, 4-11kW, EURO-5</t>
        </is>
      </c>
      <c r="B110" t="n">
        <v>1</v>
      </c>
      <c r="C110" t="inlineStr">
        <is>
          <t>CH</t>
        </is>
      </c>
      <c r="D110" t="inlineStr">
        <is>
          <t>unit</t>
        </is>
      </c>
      <c r="F110" t="inlineStr">
        <is>
          <t>production</t>
        </is>
      </c>
      <c r="H110" t="inlineStr">
        <is>
          <t>Scooter, gasoline, 4-11kW, EURO-5</t>
        </is>
      </c>
    </row>
    <row r="111">
      <c r="A111" t="inlineStr">
        <is>
          <t>motor scooter production</t>
        </is>
      </c>
      <c r="B111" t="n">
        <v>0.7777777777777778</v>
      </c>
      <c r="C111" t="inlineStr">
        <is>
          <t>RER</t>
        </is>
      </c>
      <c r="D111" t="inlineStr">
        <is>
          <t>unit</t>
        </is>
      </c>
      <c r="F111" t="inlineStr">
        <is>
          <t>technosphere</t>
        </is>
      </c>
      <c r="G111" t="inlineStr">
        <is>
          <t>Glider base mass [kg]</t>
        </is>
      </c>
      <c r="H111" t="inlineStr">
        <is>
          <t>motor scooter, 50 cubic cm engine</t>
        </is>
      </c>
    </row>
    <row r="112">
      <c r="A112" t="inlineStr">
        <is>
          <t>motor scooter production</t>
        </is>
      </c>
      <c r="B112" t="n">
        <v>0.5777777777777778</v>
      </c>
      <c r="C112" t="inlineStr">
        <is>
          <t>RER</t>
        </is>
      </c>
      <c r="D112" t="inlineStr">
        <is>
          <t>unit</t>
        </is>
      </c>
      <c r="F112" t="inlineStr">
        <is>
          <t>technosphere</t>
        </is>
      </c>
      <c r="G112" t="inlineStr">
        <is>
          <t>Mechanical powertrain mass [kg]</t>
        </is>
      </c>
      <c r="H112" t="inlineStr">
        <is>
          <t>motor scooter, 50 cubic cm engine</t>
        </is>
      </c>
    </row>
    <row r="113">
      <c r="A113" t="inlineStr">
        <is>
          <t>polyethylene production, high density, granulate</t>
        </is>
      </c>
      <c r="B113" t="n">
        <v>1.0125</v>
      </c>
      <c r="C113" t="inlineStr">
        <is>
          <t>RER</t>
        </is>
      </c>
      <c r="D113" t="inlineStr">
        <is>
          <t>kilogram</t>
        </is>
      </c>
      <c r="F113" t="inlineStr">
        <is>
          <t>technosphere</t>
        </is>
      </c>
      <c r="G113" t="inlineStr">
        <is>
          <t>Fuel tank mass [kg]</t>
        </is>
      </c>
      <c r="H113" t="inlineStr">
        <is>
          <t>polyethylene, high density, granulate</t>
        </is>
      </c>
    </row>
    <row r="114">
      <c r="A114" t="inlineStr">
        <is>
          <t>injection moulding</t>
        </is>
      </c>
      <c r="B114" t="n">
        <v>1.018611670020121</v>
      </c>
      <c r="C114" t="inlineStr">
        <is>
          <t>RER</t>
        </is>
      </c>
      <c r="D114" t="inlineStr">
        <is>
          <t>kilogram</t>
        </is>
      </c>
      <c r="F114" t="inlineStr">
        <is>
          <t>technosphere</t>
        </is>
      </c>
      <c r="G114" t="inlineStr">
        <is>
          <t>Fuel tank shaping</t>
        </is>
      </c>
      <c r="H114" t="inlineStr">
        <is>
          <t>injection moulding</t>
        </is>
      </c>
    </row>
    <row r="115">
      <c r="A115" t="inlineStr">
        <is>
          <t>market for transport, freight, lorry, unspecified</t>
        </is>
      </c>
      <c r="B115" t="n">
        <v>129.7625</v>
      </c>
      <c r="C115" t="inlineStr">
        <is>
          <t>RER</t>
        </is>
      </c>
      <c r="D115" t="inlineStr">
        <is>
          <t>ton kilometer</t>
        </is>
      </c>
      <c r="F115" t="inlineStr">
        <is>
          <t>technosphere</t>
        </is>
      </c>
      <c r="H115" t="inlineStr">
        <is>
          <t>transport, freight, lorry, unspecified</t>
        </is>
      </c>
    </row>
    <row r="116">
      <c r="A116" t="inlineStr">
        <is>
          <t>transport, freight, sea, container ship</t>
        </is>
      </c>
      <c r="B116" t="n">
        <v>2063.22375</v>
      </c>
      <c r="C116" t="inlineStr">
        <is>
          <t>GLO</t>
        </is>
      </c>
      <c r="D116" t="inlineStr">
        <is>
          <t>ton kilometer</t>
        </is>
      </c>
      <c r="F116" t="inlineStr">
        <is>
          <t>technosphere</t>
        </is>
      </c>
      <c r="H116" t="inlineStr">
        <is>
          <t>transport, freight, sea, container ship</t>
        </is>
      </c>
    </row>
    <row r="118">
      <c r="A118" t="inlineStr">
        <is>
          <t>Activity</t>
        </is>
      </c>
      <c r="B118" t="inlineStr">
        <is>
          <t>transport, Scooter, gasoline, 4-11kW, EURO-3</t>
        </is>
      </c>
    </row>
    <row r="119">
      <c r="A119" t="inlineStr">
        <is>
          <t>location</t>
        </is>
      </c>
      <c r="B119" t="inlineStr">
        <is>
          <t>CH</t>
        </is>
      </c>
    </row>
    <row r="120">
      <c r="A120" t="inlineStr">
        <is>
          <t>vehicle</t>
        </is>
      </c>
      <c r="B120" t="inlineStr">
        <is>
          <t>Scooter, gasoline, 4-11kW, EURO-3</t>
        </is>
      </c>
    </row>
    <row r="121">
      <c r="A121" t="inlineStr">
        <is>
          <t>size</t>
        </is>
      </c>
    </row>
    <row r="122">
      <c r="A122" t="inlineStr">
        <is>
          <t>year</t>
        </is>
      </c>
      <c r="B122" t="n">
        <v>2006</v>
      </c>
    </row>
    <row r="123">
      <c r="A123" t="inlineStr">
        <is>
          <t>full name</t>
        </is>
      </c>
      <c r="B123" t="inlineStr">
        <is>
          <t>Scooter, gasoline, 4-11kW, EURO-3 - 2006 - CH</t>
        </is>
      </c>
    </row>
    <row r="124">
      <c r="A124" t="inlineStr">
        <is>
          <t>reference product</t>
        </is>
      </c>
      <c r="B124" t="inlineStr">
        <is>
          <t>transport, Scooter, gasoline, 4-11kW, EURO-3</t>
        </is>
      </c>
    </row>
    <row r="125">
      <c r="A125" t="inlineStr">
        <is>
          <t>type</t>
        </is>
      </c>
      <c r="B125" t="inlineStr">
        <is>
          <t>process</t>
        </is>
      </c>
    </row>
    <row r="126">
      <c r="A126" t="inlineStr">
        <is>
          <t>unit</t>
        </is>
      </c>
      <c r="B126" t="inlineStr">
        <is>
          <t>kilometer</t>
        </is>
      </c>
    </row>
    <row r="127">
      <c r="A127" t="inlineStr">
        <is>
          <t>source</t>
        </is>
      </c>
      <c r="B127" t="inlineStr">
        <is>
          <t>Sacchi R., Bauer C. Life cycle inventories for on-road vehicles. Paul Scherrer Institut, 2021.</t>
        </is>
      </c>
    </row>
    <row r="128">
      <c r="A128" t="inlineStr">
        <is>
          <t>lifetime</t>
        </is>
      </c>
      <c r="B128" t="n">
        <v>30000</v>
      </c>
    </row>
    <row r="129">
      <c r="A129" t="inlineStr">
        <is>
          <t>passengers</t>
        </is>
      </c>
      <c r="B129" t="n">
        <v>1</v>
      </c>
    </row>
    <row r="130">
      <c r="A130" t="inlineStr">
        <is>
          <t>service</t>
        </is>
      </c>
      <c r="B130" t="n">
        <v>1.2</v>
      </c>
    </row>
    <row r="131">
      <c r="A131" t="inlineStr">
        <is>
          <t>battery replacement</t>
        </is>
      </c>
      <c r="B131" t="n">
        <v>0</v>
      </c>
    </row>
    <row r="132">
      <c r="A132" t="inlineStr">
        <is>
          <t>annual kilometers</t>
        </is>
      </c>
      <c r="B132" t="n">
        <v>1870</v>
      </c>
    </row>
    <row r="133">
      <c r="A133" t="inlineStr">
        <is>
          <t>curb mass</t>
        </is>
      </c>
      <c r="B133" t="n">
        <v>133.2625</v>
      </c>
    </row>
    <row r="134">
      <c r="A134" t="inlineStr">
        <is>
          <t>power</t>
        </is>
      </c>
      <c r="B134" t="n">
        <v>8.800000000000001</v>
      </c>
    </row>
    <row r="135">
      <c r="A135" t="inlineStr">
        <is>
          <t>battery mass</t>
        </is>
      </c>
    </row>
    <row r="136">
      <c r="A136" t="inlineStr">
        <is>
          <t>electricity, low voltage</t>
        </is>
      </c>
      <c r="B136" t="n">
        <v>0</v>
      </c>
    </row>
    <row r="137">
      <c r="A137" t="inlineStr">
        <is>
          <t>tank capacity</t>
        </is>
      </c>
      <c r="B137" t="n">
        <v>79.875</v>
      </c>
    </row>
    <row r="138">
      <c r="A138" t="inlineStr">
        <is>
          <t>fuel mass</t>
        </is>
      </c>
      <c r="B138" t="n">
        <v>6.75</v>
      </c>
    </row>
    <row r="139">
      <c r="A139" t="inlineStr">
        <is>
          <t>range</t>
        </is>
      </c>
      <c r="B139" t="n">
        <v>271.7451869178301</v>
      </c>
    </row>
    <row r="140">
      <c r="A140" t="inlineStr">
        <is>
          <t>emission standard</t>
        </is>
      </c>
      <c r="B140" t="inlineStr">
        <is>
          <t>EURO-5</t>
        </is>
      </c>
    </row>
    <row r="141">
      <c r="A141" t="inlineStr">
        <is>
          <t>Glider lightweighting</t>
        </is>
      </c>
      <c r="B141" t="n">
        <v>-0.05</v>
      </c>
    </row>
    <row r="142">
      <c r="A142" t="inlineStr">
        <is>
          <t>comment</t>
        </is>
      </c>
      <c r="B142" t="inlineStr">
        <is>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is>
      </c>
    </row>
    <row r="143">
      <c r="A143" t="inlineStr">
        <is>
          <t>classifications</t>
        </is>
      </c>
      <c r="B143" t="inlineStr">
        <is>
          <t>CPC::641:Local transport and sightseeing transportation services of passengers</t>
        </is>
      </c>
    </row>
    <row r="144">
      <c r="A144" t="inlineStr">
        <is>
          <t>Exchanges</t>
        </is>
      </c>
    </row>
    <row r="145">
      <c r="A145" t="inlineStr">
        <is>
          <t>name</t>
        </is>
      </c>
      <c r="B145" t="inlineStr">
        <is>
          <t>amount</t>
        </is>
      </c>
      <c r="C145" t="inlineStr">
        <is>
          <t>location</t>
        </is>
      </c>
      <c r="D145" t="inlineStr">
        <is>
          <t>unit</t>
        </is>
      </c>
      <c r="E145" t="inlineStr">
        <is>
          <t>categories</t>
        </is>
      </c>
      <c r="F145" t="inlineStr">
        <is>
          <t>type</t>
        </is>
      </c>
      <c r="G145" t="inlineStr">
        <is>
          <t>comment</t>
        </is>
      </c>
      <c r="H145" t="inlineStr">
        <is>
          <t>reference product</t>
        </is>
      </c>
    </row>
    <row r="146">
      <c r="A146" t="inlineStr">
        <is>
          <t>transport, Scooter, gasoline, 4-11kW, EURO-3</t>
        </is>
      </c>
      <c r="B146" t="n">
        <v>1</v>
      </c>
      <c r="C146" t="inlineStr">
        <is>
          <t>CH</t>
        </is>
      </c>
      <c r="D146" t="inlineStr">
        <is>
          <t>kilometer</t>
        </is>
      </c>
      <c r="F146" t="inlineStr">
        <is>
          <t>production</t>
        </is>
      </c>
      <c r="H146" t="inlineStr">
        <is>
          <t>transport, Scooter, gasoline, 4-11kW, EURO-3</t>
        </is>
      </c>
    </row>
    <row r="147">
      <c r="A147" t="inlineStr">
        <is>
          <t>Scooter, gasoline, 4-11kW, EURO-3</t>
        </is>
      </c>
      <c r="B147" t="n">
        <v>3.333333333333333e-05</v>
      </c>
      <c r="C147" t="inlineStr">
        <is>
          <t>CH</t>
        </is>
      </c>
      <c r="D147" t="inlineStr">
        <is>
          <t>unit</t>
        </is>
      </c>
      <c r="F147" t="inlineStr">
        <is>
          <t>technosphere</t>
        </is>
      </c>
      <c r="H147" t="inlineStr">
        <is>
          <t>Scooter, gasoline, 4-11kW, EURO-3</t>
        </is>
      </c>
    </row>
    <row r="148">
      <c r="A148" t="inlineStr">
        <is>
          <t>road construction</t>
        </is>
      </c>
      <c r="B148" t="n">
        <v>0.0001139849625</v>
      </c>
      <c r="C148" t="inlineStr">
        <is>
          <t>CH</t>
        </is>
      </c>
      <c r="D148" t="inlineStr">
        <is>
          <t>meter-year</t>
        </is>
      </c>
      <c r="F148" t="inlineStr">
        <is>
          <t>technosphere</t>
        </is>
      </c>
      <c r="G148" t="inlineStr">
        <is>
          <t>Road/track use [m*year/vkm or pkm]</t>
        </is>
      </c>
      <c r="H148" t="inlineStr">
        <is>
          <t>road</t>
        </is>
      </c>
    </row>
    <row r="149">
      <c r="A149" t="inlineStr">
        <is>
          <t>road maintenance</t>
        </is>
      </c>
      <c r="B149" t="n">
        <v>0.00129</v>
      </c>
      <c r="C149" t="inlineStr">
        <is>
          <t>CH</t>
        </is>
      </c>
      <c r="D149" t="inlineStr">
        <is>
          <t>meter-year</t>
        </is>
      </c>
      <c r="F149" t="inlineStr">
        <is>
          <t>technosphere</t>
        </is>
      </c>
      <c r="G149" t="inlineStr">
        <is>
          <t>Road maintenance [m*year/vkm]</t>
        </is>
      </c>
      <c r="H149" t="inlineStr">
        <is>
          <t>road maintenance</t>
        </is>
      </c>
    </row>
    <row r="150">
      <c r="A150" t="inlineStr">
        <is>
          <t>maintenance, motor scooter</t>
        </is>
      </c>
      <c r="B150" t="n">
        <v>4e-05</v>
      </c>
      <c r="C150" t="inlineStr">
        <is>
          <t>CH</t>
        </is>
      </c>
      <c r="D150" t="inlineStr">
        <is>
          <t>unit</t>
        </is>
      </c>
      <c r="F150" t="inlineStr">
        <is>
          <t>technosphere</t>
        </is>
      </c>
      <c r="G150" t="inlineStr">
        <is>
          <t>Servicing [unit]</t>
        </is>
      </c>
      <c r="H150" t="inlineStr">
        <is>
          <t>maintenance, motor scooter</t>
        </is>
      </c>
    </row>
    <row r="151">
      <c r="A151" t="inlineStr">
        <is>
          <t>fuel supply for gasoline vehicles</t>
        </is>
      </c>
      <c r="B151" t="n">
        <v>0.02483944638195581</v>
      </c>
      <c r="C151" t="inlineStr">
        <is>
          <t>CH</t>
        </is>
      </c>
      <c r="D151" t="inlineStr">
        <is>
          <t>kilogram</t>
        </is>
      </c>
      <c r="F151" t="inlineStr">
        <is>
          <t>technosphere</t>
        </is>
      </c>
      <c r="G151" t="inlineStr">
        <is>
          <t>Gasoline consumption [MJ/km]</t>
        </is>
      </c>
      <c r="H151" t="inlineStr">
        <is>
          <t>gasoline blend</t>
        </is>
      </c>
    </row>
    <row r="152">
      <c r="A152" t="inlineStr">
        <is>
          <t>Carbon dioxide, fossil</t>
        </is>
      </c>
      <c r="B152" t="n">
        <v>0.07705991129966915</v>
      </c>
      <c r="D152" t="inlineStr">
        <is>
          <t>kilogram</t>
        </is>
      </c>
      <c r="E152" t="inlineStr">
        <is>
          <t>air::urban air close to ground</t>
        </is>
      </c>
      <c r="F152" t="inlineStr">
        <is>
          <t>biosphere</t>
        </is>
      </c>
      <c r="G152" t="inlineStr">
        <is>
          <t>CO2</t>
        </is>
      </c>
    </row>
    <row r="153">
      <c r="A153" t="inlineStr">
        <is>
          <t>Carbon dioxide, from soil or biomass stock</t>
        </is>
      </c>
      <c r="B153" t="n">
        <v>0.000935950339672095</v>
      </c>
      <c r="D153" t="inlineStr">
        <is>
          <t>kilogram</t>
        </is>
      </c>
      <c r="E153" t="inlineStr">
        <is>
          <t>air::urban air close to ground</t>
        </is>
      </c>
      <c r="F153" t="inlineStr">
        <is>
          <t>biosphere</t>
        </is>
      </c>
      <c r="G153" t="inlineStr">
        <is>
          <t>CO2, bio</t>
        </is>
      </c>
    </row>
    <row r="154">
      <c r="A154" t="inlineStr">
        <is>
          <t>Sulfur dioxide</t>
        </is>
      </c>
      <c r="B154" t="n">
        <v>3.97431142111293e-07</v>
      </c>
      <c r="D154" t="inlineStr">
        <is>
          <t>kilogram</t>
        </is>
      </c>
      <c r="E154" t="inlineStr">
        <is>
          <t>air::urban air close to ground</t>
        </is>
      </c>
      <c r="F154" t="inlineStr">
        <is>
          <t>biosphere</t>
        </is>
      </c>
      <c r="G154" t="inlineStr">
        <is>
          <t>SO2</t>
        </is>
      </c>
    </row>
    <row r="155">
      <c r="A155" t="inlineStr">
        <is>
          <t>Benzene</t>
        </is>
      </c>
      <c r="B155" t="n">
        <v>3.818269514219747e-05</v>
      </c>
      <c r="D155" t="inlineStr">
        <is>
          <t>kilogram</t>
        </is>
      </c>
      <c r="E155" t="inlineStr">
        <is>
          <t>air::urban air close to ground</t>
        </is>
      </c>
      <c r="F155" t="inlineStr">
        <is>
          <t>biosphere</t>
        </is>
      </c>
      <c r="G155" t="inlineStr">
        <is>
          <t>Benzene</t>
        </is>
      </c>
    </row>
    <row r="156">
      <c r="A156" t="inlineStr">
        <is>
          <t>Methane, fossil</t>
        </is>
      </c>
      <c r="B156" t="n">
        <v>2.917296376905426e-05</v>
      </c>
      <c r="D156" t="inlineStr">
        <is>
          <t>kilogram</t>
        </is>
      </c>
      <c r="E156" t="inlineStr">
        <is>
          <t>air::urban air close to ground</t>
        </is>
      </c>
      <c r="F156" t="inlineStr">
        <is>
          <t>biosphere</t>
        </is>
      </c>
      <c r="G156" t="inlineStr">
        <is>
          <t>CH4</t>
        </is>
      </c>
    </row>
    <row r="157">
      <c r="A157" t="inlineStr">
        <is>
          <t>Carbon monoxide, fossil</t>
        </is>
      </c>
      <c r="B157" t="n">
        <v>0.003417769128726671</v>
      </c>
      <c r="D157" t="inlineStr">
        <is>
          <t>kilogram</t>
        </is>
      </c>
      <c r="E157" t="inlineStr">
        <is>
          <t>air::urban air close to ground</t>
        </is>
      </c>
      <c r="F157" t="inlineStr">
        <is>
          <t>biosphere</t>
        </is>
      </c>
      <c r="G157" t="inlineStr">
        <is>
          <t>CO</t>
        </is>
      </c>
    </row>
    <row r="158">
      <c r="A158" t="inlineStr">
        <is>
          <t>Dinitrogen monoxide</t>
        </is>
      </c>
      <c r="B158" t="n">
        <v>1.480109780266579e-06</v>
      </c>
      <c r="D158" t="inlineStr">
        <is>
          <t>kilogram</t>
        </is>
      </c>
      <c r="E158" t="inlineStr">
        <is>
          <t>air::urban air close to ground</t>
        </is>
      </c>
      <c r="F158" t="inlineStr">
        <is>
          <t>biosphere</t>
        </is>
      </c>
      <c r="G158" t="inlineStr">
        <is>
          <t>N2O</t>
        </is>
      </c>
    </row>
    <row r="159">
      <c r="A159" t="inlineStr">
        <is>
          <t>Ammonia</t>
        </is>
      </c>
      <c r="B159" t="n">
        <v>1.480109780266579e-06</v>
      </c>
      <c r="D159" t="inlineStr">
        <is>
          <t>kilogram</t>
        </is>
      </c>
      <c r="E159" t="inlineStr">
        <is>
          <t>air::urban air close to ground</t>
        </is>
      </c>
      <c r="F159" t="inlineStr">
        <is>
          <t>biosphere</t>
        </is>
      </c>
      <c r="G159" t="inlineStr">
        <is>
          <t>NH3</t>
        </is>
      </c>
    </row>
    <row r="160">
      <c r="A160" t="inlineStr">
        <is>
          <t>Nitrogen oxides</t>
        </is>
      </c>
      <c r="B160" t="n">
        <v>0.0001109944816128096</v>
      </c>
      <c r="D160" t="inlineStr">
        <is>
          <t>kilogram</t>
        </is>
      </c>
      <c r="E160" t="inlineStr">
        <is>
          <t>air::urban air close to ground</t>
        </is>
      </c>
      <c r="F160" t="inlineStr">
        <is>
          <t>biosphere</t>
        </is>
      </c>
      <c r="G160" t="inlineStr">
        <is>
          <t>NOx</t>
        </is>
      </c>
    </row>
    <row r="161">
      <c r="A161" t="inlineStr">
        <is>
          <t>Particulates, &lt; 2.5 um</t>
        </is>
      </c>
      <c r="B161" t="n">
        <v>3.319886237137937e-06</v>
      </c>
      <c r="D161" t="inlineStr">
        <is>
          <t>kilogram</t>
        </is>
      </c>
      <c r="E161" t="inlineStr">
        <is>
          <t>air::urban air close to ground</t>
        </is>
      </c>
      <c r="F161" t="inlineStr">
        <is>
          <t>biosphere</t>
        </is>
      </c>
      <c r="G161" t="inlineStr">
        <is>
          <t>PM2.5</t>
        </is>
      </c>
    </row>
    <row r="162">
      <c r="A162" t="inlineStr">
        <is>
          <t>NMVOC, non-methane volatile organic compounds, unspecified origin</t>
        </is>
      </c>
      <c r="B162" t="n">
        <v>0.0003079117875638172</v>
      </c>
      <c r="D162" t="inlineStr">
        <is>
          <t>kilogram</t>
        </is>
      </c>
      <c r="E162" t="inlineStr">
        <is>
          <t>air::urban air close to ground</t>
        </is>
      </c>
      <c r="F162" t="inlineStr">
        <is>
          <t>biosphere</t>
        </is>
      </c>
      <c r="G162" t="inlineStr">
        <is>
          <t>NMVOC</t>
        </is>
      </c>
    </row>
    <row r="163">
      <c r="A163" t="inlineStr">
        <is>
          <t>Ethane</t>
        </is>
      </c>
      <c r="B163" t="n">
        <v>2.171172861026915e-05</v>
      </c>
      <c r="D163" t="inlineStr">
        <is>
          <t>kilogram</t>
        </is>
      </c>
      <c r="E163" t="inlineStr">
        <is>
          <t>air::urban air close to ground</t>
        </is>
      </c>
      <c r="F163" t="inlineStr">
        <is>
          <t>biosphere</t>
        </is>
      </c>
      <c r="G163" t="inlineStr">
        <is>
          <t>Ethane</t>
        </is>
      </c>
    </row>
    <row r="164">
      <c r="A164" t="inlineStr">
        <is>
          <t>Propane</t>
        </is>
      </c>
      <c r="B164" t="n">
        <v>4.424019936261741e-06</v>
      </c>
      <c r="D164" t="inlineStr">
        <is>
          <t>kilogram</t>
        </is>
      </c>
      <c r="E164" t="inlineStr">
        <is>
          <t>air::urban air close to ground</t>
        </is>
      </c>
      <c r="F164" t="inlineStr">
        <is>
          <t>biosphere</t>
        </is>
      </c>
      <c r="G164" t="inlineStr">
        <is>
          <t>Propane</t>
        </is>
      </c>
    </row>
    <row r="165">
      <c r="A165" t="inlineStr">
        <is>
          <t>Butane</t>
        </is>
      </c>
      <c r="B165" t="n">
        <v>3.566440687078695e-05</v>
      </c>
      <c r="D165" t="inlineStr">
        <is>
          <t>kilogram</t>
        </is>
      </c>
      <c r="E165" t="inlineStr">
        <is>
          <t>air::urban air close to ground</t>
        </is>
      </c>
      <c r="F165" t="inlineStr">
        <is>
          <t>biosphere</t>
        </is>
      </c>
      <c r="G165" t="inlineStr">
        <is>
          <t>Butane</t>
        </is>
      </c>
    </row>
    <row r="166">
      <c r="A166" t="inlineStr">
        <is>
          <t>Pentane</t>
        </is>
      </c>
      <c r="B166" t="n">
        <v>1.463329671225037e-05</v>
      </c>
      <c r="D166" t="inlineStr">
        <is>
          <t>kilogram</t>
        </is>
      </c>
      <c r="E166" t="inlineStr">
        <is>
          <t>air::urban air close to ground</t>
        </is>
      </c>
      <c r="F166" t="inlineStr">
        <is>
          <t>biosphere</t>
        </is>
      </c>
      <c r="G166" t="inlineStr">
        <is>
          <t>Pentane</t>
        </is>
      </c>
    </row>
    <row r="167">
      <c r="A167" t="inlineStr">
        <is>
          <t>Hexane</t>
        </is>
      </c>
      <c r="B167" t="n">
        <v>1.095795707289446e-05</v>
      </c>
      <c r="D167" t="inlineStr">
        <is>
          <t>kilogram</t>
        </is>
      </c>
      <c r="E167" t="inlineStr">
        <is>
          <t>air::urban air close to ground</t>
        </is>
      </c>
      <c r="F167" t="inlineStr">
        <is>
          <t>biosphere</t>
        </is>
      </c>
      <c r="G167" t="inlineStr">
        <is>
          <t>Hexane</t>
        </is>
      </c>
    </row>
    <row r="168">
      <c r="A168" t="inlineStr">
        <is>
          <t>Cyclohexane</t>
        </is>
      </c>
      <c r="B168" t="n">
        <v>7.759050349751361e-06</v>
      </c>
      <c r="D168" t="inlineStr">
        <is>
          <t>kilogram</t>
        </is>
      </c>
      <c r="E168" t="inlineStr">
        <is>
          <t>air::urban air close to ground</t>
        </is>
      </c>
      <c r="F168" t="inlineStr">
        <is>
          <t>biosphere</t>
        </is>
      </c>
      <c r="G168" t="inlineStr">
        <is>
          <t>Cyclohexane</t>
        </is>
      </c>
    </row>
    <row r="169">
      <c r="A169" t="inlineStr">
        <is>
          <t>Heptane</t>
        </is>
      </c>
      <c r="B169" t="n">
        <v>5.036576542821059e-06</v>
      </c>
      <c r="D169" t="inlineStr">
        <is>
          <t>kilogram</t>
        </is>
      </c>
      <c r="E169" t="inlineStr">
        <is>
          <t>air::urban air close to ground</t>
        </is>
      </c>
      <c r="F169" t="inlineStr">
        <is>
          <t>biosphere</t>
        </is>
      </c>
      <c r="G169" t="inlineStr">
        <is>
          <t>Heptane</t>
        </is>
      </c>
    </row>
    <row r="170">
      <c r="A170" t="inlineStr">
        <is>
          <t>Ethene</t>
        </is>
      </c>
      <c r="B170" t="n">
        <v>4.9685146976478e-05</v>
      </c>
      <c r="D170" t="inlineStr">
        <is>
          <t>kilogram</t>
        </is>
      </c>
      <c r="E170" t="inlineStr">
        <is>
          <t>air::urban air close to ground</t>
        </is>
      </c>
      <c r="F170" t="inlineStr">
        <is>
          <t>biosphere</t>
        </is>
      </c>
      <c r="G170" t="inlineStr">
        <is>
          <t>Ethene</t>
        </is>
      </c>
    </row>
    <row r="171">
      <c r="A171" t="inlineStr">
        <is>
          <t>Propene</t>
        </is>
      </c>
      <c r="B171" t="n">
        <v>2.599962485618438e-05</v>
      </c>
      <c r="D171" t="inlineStr">
        <is>
          <t>kilogram</t>
        </is>
      </c>
      <c r="E171" t="inlineStr">
        <is>
          <t>air::urban air close to ground</t>
        </is>
      </c>
      <c r="F171" t="inlineStr">
        <is>
          <t>biosphere</t>
        </is>
      </c>
      <c r="G171" t="inlineStr">
        <is>
          <t>Propene</t>
        </is>
      </c>
    </row>
    <row r="172">
      <c r="A172" t="inlineStr">
        <is>
          <t>1-Pentene</t>
        </is>
      </c>
      <c r="B172" t="n">
        <v>7.486802969058329e-07</v>
      </c>
      <c r="D172" t="inlineStr">
        <is>
          <t>kilogram</t>
        </is>
      </c>
      <c r="E172" t="inlineStr">
        <is>
          <t>air::urban air close to ground</t>
        </is>
      </c>
      <c r="F172" t="inlineStr">
        <is>
          <t>biosphere</t>
        </is>
      </c>
      <c r="G172" t="inlineStr">
        <is>
          <t>1-Pentene</t>
        </is>
      </c>
    </row>
    <row r="173">
      <c r="A173" t="inlineStr">
        <is>
          <t>Toluene</t>
        </is>
      </c>
      <c r="B173" t="n">
        <v>7.473190600023677e-05</v>
      </c>
      <c r="D173" t="inlineStr">
        <is>
          <t>kilogram</t>
        </is>
      </c>
      <c r="E173" t="inlineStr">
        <is>
          <t>air::urban air close to ground</t>
        </is>
      </c>
      <c r="F173" t="inlineStr">
        <is>
          <t>biosphere</t>
        </is>
      </c>
      <c r="G173" t="inlineStr">
        <is>
          <t>Toluene</t>
        </is>
      </c>
    </row>
    <row r="174">
      <c r="A174" t="inlineStr">
        <is>
          <t>m-Xylene</t>
        </is>
      </c>
      <c r="B174" t="n">
        <v>3.695758192907885e-05</v>
      </c>
      <c r="D174" t="inlineStr">
        <is>
          <t>kilogram</t>
        </is>
      </c>
      <c r="E174" t="inlineStr">
        <is>
          <t>air::urban air close to ground</t>
        </is>
      </c>
      <c r="F174" t="inlineStr">
        <is>
          <t>biosphere</t>
        </is>
      </c>
      <c r="G174" t="inlineStr">
        <is>
          <t>m-Xylene</t>
        </is>
      </c>
    </row>
    <row r="175">
      <c r="A175" t="inlineStr">
        <is>
          <t>o-Xylene</t>
        </is>
      </c>
      <c r="B175" t="n">
        <v>1.538197700915621e-05</v>
      </c>
      <c r="D175" t="inlineStr">
        <is>
          <t>kilogram</t>
        </is>
      </c>
      <c r="E175" t="inlineStr">
        <is>
          <t>air::urban air close to ground</t>
        </is>
      </c>
      <c r="F175" t="inlineStr">
        <is>
          <t>biosphere</t>
        </is>
      </c>
      <c r="G175" t="inlineStr">
        <is>
          <t>o-Xylene</t>
        </is>
      </c>
    </row>
    <row r="176">
      <c r="A176" t="inlineStr">
        <is>
          <t>Formaldehyde</t>
        </is>
      </c>
      <c r="B176" t="n">
        <v>1.157051367945378e-05</v>
      </c>
      <c r="D176" t="inlineStr">
        <is>
          <t>kilogram</t>
        </is>
      </c>
      <c r="E176" t="inlineStr">
        <is>
          <t>air::urban air close to ground</t>
        </is>
      </c>
      <c r="F176" t="inlineStr">
        <is>
          <t>biosphere</t>
        </is>
      </c>
      <c r="G176" t="inlineStr">
        <is>
          <t>Formaldehyde</t>
        </is>
      </c>
    </row>
    <row r="177">
      <c r="A177" t="inlineStr">
        <is>
          <t>Acetaldehyde</t>
        </is>
      </c>
      <c r="B177" t="n">
        <v>5.104638387994316e-06</v>
      </c>
      <c r="D177" t="inlineStr">
        <is>
          <t>kilogram</t>
        </is>
      </c>
      <c r="E177" t="inlineStr">
        <is>
          <t>air::urban air close to ground</t>
        </is>
      </c>
      <c r="F177" t="inlineStr">
        <is>
          <t>biosphere</t>
        </is>
      </c>
      <c r="G177" t="inlineStr">
        <is>
          <t>Acetaldehyde</t>
        </is>
      </c>
    </row>
    <row r="178">
      <c r="A178" t="inlineStr">
        <is>
          <t>Benzaldehyde</t>
        </is>
      </c>
      <c r="B178" t="n">
        <v>1.497360593811666e-06</v>
      </c>
      <c r="D178" t="inlineStr">
        <is>
          <t>kilogram</t>
        </is>
      </c>
      <c r="E178" t="inlineStr">
        <is>
          <t>air::urban air close to ground</t>
        </is>
      </c>
      <c r="F178" t="inlineStr">
        <is>
          <t>biosphere</t>
        </is>
      </c>
      <c r="G178" t="inlineStr">
        <is>
          <t>Benzaldehyde</t>
        </is>
      </c>
    </row>
    <row r="179">
      <c r="A179" t="inlineStr">
        <is>
          <t>Acetone</t>
        </is>
      </c>
      <c r="B179" t="n">
        <v>4.15177255556871e-06</v>
      </c>
      <c r="D179" t="inlineStr">
        <is>
          <t>kilogram</t>
        </is>
      </c>
      <c r="E179" t="inlineStr">
        <is>
          <t>air::urban air close to ground</t>
        </is>
      </c>
      <c r="F179" t="inlineStr">
        <is>
          <t>biosphere</t>
        </is>
      </c>
      <c r="G179" t="inlineStr">
        <is>
          <t>Acetone</t>
        </is>
      </c>
    </row>
    <row r="180">
      <c r="A180" t="inlineStr">
        <is>
          <t>Methyl ethyl ketone</t>
        </is>
      </c>
      <c r="B180" t="n">
        <v>0</v>
      </c>
      <c r="D180" t="inlineStr">
        <is>
          <t>kilogram</t>
        </is>
      </c>
      <c r="E180" t="inlineStr">
        <is>
          <t>air::urban air close to ground</t>
        </is>
      </c>
      <c r="F180" t="inlineStr">
        <is>
          <t>biosphere</t>
        </is>
      </c>
      <c r="G180" t="inlineStr">
        <is>
          <t>Methyl ethyl ketone</t>
        </is>
      </c>
    </row>
    <row r="181">
      <c r="A181" t="inlineStr">
        <is>
          <t>Acrolein</t>
        </is>
      </c>
      <c r="B181" t="n">
        <v>1.293175058291893e-06</v>
      </c>
      <c r="D181" t="inlineStr">
        <is>
          <t>kilogram</t>
        </is>
      </c>
      <c r="E181" t="inlineStr">
        <is>
          <t>air::urban air close to ground</t>
        </is>
      </c>
      <c r="F181" t="inlineStr">
        <is>
          <t>biosphere</t>
        </is>
      </c>
      <c r="G181" t="inlineStr">
        <is>
          <t>Acrolein</t>
        </is>
      </c>
    </row>
    <row r="182">
      <c r="A182" t="inlineStr">
        <is>
          <t>Styrene</t>
        </is>
      </c>
      <c r="B182" t="n">
        <v>6.874246362499012e-06</v>
      </c>
      <c r="D182" t="inlineStr">
        <is>
          <t>kilogram</t>
        </is>
      </c>
      <c r="E182" t="inlineStr">
        <is>
          <t>air::urban air close to ground</t>
        </is>
      </c>
      <c r="F182" t="inlineStr">
        <is>
          <t>biosphere</t>
        </is>
      </c>
      <c r="G182" t="inlineStr">
        <is>
          <t>Styrene</t>
        </is>
      </c>
    </row>
    <row r="183">
      <c r="A183" t="inlineStr">
        <is>
          <t>PAH, polycyclic aromatic hydrocarbons</t>
        </is>
      </c>
      <c r="B183" t="n">
        <v>8.66446646407573e-10</v>
      </c>
      <c r="D183" t="inlineStr">
        <is>
          <t>kilogram</t>
        </is>
      </c>
      <c r="E183" t="inlineStr">
        <is>
          <t>air::urban air close to ground</t>
        </is>
      </c>
      <c r="F183" t="inlineStr">
        <is>
          <t>biosphere</t>
        </is>
      </c>
      <c r="G183" t="inlineStr">
        <is>
          <t>PAHs</t>
        </is>
      </c>
    </row>
    <row r="184">
      <c r="A184" t="inlineStr">
        <is>
          <t>Arsenic</t>
        </is>
      </c>
      <c r="B184" t="n">
        <v>7.469367641444595e-12</v>
      </c>
      <c r="D184" t="inlineStr">
        <is>
          <t>kilogram</t>
        </is>
      </c>
      <c r="E184" t="inlineStr">
        <is>
          <t>air::urban air close to ground</t>
        </is>
      </c>
      <c r="F184" t="inlineStr">
        <is>
          <t>biosphere</t>
        </is>
      </c>
      <c r="G184" t="inlineStr">
        <is>
          <t>Arsenic</t>
        </is>
      </c>
    </row>
    <row r="185">
      <c r="A185" t="inlineStr">
        <is>
          <t>Selenium</t>
        </is>
      </c>
      <c r="B185" t="n">
        <v>4.97957842762973e-12</v>
      </c>
      <c r="D185" t="inlineStr">
        <is>
          <t>kilogram</t>
        </is>
      </c>
      <c r="E185" t="inlineStr">
        <is>
          <t>air::urban air close to ground</t>
        </is>
      </c>
      <c r="F185" t="inlineStr">
        <is>
          <t>biosphere</t>
        </is>
      </c>
      <c r="G185" t="inlineStr">
        <is>
          <t>Selenium</t>
        </is>
      </c>
    </row>
    <row r="186">
      <c r="A186" t="inlineStr">
        <is>
          <t>Zinc</t>
        </is>
      </c>
      <c r="B186" t="n">
        <v>5.377944701840108e-08</v>
      </c>
      <c r="D186" t="inlineStr">
        <is>
          <t>kilogram</t>
        </is>
      </c>
      <c r="E186" t="inlineStr">
        <is>
          <t>air::urban air close to ground</t>
        </is>
      </c>
      <c r="F186" t="inlineStr">
        <is>
          <t>biosphere</t>
        </is>
      </c>
      <c r="G186" t="inlineStr">
        <is>
          <t>Zinc</t>
        </is>
      </c>
    </row>
    <row r="187">
      <c r="A187" t="inlineStr">
        <is>
          <t>Copper</t>
        </is>
      </c>
      <c r="B187" t="n">
        <v>1.045711469802243e-09</v>
      </c>
      <c r="D187" t="inlineStr">
        <is>
          <t>kilogram</t>
        </is>
      </c>
      <c r="E187" t="inlineStr">
        <is>
          <t>air::urban air close to ground</t>
        </is>
      </c>
      <c r="F187" t="inlineStr">
        <is>
          <t>biosphere</t>
        </is>
      </c>
      <c r="G187" t="inlineStr">
        <is>
          <t>Copper</t>
        </is>
      </c>
    </row>
    <row r="188">
      <c r="A188" t="inlineStr">
        <is>
          <t>Nickel</t>
        </is>
      </c>
      <c r="B188" t="n">
        <v>3.236725977959325e-10</v>
      </c>
      <c r="D188" t="inlineStr">
        <is>
          <t>kilogram</t>
        </is>
      </c>
      <c r="E188" t="inlineStr">
        <is>
          <t>air::urban air close to ground</t>
        </is>
      </c>
      <c r="F188" t="inlineStr">
        <is>
          <t>biosphere</t>
        </is>
      </c>
      <c r="G188" t="inlineStr">
        <is>
          <t>Nickel</t>
        </is>
      </c>
    </row>
    <row r="189">
      <c r="A189" t="inlineStr">
        <is>
          <t>Chromium</t>
        </is>
      </c>
      <c r="B189" t="n">
        <v>3.983662742103784e-10</v>
      </c>
      <c r="D189" t="inlineStr">
        <is>
          <t>kilogram</t>
        </is>
      </c>
      <c r="E189" t="inlineStr">
        <is>
          <t>air::urban air close to ground</t>
        </is>
      </c>
      <c r="F189" t="inlineStr">
        <is>
          <t>biosphere</t>
        </is>
      </c>
      <c r="G189" t="inlineStr">
        <is>
          <t>Chromium</t>
        </is>
      </c>
    </row>
    <row r="190">
      <c r="A190" t="inlineStr">
        <is>
          <t>Chromium VI</t>
        </is>
      </c>
      <c r="B190" t="n">
        <v>7.967325484207567e-13</v>
      </c>
      <c r="D190" t="inlineStr">
        <is>
          <t>kilogram</t>
        </is>
      </c>
      <c r="E190" t="inlineStr">
        <is>
          <t>air::urban air close to ground</t>
        </is>
      </c>
      <c r="F190" t="inlineStr">
        <is>
          <t>biosphere</t>
        </is>
      </c>
      <c r="G190" t="inlineStr">
        <is>
          <t>Chromium VI</t>
        </is>
      </c>
    </row>
    <row r="191">
      <c r="A191" t="inlineStr">
        <is>
          <t>Mercury</t>
        </is>
      </c>
      <c r="B191" t="n">
        <v>2.166116616018933e-10</v>
      </c>
      <c r="D191" t="inlineStr">
        <is>
          <t>kilogram</t>
        </is>
      </c>
      <c r="E191" t="inlineStr">
        <is>
          <t>air::urban air close to ground</t>
        </is>
      </c>
      <c r="F191" t="inlineStr">
        <is>
          <t>biosphere</t>
        </is>
      </c>
      <c r="G191" t="inlineStr">
        <is>
          <t>Mercury</t>
        </is>
      </c>
    </row>
    <row r="192">
      <c r="A192" t="inlineStr">
        <is>
          <t>Cadmium</t>
        </is>
      </c>
      <c r="B192" t="n">
        <v>2.688972350920055e-10</v>
      </c>
      <c r="D192" t="inlineStr">
        <is>
          <t>kilogram</t>
        </is>
      </c>
      <c r="E192" t="inlineStr">
        <is>
          <t>air::urban air close to ground</t>
        </is>
      </c>
      <c r="F192" t="inlineStr">
        <is>
          <t>biosphere</t>
        </is>
      </c>
      <c r="G192" t="inlineStr">
        <is>
          <t>Cadmium</t>
        </is>
      </c>
    </row>
    <row r="193">
      <c r="A193" t="inlineStr">
        <is>
          <t>treatment of road wear emissions, passenger car</t>
        </is>
      </c>
      <c r="B193" t="n">
        <v>-7.637359357664084e-06</v>
      </c>
      <c r="C193" t="inlineStr">
        <is>
          <t>RER</t>
        </is>
      </c>
      <c r="D193" t="inlineStr">
        <is>
          <t>kilogram</t>
        </is>
      </c>
      <c r="F193" t="inlineStr">
        <is>
          <t>technosphere</t>
        </is>
      </c>
      <c r="G193" t="inlineStr">
        <is>
          <t>Road wear [kg/km]</t>
        </is>
      </c>
      <c r="H193" t="inlineStr">
        <is>
          <t>road wear emissions, passenger car</t>
        </is>
      </c>
    </row>
    <row r="194">
      <c r="A194" t="inlineStr">
        <is>
          <t>treatment of tyre wear emissions, passenger car</t>
        </is>
      </c>
      <c r="B194" t="n">
        <v>-5.86509697346804e-06</v>
      </c>
      <c r="C194" t="inlineStr">
        <is>
          <t>RER</t>
        </is>
      </c>
      <c r="D194" t="inlineStr">
        <is>
          <t>kilogram</t>
        </is>
      </c>
      <c r="F194" t="inlineStr">
        <is>
          <t>technosphere</t>
        </is>
      </c>
      <c r="G194" t="inlineStr">
        <is>
          <t>Tire wear [kg/km]</t>
        </is>
      </c>
      <c r="H194" t="inlineStr">
        <is>
          <t>tyre wear emissions, passenger car</t>
        </is>
      </c>
    </row>
    <row r="195">
      <c r="A195" t="inlineStr">
        <is>
          <t>treatment of brake wear emissions, passenger car</t>
        </is>
      </c>
      <c r="B195" t="n">
        <v>-4.195128786890176e-06</v>
      </c>
      <c r="C195" t="inlineStr">
        <is>
          <t>RER</t>
        </is>
      </c>
      <c r="D195" t="inlineStr">
        <is>
          <t>kilogram</t>
        </is>
      </c>
      <c r="F195" t="inlineStr">
        <is>
          <t>technosphere</t>
        </is>
      </c>
      <c r="G195" t="inlineStr">
        <is>
          <t>Brake wear [kg/km]</t>
        </is>
      </c>
      <c r="H195" t="inlineStr">
        <is>
          <t>brake wear emissions, passenger car</t>
        </is>
      </c>
    </row>
    <row r="197">
      <c r="A197" t="inlineStr">
        <is>
          <t>Activity</t>
        </is>
      </c>
      <c r="B197" t="inlineStr">
        <is>
          <t>transport, Scooter, gasoline, 4-11kW, EURO-4</t>
        </is>
      </c>
    </row>
    <row r="198">
      <c r="A198" t="inlineStr">
        <is>
          <t>location</t>
        </is>
      </c>
      <c r="B198" t="inlineStr">
        <is>
          <t>CH</t>
        </is>
      </c>
    </row>
    <row r="199">
      <c r="A199" t="inlineStr">
        <is>
          <t>vehicle</t>
        </is>
      </c>
      <c r="B199" t="inlineStr">
        <is>
          <t>Scooter, gasoline, 4-11kW, EURO-4</t>
        </is>
      </c>
    </row>
    <row r="200">
      <c r="A200" t="inlineStr">
        <is>
          <t>size</t>
        </is>
      </c>
    </row>
    <row r="201">
      <c r="A201" t="inlineStr">
        <is>
          <t>year</t>
        </is>
      </c>
      <c r="B201" t="n">
        <v>2016</v>
      </c>
    </row>
    <row r="202">
      <c r="A202" t="inlineStr">
        <is>
          <t>full name</t>
        </is>
      </c>
      <c r="B202" t="inlineStr">
        <is>
          <t>Scooter, gasoline, 4-11kW, EURO-4 - 2016 - CH</t>
        </is>
      </c>
    </row>
    <row r="203">
      <c r="A203" t="inlineStr">
        <is>
          <t>reference product</t>
        </is>
      </c>
      <c r="B203" t="inlineStr">
        <is>
          <t>transport, Scooter, gasoline, 4-11kW, EURO-4</t>
        </is>
      </c>
    </row>
    <row r="204">
      <c r="A204" t="inlineStr">
        <is>
          <t>type</t>
        </is>
      </c>
      <c r="B204" t="inlineStr">
        <is>
          <t>process</t>
        </is>
      </c>
    </row>
    <row r="205">
      <c r="A205" t="inlineStr">
        <is>
          <t>unit</t>
        </is>
      </c>
      <c r="B205" t="inlineStr">
        <is>
          <t>kilometer</t>
        </is>
      </c>
    </row>
    <row r="206">
      <c r="A206" t="inlineStr">
        <is>
          <t>source</t>
        </is>
      </c>
      <c r="B206" t="inlineStr">
        <is>
          <t>Sacchi R., Bauer C. Life cycle inventories for on-road vehicles. Paul Scherrer Institut, 2021.</t>
        </is>
      </c>
    </row>
    <row r="207">
      <c r="A207" t="inlineStr">
        <is>
          <t>lifetime</t>
        </is>
      </c>
      <c r="B207" t="n">
        <v>30000</v>
      </c>
    </row>
    <row r="208">
      <c r="A208" t="inlineStr">
        <is>
          <t>passengers</t>
        </is>
      </c>
      <c r="B208" t="n">
        <v>1</v>
      </c>
    </row>
    <row r="209">
      <c r="A209" t="inlineStr">
        <is>
          <t>service</t>
        </is>
      </c>
      <c r="B209" t="n">
        <v>1.2</v>
      </c>
    </row>
    <row r="210">
      <c r="A210" t="inlineStr">
        <is>
          <t>battery replacement</t>
        </is>
      </c>
      <c r="B210" t="n">
        <v>0</v>
      </c>
    </row>
    <row r="211">
      <c r="A211" t="inlineStr">
        <is>
          <t>annual kilometers</t>
        </is>
      </c>
      <c r="B211" t="n">
        <v>1870</v>
      </c>
    </row>
    <row r="212">
      <c r="A212" t="inlineStr">
        <is>
          <t>curb mass</t>
        </is>
      </c>
      <c r="B212" t="n">
        <v>131.1625</v>
      </c>
    </row>
    <row r="213">
      <c r="A213" t="inlineStr">
        <is>
          <t>power</t>
        </is>
      </c>
      <c r="B213" t="n">
        <v>8.800000000000001</v>
      </c>
    </row>
    <row r="214">
      <c r="A214" t="inlineStr">
        <is>
          <t>battery mass</t>
        </is>
      </c>
    </row>
    <row r="215">
      <c r="A215" t="inlineStr">
        <is>
          <t>electricity, low voltage</t>
        </is>
      </c>
      <c r="B215" t="n">
        <v>0</v>
      </c>
    </row>
    <row r="216">
      <c r="A216" t="inlineStr">
        <is>
          <t>tank capacity</t>
        </is>
      </c>
      <c r="B216" t="n">
        <v>79.875</v>
      </c>
    </row>
    <row r="217">
      <c r="A217" t="inlineStr">
        <is>
          <t>fuel mass</t>
        </is>
      </c>
      <c r="B217" t="n">
        <v>6.75</v>
      </c>
    </row>
    <row r="218">
      <c r="A218" t="inlineStr">
        <is>
          <t>range</t>
        </is>
      </c>
      <c r="B218" t="n">
        <v>274.4626387870084</v>
      </c>
    </row>
    <row r="219">
      <c r="A219" t="inlineStr">
        <is>
          <t>emission standard</t>
        </is>
      </c>
      <c r="B219" t="inlineStr">
        <is>
          <t>EURO-4</t>
        </is>
      </c>
    </row>
    <row r="220">
      <c r="A220" t="inlineStr">
        <is>
          <t>Glider lightweighting</t>
        </is>
      </c>
      <c r="B220" t="n">
        <v>-0.02</v>
      </c>
    </row>
    <row r="221">
      <c r="A221" t="inlineStr">
        <is>
          <t>comment</t>
        </is>
      </c>
      <c r="B221" t="inlineStr">
        <is>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is>
      </c>
    </row>
    <row r="222">
      <c r="A222" t="inlineStr">
        <is>
          <t>classifications</t>
        </is>
      </c>
      <c r="B222" t="inlineStr">
        <is>
          <t>CPC::641:Local transport and sightseeing transportation services of passengers</t>
        </is>
      </c>
    </row>
    <row r="223">
      <c r="A223" t="inlineStr">
        <is>
          <t>Exchanges</t>
        </is>
      </c>
    </row>
    <row r="224">
      <c r="A224" t="inlineStr">
        <is>
          <t>name</t>
        </is>
      </c>
      <c r="B224" t="inlineStr">
        <is>
          <t>amount</t>
        </is>
      </c>
      <c r="C224" t="inlineStr">
        <is>
          <t>location</t>
        </is>
      </c>
      <c r="D224" t="inlineStr">
        <is>
          <t>unit</t>
        </is>
      </c>
      <c r="E224" t="inlineStr">
        <is>
          <t>categories</t>
        </is>
      </c>
      <c r="F224" t="inlineStr">
        <is>
          <t>type</t>
        </is>
      </c>
      <c r="G224" t="inlineStr">
        <is>
          <t>comment</t>
        </is>
      </c>
      <c r="H224" t="inlineStr">
        <is>
          <t>reference product</t>
        </is>
      </c>
    </row>
    <row r="225">
      <c r="A225" t="inlineStr">
        <is>
          <t>transport, Scooter, gasoline, 4-11kW, EURO-4</t>
        </is>
      </c>
      <c r="B225" t="n">
        <v>1</v>
      </c>
      <c r="C225" t="inlineStr">
        <is>
          <t>CH</t>
        </is>
      </c>
      <c r="D225" t="inlineStr">
        <is>
          <t>kilometer</t>
        </is>
      </c>
      <c r="F225" t="inlineStr">
        <is>
          <t>production</t>
        </is>
      </c>
      <c r="H225" t="inlineStr">
        <is>
          <t>transport, Scooter, gasoline, 4-11kW, EURO-4</t>
        </is>
      </c>
    </row>
    <row r="226">
      <c r="A226" t="inlineStr">
        <is>
          <t>Scooter, gasoline, 4-11kW, EURO-4</t>
        </is>
      </c>
      <c r="B226" t="n">
        <v>3.333333333333333e-05</v>
      </c>
      <c r="C226" t="inlineStr">
        <is>
          <t>CH</t>
        </is>
      </c>
      <c r="D226" t="inlineStr">
        <is>
          <t>unit</t>
        </is>
      </c>
      <c r="F226" t="inlineStr">
        <is>
          <t>technosphere</t>
        </is>
      </c>
      <c r="H226" t="inlineStr">
        <is>
          <t>Scooter, gasoline, 4-11kW, EURO-4</t>
        </is>
      </c>
    </row>
    <row r="227">
      <c r="A227" t="inlineStr">
        <is>
          <t>road construction</t>
        </is>
      </c>
      <c r="B227" t="n">
        <v>0.0001128572625</v>
      </c>
      <c r="C227" t="inlineStr">
        <is>
          <t>CH</t>
        </is>
      </c>
      <c r="D227" t="inlineStr">
        <is>
          <t>meter-year</t>
        </is>
      </c>
      <c r="F227" t="inlineStr">
        <is>
          <t>technosphere</t>
        </is>
      </c>
      <c r="G227" t="inlineStr">
        <is>
          <t>Road/track use [m*year/vkm or pkm]</t>
        </is>
      </c>
      <c r="H227" t="inlineStr">
        <is>
          <t>road</t>
        </is>
      </c>
    </row>
    <row r="228">
      <c r="A228" t="inlineStr">
        <is>
          <t>road maintenance</t>
        </is>
      </c>
      <c r="B228" t="n">
        <v>0.00129</v>
      </c>
      <c r="C228" t="inlineStr">
        <is>
          <t>CH</t>
        </is>
      </c>
      <c r="D228" t="inlineStr">
        <is>
          <t>meter-year</t>
        </is>
      </c>
      <c r="F228" t="inlineStr">
        <is>
          <t>technosphere</t>
        </is>
      </c>
      <c r="G228" t="inlineStr">
        <is>
          <t>Road maintenance [m*year/vkm]</t>
        </is>
      </c>
      <c r="H228" t="inlineStr">
        <is>
          <t>road maintenance</t>
        </is>
      </c>
    </row>
    <row r="229">
      <c r="A229" t="inlineStr">
        <is>
          <t>maintenance, motor scooter</t>
        </is>
      </c>
      <c r="B229" t="n">
        <v>4e-05</v>
      </c>
      <c r="C229" t="inlineStr">
        <is>
          <t>CH</t>
        </is>
      </c>
      <c r="D229" t="inlineStr">
        <is>
          <t>unit</t>
        </is>
      </c>
      <c r="F229" t="inlineStr">
        <is>
          <t>technosphere</t>
        </is>
      </c>
      <c r="G229" t="inlineStr">
        <is>
          <t>Servicing [unit]</t>
        </is>
      </c>
      <c r="H229" t="inlineStr">
        <is>
          <t>maintenance, motor scooter</t>
        </is>
      </c>
    </row>
    <row r="230">
      <c r="A230" t="inlineStr">
        <is>
          <t>fuel supply for gasoline vehicles</t>
        </is>
      </c>
      <c r="B230" t="n">
        <v>0.02459351126926318</v>
      </c>
      <c r="C230" t="inlineStr">
        <is>
          <t>CH</t>
        </is>
      </c>
      <c r="D230" t="inlineStr">
        <is>
          <t>kilogram</t>
        </is>
      </c>
      <c r="F230" t="inlineStr">
        <is>
          <t>technosphere</t>
        </is>
      </c>
      <c r="G230" t="inlineStr">
        <is>
          <t>Gasoline consumption [MJ/km]</t>
        </is>
      </c>
      <c r="H230" t="inlineStr">
        <is>
          <t>gasoline blend</t>
        </is>
      </c>
    </row>
    <row r="231">
      <c r="A231" t="inlineStr">
        <is>
          <t>Carbon dioxide, fossil</t>
        </is>
      </c>
      <c r="B231" t="n">
        <v>0.07629694188086054</v>
      </c>
      <c r="D231" t="inlineStr">
        <is>
          <t>kilogram</t>
        </is>
      </c>
      <c r="E231" t="inlineStr">
        <is>
          <t>air::urban air close to ground</t>
        </is>
      </c>
      <c r="F231" t="inlineStr">
        <is>
          <t>biosphere</t>
        </is>
      </c>
      <c r="G231" t="inlineStr">
        <is>
          <t>CO2</t>
        </is>
      </c>
    </row>
    <row r="232">
      <c r="A232" t="inlineStr">
        <is>
          <t>Carbon dioxide, from soil or biomass stock</t>
        </is>
      </c>
      <c r="B232" t="n">
        <v>0.0009266835046258366</v>
      </c>
      <c r="D232" t="inlineStr">
        <is>
          <t>kilogram</t>
        </is>
      </c>
      <c r="E232" t="inlineStr">
        <is>
          <t>air::urban air close to ground</t>
        </is>
      </c>
      <c r="F232" t="inlineStr">
        <is>
          <t>biosphere</t>
        </is>
      </c>
      <c r="G232" t="inlineStr">
        <is>
          <t>CO2, bio</t>
        </is>
      </c>
    </row>
    <row r="233">
      <c r="A233" t="inlineStr">
        <is>
          <t>Sulfur dioxide</t>
        </is>
      </c>
      <c r="B233" t="n">
        <v>3.934961803082109e-07</v>
      </c>
      <c r="D233" t="inlineStr">
        <is>
          <t>kilogram</t>
        </is>
      </c>
      <c r="E233" t="inlineStr">
        <is>
          <t>air::urban air close to ground</t>
        </is>
      </c>
      <c r="F233" t="inlineStr">
        <is>
          <t>biosphere</t>
        </is>
      </c>
      <c r="G233" t="inlineStr">
        <is>
          <t>SO2</t>
        </is>
      </c>
    </row>
    <row r="234">
      <c r="A234" t="inlineStr">
        <is>
          <t>Benzene</t>
        </is>
      </c>
      <c r="B234" t="n">
        <v>3.780464865564107e-05</v>
      </c>
      <c r="D234" t="inlineStr">
        <is>
          <t>kilogram</t>
        </is>
      </c>
      <c r="E234" t="inlineStr">
        <is>
          <t>air::urban air close to ground</t>
        </is>
      </c>
      <c r="F234" t="inlineStr">
        <is>
          <t>biosphere</t>
        </is>
      </c>
      <c r="G234" t="inlineStr">
        <is>
          <t>Benzene</t>
        </is>
      </c>
    </row>
    <row r="235">
      <c r="A235" t="inlineStr">
        <is>
          <t>Methane, fossil</t>
        </is>
      </c>
      <c r="B235" t="n">
        <v>2.888412254361808e-05</v>
      </c>
      <c r="D235" t="inlineStr">
        <is>
          <t>kilogram</t>
        </is>
      </c>
      <c r="E235" t="inlineStr">
        <is>
          <t>air::urban air close to ground</t>
        </is>
      </c>
      <c r="F235" t="inlineStr">
        <is>
          <t>biosphere</t>
        </is>
      </c>
      <c r="G235" t="inlineStr">
        <is>
          <t>CH4</t>
        </is>
      </c>
    </row>
    <row r="236">
      <c r="A236" t="inlineStr">
        <is>
          <t>Carbon monoxide, fossil</t>
        </is>
      </c>
      <c r="B236" t="n">
        <v>0.003383929830422446</v>
      </c>
      <c r="D236" t="inlineStr">
        <is>
          <t>kilogram</t>
        </is>
      </c>
      <c r="E236" t="inlineStr">
        <is>
          <t>air::urban air close to ground</t>
        </is>
      </c>
      <c r="F236" t="inlineStr">
        <is>
          <t>biosphere</t>
        </is>
      </c>
      <c r="G236" t="inlineStr">
        <is>
          <t>CO</t>
        </is>
      </c>
    </row>
    <row r="237">
      <c r="A237" t="inlineStr">
        <is>
          <t>Dinitrogen monoxide</t>
        </is>
      </c>
      <c r="B237" t="n">
        <v>1.465455227986712e-06</v>
      </c>
      <c r="D237" t="inlineStr">
        <is>
          <t>kilogram</t>
        </is>
      </c>
      <c r="E237" t="inlineStr">
        <is>
          <t>air::urban air close to ground</t>
        </is>
      </c>
      <c r="F237" t="inlineStr">
        <is>
          <t>biosphere</t>
        </is>
      </c>
      <c r="G237" t="inlineStr">
        <is>
          <t>N2O</t>
        </is>
      </c>
    </row>
    <row r="238">
      <c r="A238" t="inlineStr">
        <is>
          <t>Ammonia</t>
        </is>
      </c>
      <c r="B238" t="n">
        <v>1.465455227986712e-06</v>
      </c>
      <c r="D238" t="inlineStr">
        <is>
          <t>kilogram</t>
        </is>
      </c>
      <c r="E238" t="inlineStr">
        <is>
          <t>air::urban air close to ground</t>
        </is>
      </c>
      <c r="F238" t="inlineStr">
        <is>
          <t>biosphere</t>
        </is>
      </c>
      <c r="G238" t="inlineStr">
        <is>
          <t>NH3</t>
        </is>
      </c>
    </row>
    <row r="239">
      <c r="A239" t="inlineStr">
        <is>
          <t>Nitrogen oxides</t>
        </is>
      </c>
      <c r="B239" t="n">
        <v>0.0001098955263493165</v>
      </c>
      <c r="D239" t="inlineStr">
        <is>
          <t>kilogram</t>
        </is>
      </c>
      <c r="E239" t="inlineStr">
        <is>
          <t>air::urban air close to ground</t>
        </is>
      </c>
      <c r="F239" t="inlineStr">
        <is>
          <t>biosphere</t>
        </is>
      </c>
      <c r="G239" t="inlineStr">
        <is>
          <t>NOx</t>
        </is>
      </c>
    </row>
    <row r="240">
      <c r="A240" t="inlineStr">
        <is>
          <t>Particulates, &lt; 2.5 um</t>
        </is>
      </c>
      <c r="B240" t="n">
        <v>3.287016076374195e-06</v>
      </c>
      <c r="D240" t="inlineStr">
        <is>
          <t>kilogram</t>
        </is>
      </c>
      <c r="E240" t="inlineStr">
        <is>
          <t>air::urban air close to ground</t>
        </is>
      </c>
      <c r="F240" t="inlineStr">
        <is>
          <t>biosphere</t>
        </is>
      </c>
      <c r="G240" t="inlineStr">
        <is>
          <t>PM2.5</t>
        </is>
      </c>
    </row>
    <row r="241">
      <c r="A241" t="inlineStr">
        <is>
          <t>NMVOC, non-methane volatile organic compounds, unspecified origin</t>
        </is>
      </c>
      <c r="B241" t="n">
        <v>0.0003048631560037794</v>
      </c>
      <c r="D241" t="inlineStr">
        <is>
          <t>kilogram</t>
        </is>
      </c>
      <c r="E241" t="inlineStr">
        <is>
          <t>air::urban air close to ground</t>
        </is>
      </c>
      <c r="F241" t="inlineStr">
        <is>
          <t>biosphere</t>
        </is>
      </c>
      <c r="G241" t="inlineStr">
        <is>
          <t>NMVOC</t>
        </is>
      </c>
    </row>
    <row r="242">
      <c r="A242" t="inlineStr">
        <is>
          <t>Ethane</t>
        </is>
      </c>
      <c r="B242" t="n">
        <v>2.149676100026649e-05</v>
      </c>
      <c r="D242" t="inlineStr">
        <is>
          <t>kilogram</t>
        </is>
      </c>
      <c r="E242" t="inlineStr">
        <is>
          <t>air::urban air close to ground</t>
        </is>
      </c>
      <c r="F242" t="inlineStr">
        <is>
          <t>biosphere</t>
        </is>
      </c>
      <c r="G242" t="inlineStr">
        <is>
          <t>Ethane</t>
        </is>
      </c>
    </row>
    <row r="243">
      <c r="A243" t="inlineStr">
        <is>
          <t>Propane</t>
        </is>
      </c>
      <c r="B243" t="n">
        <v>4.380217758674991e-06</v>
      </c>
      <c r="D243" t="inlineStr">
        <is>
          <t>kilogram</t>
        </is>
      </c>
      <c r="E243" t="inlineStr">
        <is>
          <t>air::urban air close to ground</t>
        </is>
      </c>
      <c r="F243" t="inlineStr">
        <is>
          <t>biosphere</t>
        </is>
      </c>
      <c r="G243" t="inlineStr">
        <is>
          <t>Propane</t>
        </is>
      </c>
    </row>
    <row r="244">
      <c r="A244" t="inlineStr">
        <is>
          <t>Butane</t>
        </is>
      </c>
      <c r="B244" t="n">
        <v>3.531129393147223e-05</v>
      </c>
      <c r="D244" t="inlineStr">
        <is>
          <t>kilogram</t>
        </is>
      </c>
      <c r="E244" t="inlineStr">
        <is>
          <t>air::urban air close to ground</t>
        </is>
      </c>
      <c r="F244" t="inlineStr">
        <is>
          <t>biosphere</t>
        </is>
      </c>
      <c r="G244" t="inlineStr">
        <is>
          <t>Butane</t>
        </is>
      </c>
    </row>
    <row r="245">
      <c r="A245" t="inlineStr">
        <is>
          <t>Pentane</t>
        </is>
      </c>
      <c r="B245" t="n">
        <v>1.44884125863865e-05</v>
      </c>
      <c r="D245" t="inlineStr">
        <is>
          <t>kilogram</t>
        </is>
      </c>
      <c r="E245" t="inlineStr">
        <is>
          <t>air::urban air close to ground</t>
        </is>
      </c>
      <c r="F245" t="inlineStr">
        <is>
          <t>biosphere</t>
        </is>
      </c>
      <c r="G245" t="inlineStr">
        <is>
          <t>Pentane</t>
        </is>
      </c>
    </row>
    <row r="246">
      <c r="A246" t="inlineStr">
        <is>
          <t>Hexane</t>
        </is>
      </c>
      <c r="B246" t="n">
        <v>1.084946244841036e-05</v>
      </c>
      <c r="D246" t="inlineStr">
        <is>
          <t>kilogram</t>
        </is>
      </c>
      <c r="E246" t="inlineStr">
        <is>
          <t>air::urban air close to ground</t>
        </is>
      </c>
      <c r="F246" t="inlineStr">
        <is>
          <t>biosphere</t>
        </is>
      </c>
      <c r="G246" t="inlineStr">
        <is>
          <t>Hexane</t>
        </is>
      </c>
    </row>
    <row r="247">
      <c r="A247" t="inlineStr">
        <is>
          <t>Cyclohexane</t>
        </is>
      </c>
      <c r="B247" t="n">
        <v>7.682228069060753e-06</v>
      </c>
      <c r="D247" t="inlineStr">
        <is>
          <t>kilogram</t>
        </is>
      </c>
      <c r="E247" t="inlineStr">
        <is>
          <t>air::urban air close to ground</t>
        </is>
      </c>
      <c r="F247" t="inlineStr">
        <is>
          <t>biosphere</t>
        </is>
      </c>
      <c r="G247" t="inlineStr">
        <is>
          <t>Cyclohexane</t>
        </is>
      </c>
    </row>
    <row r="248">
      <c r="A248" t="inlineStr">
        <is>
          <t>Heptane</t>
        </is>
      </c>
      <c r="B248" t="n">
        <v>4.986709448337682e-06</v>
      </c>
      <c r="D248" t="inlineStr">
        <is>
          <t>kilogram</t>
        </is>
      </c>
      <c r="E248" t="inlineStr">
        <is>
          <t>air::urban air close to ground</t>
        </is>
      </c>
      <c r="F248" t="inlineStr">
        <is>
          <t>biosphere</t>
        </is>
      </c>
      <c r="G248" t="inlineStr">
        <is>
          <t>Heptane</t>
        </is>
      </c>
    </row>
    <row r="249">
      <c r="A249" t="inlineStr">
        <is>
          <t>Ethene</t>
        </is>
      </c>
      <c r="B249" t="n">
        <v>4.919321482819605e-05</v>
      </c>
      <c r="D249" t="inlineStr">
        <is>
          <t>kilogram</t>
        </is>
      </c>
      <c r="E249" t="inlineStr">
        <is>
          <t>air::urban air close to ground</t>
        </is>
      </c>
      <c r="F249" t="inlineStr">
        <is>
          <t>biosphere</t>
        </is>
      </c>
      <c r="G249" t="inlineStr">
        <is>
          <t>Ethene</t>
        </is>
      </c>
    </row>
    <row r="250">
      <c r="A250" t="inlineStr">
        <is>
          <t>Propene</t>
        </is>
      </c>
      <c r="B250" t="n">
        <v>2.574220282790532e-05</v>
      </c>
      <c r="D250" t="inlineStr">
        <is>
          <t>kilogram</t>
        </is>
      </c>
      <c r="E250" t="inlineStr">
        <is>
          <t>air::urban air close to ground</t>
        </is>
      </c>
      <c r="F250" t="inlineStr">
        <is>
          <t>biosphere</t>
        </is>
      </c>
      <c r="G250" t="inlineStr">
        <is>
          <t>Propene</t>
        </is>
      </c>
    </row>
    <row r="251">
      <c r="A251" t="inlineStr">
        <is>
          <t>1-Pentene</t>
        </is>
      </c>
      <c r="B251" t="n">
        <v>7.412676206988445e-07</v>
      </c>
      <c r="D251" t="inlineStr">
        <is>
          <t>kilogram</t>
        </is>
      </c>
      <c r="E251" t="inlineStr">
        <is>
          <t>air::urban air close to ground</t>
        </is>
      </c>
      <c r="F251" t="inlineStr">
        <is>
          <t>biosphere</t>
        </is>
      </c>
      <c r="G251" t="inlineStr">
        <is>
          <t>1-Pentene</t>
        </is>
      </c>
    </row>
    <row r="252">
      <c r="A252" t="inlineStr">
        <is>
          <t>Toluene</t>
        </is>
      </c>
      <c r="B252" t="n">
        <v>7.399198613884829e-05</v>
      </c>
      <c r="D252" t="inlineStr">
        <is>
          <t>kilogram</t>
        </is>
      </c>
      <c r="E252" t="inlineStr">
        <is>
          <t>air::urban air close to ground</t>
        </is>
      </c>
      <c r="F252" t="inlineStr">
        <is>
          <t>biosphere</t>
        </is>
      </c>
      <c r="G252" t="inlineStr">
        <is>
          <t>Toluene</t>
        </is>
      </c>
    </row>
    <row r="253">
      <c r="A253" t="inlineStr">
        <is>
          <t>m-Xylene</t>
        </is>
      </c>
      <c r="B253" t="n">
        <v>3.659166527631569e-05</v>
      </c>
      <c r="D253" t="inlineStr">
        <is>
          <t>kilogram</t>
        </is>
      </c>
      <c r="E253" t="inlineStr">
        <is>
          <t>air::urban air close to ground</t>
        </is>
      </c>
      <c r="F253" t="inlineStr">
        <is>
          <t>biosphere</t>
        </is>
      </c>
      <c r="G253" t="inlineStr">
        <is>
          <t>m-Xylene</t>
        </is>
      </c>
    </row>
    <row r="254">
      <c r="A254" t="inlineStr">
        <is>
          <t>o-Xylene</t>
        </is>
      </c>
      <c r="B254" t="n">
        <v>1.522968020708535e-05</v>
      </c>
      <c r="D254" t="inlineStr">
        <is>
          <t>kilogram</t>
        </is>
      </c>
      <c r="E254" t="inlineStr">
        <is>
          <t>air::urban air close to ground</t>
        </is>
      </c>
      <c r="F254" t="inlineStr">
        <is>
          <t>biosphere</t>
        </is>
      </c>
      <c r="G254" t="inlineStr">
        <is>
          <t>o-Xylene</t>
        </is>
      </c>
    </row>
    <row r="255">
      <c r="A255" t="inlineStr">
        <is>
          <t>Formaldehyde</t>
        </is>
      </c>
      <c r="B255" t="n">
        <v>1.145595413807305e-05</v>
      </c>
      <c r="D255" t="inlineStr">
        <is>
          <t>kilogram</t>
        </is>
      </c>
      <c r="E255" t="inlineStr">
        <is>
          <t>air::urban air close to ground</t>
        </is>
      </c>
      <c r="F255" t="inlineStr">
        <is>
          <t>biosphere</t>
        </is>
      </c>
      <c r="G255" t="inlineStr">
        <is>
          <t>Formaldehyde</t>
        </is>
      </c>
    </row>
    <row r="256">
      <c r="A256" t="inlineStr">
        <is>
          <t>Acetaldehyde</t>
        </is>
      </c>
      <c r="B256" t="n">
        <v>5.054097413855758e-06</v>
      </c>
      <c r="D256" t="inlineStr">
        <is>
          <t>kilogram</t>
        </is>
      </c>
      <c r="E256" t="inlineStr">
        <is>
          <t>air::urban air close to ground</t>
        </is>
      </c>
      <c r="F256" t="inlineStr">
        <is>
          <t>biosphere</t>
        </is>
      </c>
      <c r="G256" t="inlineStr">
        <is>
          <t>Acetaldehyde</t>
        </is>
      </c>
    </row>
    <row r="257">
      <c r="A257" t="inlineStr">
        <is>
          <t>Benzaldehyde</t>
        </is>
      </c>
      <c r="B257" t="n">
        <v>1.482535241397689e-06</v>
      </c>
      <c r="D257" t="inlineStr">
        <is>
          <t>kilogram</t>
        </is>
      </c>
      <c r="E257" t="inlineStr">
        <is>
          <t>air::urban air close to ground</t>
        </is>
      </c>
      <c r="F257" t="inlineStr">
        <is>
          <t>biosphere</t>
        </is>
      </c>
      <c r="G257" t="inlineStr">
        <is>
          <t>Benzaldehyde</t>
        </is>
      </c>
    </row>
    <row r="258">
      <c r="A258" t="inlineStr">
        <is>
          <t>Acetone</t>
        </is>
      </c>
      <c r="B258" t="n">
        <v>4.110665896602684e-06</v>
      </c>
      <c r="D258" t="inlineStr">
        <is>
          <t>kilogram</t>
        </is>
      </c>
      <c r="E258" t="inlineStr">
        <is>
          <t>air::urban air close to ground</t>
        </is>
      </c>
      <c r="F258" t="inlineStr">
        <is>
          <t>biosphere</t>
        </is>
      </c>
      <c r="G258" t="inlineStr">
        <is>
          <t>Acetone</t>
        </is>
      </c>
    </row>
    <row r="259">
      <c r="A259" t="inlineStr">
        <is>
          <t>Methyl ethyl ketone</t>
        </is>
      </c>
      <c r="B259" t="n">
        <v>0</v>
      </c>
      <c r="D259" t="inlineStr">
        <is>
          <t>kilogram</t>
        </is>
      </c>
      <c r="E259" t="inlineStr">
        <is>
          <t>air::urban air close to ground</t>
        </is>
      </c>
      <c r="F259" t="inlineStr">
        <is>
          <t>biosphere</t>
        </is>
      </c>
      <c r="G259" t="inlineStr">
        <is>
          <t>Methyl ethyl ketone</t>
        </is>
      </c>
    </row>
    <row r="260">
      <c r="A260" t="inlineStr">
        <is>
          <t>Acrolein</t>
        </is>
      </c>
      <c r="B260" t="n">
        <v>1.280371344843459e-06</v>
      </c>
      <c r="D260" t="inlineStr">
        <is>
          <t>kilogram</t>
        </is>
      </c>
      <c r="E260" t="inlineStr">
        <is>
          <t>air::urban air close to ground</t>
        </is>
      </c>
      <c r="F260" t="inlineStr">
        <is>
          <t>biosphere</t>
        </is>
      </c>
      <c r="G260" t="inlineStr">
        <is>
          <t>Acrolein</t>
        </is>
      </c>
    </row>
    <row r="261">
      <c r="A261" t="inlineStr">
        <is>
          <t>Styrene</t>
        </is>
      </c>
      <c r="B261" t="n">
        <v>6.806184517325754e-06</v>
      </c>
      <c r="D261" t="inlineStr">
        <is>
          <t>kilogram</t>
        </is>
      </c>
      <c r="E261" t="inlineStr">
        <is>
          <t>air::urban air close to ground</t>
        </is>
      </c>
      <c r="F261" t="inlineStr">
        <is>
          <t>biosphere</t>
        </is>
      </c>
      <c r="G261" t="inlineStr">
        <is>
          <t>Styrene</t>
        </is>
      </c>
    </row>
    <row r="262">
      <c r="A262" t="inlineStr">
        <is>
          <t>PAH, polycyclic aromatic hydrocarbons</t>
        </is>
      </c>
      <c r="B262" t="n">
        <v>8.578679667401713e-10</v>
      </c>
      <c r="D262" t="inlineStr">
        <is>
          <t>kilogram</t>
        </is>
      </c>
      <c r="E262" t="inlineStr">
        <is>
          <t>air::urban air close to ground</t>
        </is>
      </c>
      <c r="F262" t="inlineStr">
        <is>
          <t>biosphere</t>
        </is>
      </c>
      <c r="G262" t="inlineStr">
        <is>
          <t>PAHs</t>
        </is>
      </c>
    </row>
    <row r="263">
      <c r="A263" t="inlineStr">
        <is>
          <t>Arsenic</t>
        </is>
      </c>
      <c r="B263" t="n">
        <v>7.395413506380788e-12</v>
      </c>
      <c r="D263" t="inlineStr">
        <is>
          <t>kilogram</t>
        </is>
      </c>
      <c r="E263" t="inlineStr">
        <is>
          <t>air::urban air close to ground</t>
        </is>
      </c>
      <c r="F263" t="inlineStr">
        <is>
          <t>biosphere</t>
        </is>
      </c>
      <c r="G263" t="inlineStr">
        <is>
          <t>Arsenic</t>
        </is>
      </c>
    </row>
    <row r="264">
      <c r="A264" t="inlineStr">
        <is>
          <t>Selenium</t>
        </is>
      </c>
      <c r="B264" t="n">
        <v>4.930275670920525e-12</v>
      </c>
      <c r="D264" t="inlineStr">
        <is>
          <t>kilogram</t>
        </is>
      </c>
      <c r="E264" t="inlineStr">
        <is>
          <t>air::urban air close to ground</t>
        </is>
      </c>
      <c r="F264" t="inlineStr">
        <is>
          <t>biosphere</t>
        </is>
      </c>
      <c r="G264" t="inlineStr">
        <is>
          <t>Selenium</t>
        </is>
      </c>
    </row>
    <row r="265">
      <c r="A265" t="inlineStr">
        <is>
          <t>Zinc</t>
        </is>
      </c>
      <c r="B265" t="n">
        <v>5.324697724594167e-08</v>
      </c>
      <c r="D265" t="inlineStr">
        <is>
          <t>kilogram</t>
        </is>
      </c>
      <c r="E265" t="inlineStr">
        <is>
          <t>air::urban air close to ground</t>
        </is>
      </c>
      <c r="F265" t="inlineStr">
        <is>
          <t>biosphere</t>
        </is>
      </c>
      <c r="G265" t="inlineStr">
        <is>
          <t>Zinc</t>
        </is>
      </c>
    </row>
    <row r="266">
      <c r="A266" t="inlineStr">
        <is>
          <t>Copper</t>
        </is>
      </c>
      <c r="B266" t="n">
        <v>1.03535789089331e-09</v>
      </c>
      <c r="D266" t="inlineStr">
        <is>
          <t>kilogram</t>
        </is>
      </c>
      <c r="E266" t="inlineStr">
        <is>
          <t>air::urban air close to ground</t>
        </is>
      </c>
      <c r="F266" t="inlineStr">
        <is>
          <t>biosphere</t>
        </is>
      </c>
      <c r="G266" t="inlineStr">
        <is>
          <t>Copper</t>
        </is>
      </c>
    </row>
    <row r="267">
      <c r="A267" t="inlineStr">
        <is>
          <t>Nickel</t>
        </is>
      </c>
      <c r="B267" t="n">
        <v>3.204679186098341e-10</v>
      </c>
      <c r="D267" t="inlineStr">
        <is>
          <t>kilogram</t>
        </is>
      </c>
      <c r="E267" t="inlineStr">
        <is>
          <t>air::urban air close to ground</t>
        </is>
      </c>
      <c r="F267" t="inlineStr">
        <is>
          <t>biosphere</t>
        </is>
      </c>
      <c r="G267" t="inlineStr">
        <is>
          <t>Nickel</t>
        </is>
      </c>
    </row>
    <row r="268">
      <c r="A268" t="inlineStr">
        <is>
          <t>Chromium</t>
        </is>
      </c>
      <c r="B268" t="n">
        <v>3.94422053673642e-10</v>
      </c>
      <c r="D268" t="inlineStr">
        <is>
          <t>kilogram</t>
        </is>
      </c>
      <c r="E268" t="inlineStr">
        <is>
          <t>air::urban air close to ground</t>
        </is>
      </c>
      <c r="F268" t="inlineStr">
        <is>
          <t>biosphere</t>
        </is>
      </c>
      <c r="G268" t="inlineStr">
        <is>
          <t>Chromium</t>
        </is>
      </c>
    </row>
    <row r="269">
      <c r="A269" t="inlineStr">
        <is>
          <t>Chromium VI</t>
        </is>
      </c>
      <c r="B269" t="n">
        <v>7.888441073472839e-13</v>
      </c>
      <c r="D269" t="inlineStr">
        <is>
          <t>kilogram</t>
        </is>
      </c>
      <c r="E269" t="inlineStr">
        <is>
          <t>air::urban air close to ground</t>
        </is>
      </c>
      <c r="F269" t="inlineStr">
        <is>
          <t>biosphere</t>
        </is>
      </c>
      <c r="G269" t="inlineStr">
        <is>
          <t>Chromium VI</t>
        </is>
      </c>
    </row>
    <row r="270">
      <c r="A270" t="inlineStr">
        <is>
          <t>Mercury</t>
        </is>
      </c>
      <c r="B270" t="n">
        <v>2.144669916850428e-10</v>
      </c>
      <c r="D270" t="inlineStr">
        <is>
          <t>kilogram</t>
        </is>
      </c>
      <c r="E270" t="inlineStr">
        <is>
          <t>air::urban air close to ground</t>
        </is>
      </c>
      <c r="F270" t="inlineStr">
        <is>
          <t>biosphere</t>
        </is>
      </c>
      <c r="G270" t="inlineStr">
        <is>
          <t>Mercury</t>
        </is>
      </c>
    </row>
    <row r="271">
      <c r="A271" t="inlineStr">
        <is>
          <t>Cadmium</t>
        </is>
      </c>
      <c r="B271" t="n">
        <v>2.662348862297084e-10</v>
      </c>
      <c r="D271" t="inlineStr">
        <is>
          <t>kilogram</t>
        </is>
      </c>
      <c r="E271" t="inlineStr">
        <is>
          <t>air::urban air close to ground</t>
        </is>
      </c>
      <c r="F271" t="inlineStr">
        <is>
          <t>biosphere</t>
        </is>
      </c>
      <c r="G271" t="inlineStr">
        <is>
          <t>Cadmium</t>
        </is>
      </c>
    </row>
    <row r="272">
      <c r="A272" t="inlineStr">
        <is>
          <t>treatment of road wear emissions, passenger car</t>
        </is>
      </c>
      <c r="B272" t="n">
        <v>-7.577318006372966e-06</v>
      </c>
      <c r="C272" t="inlineStr">
        <is>
          <t>RER</t>
        </is>
      </c>
      <c r="D272" t="inlineStr">
        <is>
          <t>kilogram</t>
        </is>
      </c>
      <c r="F272" t="inlineStr">
        <is>
          <t>technosphere</t>
        </is>
      </c>
      <c r="G272" t="inlineStr">
        <is>
          <t>Road wear [kg/km]</t>
        </is>
      </c>
      <c r="H272" t="inlineStr">
        <is>
          <t>road wear emissions, passenger car</t>
        </is>
      </c>
    </row>
    <row r="273">
      <c r="A273" t="inlineStr">
        <is>
          <t>treatment of tyre wear emissions, passenger car</t>
        </is>
      </c>
      <c r="B273" t="n">
        <v>-5.834289985896653e-06</v>
      </c>
      <c r="C273" t="inlineStr">
        <is>
          <t>RER</t>
        </is>
      </c>
      <c r="D273" t="inlineStr">
        <is>
          <t>kilogram</t>
        </is>
      </c>
      <c r="F273" t="inlineStr">
        <is>
          <t>technosphere</t>
        </is>
      </c>
      <c r="G273" t="inlineStr">
        <is>
          <t>Tire wear [kg/km]</t>
        </is>
      </c>
      <c r="H273" t="inlineStr">
        <is>
          <t>tyre wear emissions, passenger car</t>
        </is>
      </c>
    </row>
    <row r="274">
      <c r="A274" t="inlineStr">
        <is>
          <t>treatment of brake wear emissions, passenger car</t>
        </is>
      </c>
      <c r="B274" t="n">
        <v>-4.168616733424639e-06</v>
      </c>
      <c r="C274" t="inlineStr">
        <is>
          <t>RER</t>
        </is>
      </c>
      <c r="D274" t="inlineStr">
        <is>
          <t>kilogram</t>
        </is>
      </c>
      <c r="F274" t="inlineStr">
        <is>
          <t>technosphere</t>
        </is>
      </c>
      <c r="G274" t="inlineStr">
        <is>
          <t>Brake wear [kg/km]</t>
        </is>
      </c>
      <c r="H274" t="inlineStr">
        <is>
          <t>brake wear emissions, passenger car</t>
        </is>
      </c>
    </row>
    <row r="276">
      <c r="A276" t="inlineStr">
        <is>
          <t>Activity</t>
        </is>
      </c>
      <c r="B276" t="inlineStr">
        <is>
          <t>transport, Scooter, gasoline, 4-11kW, EURO-5</t>
        </is>
      </c>
    </row>
    <row r="277">
      <c r="A277" t="inlineStr">
        <is>
          <t>location</t>
        </is>
      </c>
      <c r="B277" t="inlineStr">
        <is>
          <t>CH</t>
        </is>
      </c>
    </row>
    <row r="278">
      <c r="A278" t="inlineStr">
        <is>
          <t>vehicle</t>
        </is>
      </c>
      <c r="B278" t="inlineStr">
        <is>
          <t>Scooter, gasoline, 4-11kW, EURO-5</t>
        </is>
      </c>
    </row>
    <row r="279">
      <c r="A279" t="inlineStr">
        <is>
          <t>size</t>
        </is>
      </c>
    </row>
    <row r="280">
      <c r="A280" t="inlineStr">
        <is>
          <t>year</t>
        </is>
      </c>
      <c r="B280" t="n">
        <v>2020</v>
      </c>
    </row>
    <row r="281">
      <c r="A281" t="inlineStr">
        <is>
          <t>full name</t>
        </is>
      </c>
      <c r="B281" t="inlineStr">
        <is>
          <t>Scooter, gasoline, 4-11kW, EURO-5 - 2020 - CH</t>
        </is>
      </c>
    </row>
    <row r="282">
      <c r="A282" t="inlineStr">
        <is>
          <t>reference product</t>
        </is>
      </c>
      <c r="B282" t="inlineStr">
        <is>
          <t>transport, Scooter, gasoline, 4-11kW, EURO-5</t>
        </is>
      </c>
    </row>
    <row r="283">
      <c r="A283" t="inlineStr">
        <is>
          <t>type</t>
        </is>
      </c>
      <c r="B283" t="inlineStr">
        <is>
          <t>process</t>
        </is>
      </c>
    </row>
    <row r="284">
      <c r="A284" t="inlineStr">
        <is>
          <t>unit</t>
        </is>
      </c>
      <c r="B284" t="inlineStr">
        <is>
          <t>kilometer</t>
        </is>
      </c>
    </row>
    <row r="285">
      <c r="A285" t="inlineStr">
        <is>
          <t>source</t>
        </is>
      </c>
      <c r="B285" t="inlineStr">
        <is>
          <t>Sacchi R., Bauer C. Life cycle inventories for on-road vehicles. Paul Scherrer Institut, 2021.</t>
        </is>
      </c>
    </row>
    <row r="286">
      <c r="A286" t="inlineStr">
        <is>
          <t>lifetime</t>
        </is>
      </c>
      <c r="B286" t="n">
        <v>30000</v>
      </c>
    </row>
    <row r="287">
      <c r="A287" t="inlineStr">
        <is>
          <t>passengers</t>
        </is>
      </c>
      <c r="B287" t="n">
        <v>1</v>
      </c>
    </row>
    <row r="288">
      <c r="A288" t="inlineStr">
        <is>
          <t>service</t>
        </is>
      </c>
      <c r="B288" t="n">
        <v>1.2</v>
      </c>
    </row>
    <row r="289">
      <c r="A289" t="inlineStr">
        <is>
          <t>battery replacement</t>
        </is>
      </c>
      <c r="B289" t="n">
        <v>0</v>
      </c>
    </row>
    <row r="290">
      <c r="A290" t="inlineStr">
        <is>
          <t>annual kilometers</t>
        </is>
      </c>
      <c r="B290" t="n">
        <v>1870</v>
      </c>
    </row>
    <row r="291">
      <c r="A291" t="inlineStr">
        <is>
          <t>curb mass</t>
        </is>
      </c>
      <c r="B291" t="n">
        <v>129.7625</v>
      </c>
    </row>
    <row r="292">
      <c r="A292" t="inlineStr">
        <is>
          <t>power</t>
        </is>
      </c>
      <c r="B292" t="n">
        <v>8.800000000000001</v>
      </c>
    </row>
    <row r="293">
      <c r="A293" t="inlineStr">
        <is>
          <t>battery mass</t>
        </is>
      </c>
    </row>
    <row r="294">
      <c r="A294" t="inlineStr">
        <is>
          <t>electricity, low voltage</t>
        </is>
      </c>
      <c r="B294" t="n">
        <v>0</v>
      </c>
    </row>
    <row r="295">
      <c r="A295" t="inlineStr">
        <is>
          <t>tank capacity</t>
        </is>
      </c>
      <c r="B295" t="n">
        <v>79.875</v>
      </c>
    </row>
    <row r="296">
      <c r="A296" t="inlineStr">
        <is>
          <t>fuel mass</t>
        </is>
      </c>
      <c r="B296" t="n">
        <v>6.75</v>
      </c>
    </row>
    <row r="297">
      <c r="A297" t="inlineStr">
        <is>
          <t>range</t>
        </is>
      </c>
      <c r="B297" t="n">
        <v>277.2349886737459</v>
      </c>
    </row>
    <row r="298">
      <c r="A298" t="inlineStr">
        <is>
          <t>emission standard</t>
        </is>
      </c>
      <c r="B298" t="inlineStr">
        <is>
          <t>EURO-5</t>
        </is>
      </c>
    </row>
    <row r="299">
      <c r="A299" t="inlineStr">
        <is>
          <t>Glider lightweighting</t>
        </is>
      </c>
      <c r="B299" t="n">
        <v>0</v>
      </c>
    </row>
    <row r="300">
      <c r="A300" t="inlineStr">
        <is>
          <t>comment</t>
        </is>
      </c>
      <c r="B300" t="inlineStr">
        <is>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is>
      </c>
    </row>
    <row r="301">
      <c r="A301" t="inlineStr">
        <is>
          <t>classifications</t>
        </is>
      </c>
      <c r="B301" t="inlineStr">
        <is>
          <t>CPC::641:Local transport and sightseeing transportation services of passengers</t>
        </is>
      </c>
    </row>
    <row r="302">
      <c r="A302" t="inlineStr">
        <is>
          <t>Exchanges</t>
        </is>
      </c>
    </row>
    <row r="303">
      <c r="A303" t="inlineStr">
        <is>
          <t>name</t>
        </is>
      </c>
      <c r="B303" t="inlineStr">
        <is>
          <t>amount</t>
        </is>
      </c>
      <c r="C303" t="inlineStr">
        <is>
          <t>location</t>
        </is>
      </c>
      <c r="D303" t="inlineStr">
        <is>
          <t>unit</t>
        </is>
      </c>
      <c r="E303" t="inlineStr">
        <is>
          <t>categories</t>
        </is>
      </c>
      <c r="F303" t="inlineStr">
        <is>
          <t>type</t>
        </is>
      </c>
      <c r="G303" t="inlineStr">
        <is>
          <t>comment</t>
        </is>
      </c>
      <c r="H303" t="inlineStr">
        <is>
          <t>reference product</t>
        </is>
      </c>
    </row>
    <row r="304">
      <c r="A304" t="inlineStr">
        <is>
          <t>transport, Scooter, gasoline, 4-11kW, EURO-5</t>
        </is>
      </c>
      <c r="B304" t="n">
        <v>1</v>
      </c>
      <c r="C304" t="inlineStr">
        <is>
          <t>CH</t>
        </is>
      </c>
      <c r="D304" t="inlineStr">
        <is>
          <t>kilometer</t>
        </is>
      </c>
      <c r="F304" t="inlineStr">
        <is>
          <t>production</t>
        </is>
      </c>
      <c r="H304" t="inlineStr">
        <is>
          <t>transport, Scooter, gasoline, 4-11kW, EURO-5</t>
        </is>
      </c>
    </row>
    <row r="305">
      <c r="A305" t="inlineStr">
        <is>
          <t>Scooter, gasoline, 4-11kW, EURO-5</t>
        </is>
      </c>
      <c r="B305" t="n">
        <v>3.333333333333333e-05</v>
      </c>
      <c r="C305" t="inlineStr">
        <is>
          <t>CH</t>
        </is>
      </c>
      <c r="D305" t="inlineStr">
        <is>
          <t>unit</t>
        </is>
      </c>
      <c r="F305" t="inlineStr">
        <is>
          <t>technosphere</t>
        </is>
      </c>
      <c r="H305" t="inlineStr">
        <is>
          <t>Scooter, gasoline, 4-11kW, EURO-5</t>
        </is>
      </c>
    </row>
    <row r="306">
      <c r="A306" t="inlineStr">
        <is>
          <t>road construction</t>
        </is>
      </c>
      <c r="B306" t="n">
        <v>0.0001121054625</v>
      </c>
      <c r="C306" t="inlineStr">
        <is>
          <t>CH</t>
        </is>
      </c>
      <c r="D306" t="inlineStr">
        <is>
          <t>meter-year</t>
        </is>
      </c>
      <c r="F306" t="inlineStr">
        <is>
          <t>technosphere</t>
        </is>
      </c>
      <c r="G306" t="inlineStr">
        <is>
          <t>Road/track use [m*year/vkm or pkm]</t>
        </is>
      </c>
      <c r="H306" t="inlineStr">
        <is>
          <t>road</t>
        </is>
      </c>
    </row>
    <row r="307">
      <c r="A307" t="inlineStr">
        <is>
          <t>road maintenance</t>
        </is>
      </c>
      <c r="B307" t="n">
        <v>0.00129</v>
      </c>
      <c r="C307" t="inlineStr">
        <is>
          <t>CH</t>
        </is>
      </c>
      <c r="D307" t="inlineStr">
        <is>
          <t>meter-year</t>
        </is>
      </c>
      <c r="F307" t="inlineStr">
        <is>
          <t>technosphere</t>
        </is>
      </c>
      <c r="G307" t="inlineStr">
        <is>
          <t>Road maintenance [m*year/vkm]</t>
        </is>
      </c>
      <c r="H307" t="inlineStr">
        <is>
          <t>road maintenance</t>
        </is>
      </c>
    </row>
    <row r="308">
      <c r="A308" t="inlineStr">
        <is>
          <t>maintenance, motor scooter</t>
        </is>
      </c>
      <c r="B308" t="n">
        <v>4e-05</v>
      </c>
      <c r="C308" t="inlineStr">
        <is>
          <t>CH</t>
        </is>
      </c>
      <c r="D308" t="inlineStr">
        <is>
          <t>unit</t>
        </is>
      </c>
      <c r="F308" t="inlineStr">
        <is>
          <t>technosphere</t>
        </is>
      </c>
      <c r="G308" t="inlineStr">
        <is>
          <t>Servicing [unit]</t>
        </is>
      </c>
      <c r="H308" t="inlineStr">
        <is>
          <t>maintenance, motor scooter</t>
        </is>
      </c>
    </row>
    <row r="309">
      <c r="A309" t="inlineStr">
        <is>
          <t>fuel supply for gasoline vehicles</t>
        </is>
      </c>
      <c r="B309" t="n">
        <v>0.02434757615657055</v>
      </c>
      <c r="C309" t="inlineStr">
        <is>
          <t>CH</t>
        </is>
      </c>
      <c r="D309" t="inlineStr">
        <is>
          <t>kilogram</t>
        </is>
      </c>
      <c r="F309" t="inlineStr">
        <is>
          <t>technosphere</t>
        </is>
      </c>
      <c r="G309" t="inlineStr">
        <is>
          <t>Gasoline consumption [MJ/km]</t>
        </is>
      </c>
      <c r="H309" t="inlineStr">
        <is>
          <t>gasoline blend</t>
        </is>
      </c>
    </row>
    <row r="310">
      <c r="A310" t="inlineStr">
        <is>
          <t>Carbon dioxide, fossil</t>
        </is>
      </c>
      <c r="B310" t="n">
        <v>0.07553397246205194</v>
      </c>
      <c r="D310" t="inlineStr">
        <is>
          <t>kilogram</t>
        </is>
      </c>
      <c r="E310" t="inlineStr">
        <is>
          <t>air::urban air close to ground</t>
        </is>
      </c>
      <c r="F310" t="inlineStr">
        <is>
          <t>biosphere</t>
        </is>
      </c>
      <c r="G310" t="inlineStr">
        <is>
          <t>CO2</t>
        </is>
      </c>
    </row>
    <row r="311">
      <c r="A311" t="inlineStr">
        <is>
          <t>Carbon dioxide, from soil or biomass stock</t>
        </is>
      </c>
      <c r="B311" t="n">
        <v>0.0009174166695795783</v>
      </c>
      <c r="D311" t="inlineStr">
        <is>
          <t>kilogram</t>
        </is>
      </c>
      <c r="E311" t="inlineStr">
        <is>
          <t>air::urban air close to ground</t>
        </is>
      </c>
      <c r="F311" t="inlineStr">
        <is>
          <t>biosphere</t>
        </is>
      </c>
      <c r="G311" t="inlineStr">
        <is>
          <t>CO2, bio</t>
        </is>
      </c>
    </row>
    <row r="312">
      <c r="A312" t="inlineStr">
        <is>
          <t>Sulfur dioxide</t>
        </is>
      </c>
      <c r="B312" t="n">
        <v>3.895612185051288e-07</v>
      </c>
      <c r="D312" t="inlineStr">
        <is>
          <t>kilogram</t>
        </is>
      </c>
      <c r="E312" t="inlineStr">
        <is>
          <t>air::urban air close to ground</t>
        </is>
      </c>
      <c r="F312" t="inlineStr">
        <is>
          <t>biosphere</t>
        </is>
      </c>
      <c r="G312" t="inlineStr">
        <is>
          <t>SO2</t>
        </is>
      </c>
    </row>
    <row r="313">
      <c r="A313" t="inlineStr">
        <is>
          <t>Benzene</t>
        </is>
      </c>
      <c r="B313" t="n">
        <v>3.742660216908465e-05</v>
      </c>
      <c r="D313" t="inlineStr">
        <is>
          <t>kilogram</t>
        </is>
      </c>
      <c r="E313" t="inlineStr">
        <is>
          <t>air::urban air close to ground</t>
        </is>
      </c>
      <c r="F313" t="inlineStr">
        <is>
          <t>biosphere</t>
        </is>
      </c>
      <c r="G313" t="inlineStr">
        <is>
          <t>Benzene</t>
        </is>
      </c>
    </row>
    <row r="314">
      <c r="A314" t="inlineStr">
        <is>
          <t>Methane, fossil</t>
        </is>
      </c>
      <c r="B314" t="n">
        <v>2.85952813181819e-05</v>
      </c>
      <c r="D314" t="inlineStr">
        <is>
          <t>kilogram</t>
        </is>
      </c>
      <c r="E314" t="inlineStr">
        <is>
          <t>air::urban air close to ground</t>
        </is>
      </c>
      <c r="F314" t="inlineStr">
        <is>
          <t>biosphere</t>
        </is>
      </c>
      <c r="G314" t="inlineStr">
        <is>
          <t>CH4</t>
        </is>
      </c>
    </row>
    <row r="315">
      <c r="A315" t="inlineStr">
        <is>
          <t>Carbon monoxide, fossil</t>
        </is>
      </c>
      <c r="B315" t="n">
        <v>0.003350090532118221</v>
      </c>
      <c r="D315" t="inlineStr">
        <is>
          <t>kilogram</t>
        </is>
      </c>
      <c r="E315" t="inlineStr">
        <is>
          <t>air::urban air close to ground</t>
        </is>
      </c>
      <c r="F315" t="inlineStr">
        <is>
          <t>biosphere</t>
        </is>
      </c>
      <c r="G315" t="inlineStr">
        <is>
          <t>CO</t>
        </is>
      </c>
    </row>
    <row r="316">
      <c r="A316" t="inlineStr">
        <is>
          <t>Dinitrogen monoxide</t>
        </is>
      </c>
      <c r="B316" t="n">
        <v>1.450800675706845e-06</v>
      </c>
      <c r="D316" t="inlineStr">
        <is>
          <t>kilogram</t>
        </is>
      </c>
      <c r="E316" t="inlineStr">
        <is>
          <t>air::urban air close to ground</t>
        </is>
      </c>
      <c r="F316" t="inlineStr">
        <is>
          <t>biosphere</t>
        </is>
      </c>
      <c r="G316" t="inlineStr">
        <is>
          <t>N2O</t>
        </is>
      </c>
    </row>
    <row r="317">
      <c r="A317" t="inlineStr">
        <is>
          <t>Ammonia</t>
        </is>
      </c>
      <c r="B317" t="n">
        <v>1.450800675706845e-06</v>
      </c>
      <c r="D317" t="inlineStr">
        <is>
          <t>kilogram</t>
        </is>
      </c>
      <c r="E317" t="inlineStr">
        <is>
          <t>air::urban air close to ground</t>
        </is>
      </c>
      <c r="F317" t="inlineStr">
        <is>
          <t>biosphere</t>
        </is>
      </c>
      <c r="G317" t="inlineStr">
        <is>
          <t>NH3</t>
        </is>
      </c>
    </row>
    <row r="318">
      <c r="A318" t="inlineStr">
        <is>
          <t>Nitrogen oxides</t>
        </is>
      </c>
      <c r="B318" t="n">
        <v>0.0001087965710858233</v>
      </c>
      <c r="D318" t="inlineStr">
        <is>
          <t>kilogram</t>
        </is>
      </c>
      <c r="E318" t="inlineStr">
        <is>
          <t>air::urban air close to ground</t>
        </is>
      </c>
      <c r="F318" t="inlineStr">
        <is>
          <t>biosphere</t>
        </is>
      </c>
      <c r="G318" t="inlineStr">
        <is>
          <t>NOx</t>
        </is>
      </c>
    </row>
    <row r="319">
      <c r="A319" t="inlineStr">
        <is>
          <t>Particulates, &lt; 2.5 um</t>
        </is>
      </c>
      <c r="B319" t="n">
        <v>3.254145915610453e-06</v>
      </c>
      <c r="D319" t="inlineStr">
        <is>
          <t>kilogram</t>
        </is>
      </c>
      <c r="E319" t="inlineStr">
        <is>
          <t>air::urban air close to ground</t>
        </is>
      </c>
      <c r="F319" t="inlineStr">
        <is>
          <t>biosphere</t>
        </is>
      </c>
      <c r="G319" t="inlineStr">
        <is>
          <t>PM2.5</t>
        </is>
      </c>
    </row>
    <row r="320">
      <c r="A320" t="inlineStr">
        <is>
          <t>NMVOC, non-methane volatile organic compounds, unspecified origin</t>
        </is>
      </c>
      <c r="B320" t="n">
        <v>0.0003018145244437416</v>
      </c>
      <c r="D320" t="inlineStr">
        <is>
          <t>kilogram</t>
        </is>
      </c>
      <c r="E320" t="inlineStr">
        <is>
          <t>air::urban air close to ground</t>
        </is>
      </c>
      <c r="F320" t="inlineStr">
        <is>
          <t>biosphere</t>
        </is>
      </c>
      <c r="G320" t="inlineStr">
        <is>
          <t>NMVOC</t>
        </is>
      </c>
    </row>
    <row r="321">
      <c r="A321" t="inlineStr">
        <is>
          <t>Ethane</t>
        </is>
      </c>
      <c r="B321" t="n">
        <v>2.128179339026382e-05</v>
      </c>
      <c r="D321" t="inlineStr">
        <is>
          <t>kilogram</t>
        </is>
      </c>
      <c r="E321" t="inlineStr">
        <is>
          <t>air::urban air close to ground</t>
        </is>
      </c>
      <c r="F321" t="inlineStr">
        <is>
          <t>biosphere</t>
        </is>
      </c>
      <c r="G321" t="inlineStr">
        <is>
          <t>Ethane</t>
        </is>
      </c>
    </row>
    <row r="322">
      <c r="A322" t="inlineStr">
        <is>
          <t>Propane</t>
        </is>
      </c>
      <c r="B322" t="n">
        <v>4.336415581088241e-06</v>
      </c>
      <c r="D322" t="inlineStr">
        <is>
          <t>kilogram</t>
        </is>
      </c>
      <c r="E322" t="inlineStr">
        <is>
          <t>air::urban air close to ground</t>
        </is>
      </c>
      <c r="F322" t="inlineStr">
        <is>
          <t>biosphere</t>
        </is>
      </c>
      <c r="G322" t="inlineStr">
        <is>
          <t>Propane</t>
        </is>
      </c>
    </row>
    <row r="323">
      <c r="A323" t="inlineStr">
        <is>
          <t>Butane</t>
        </is>
      </c>
      <c r="B323" t="n">
        <v>3.495818099215751e-05</v>
      </c>
      <c r="D323" t="inlineStr">
        <is>
          <t>kilogram</t>
        </is>
      </c>
      <c r="E323" t="inlineStr">
        <is>
          <t>air::urban air close to ground</t>
        </is>
      </c>
      <c r="F323" t="inlineStr">
        <is>
          <t>biosphere</t>
        </is>
      </c>
      <c r="G323" t="inlineStr">
        <is>
          <t>Butane</t>
        </is>
      </c>
    </row>
    <row r="324">
      <c r="A324" t="inlineStr">
        <is>
          <t>Pentane</t>
        </is>
      </c>
      <c r="B324" t="n">
        <v>1.434352846052264e-05</v>
      </c>
      <c r="D324" t="inlineStr">
        <is>
          <t>kilogram</t>
        </is>
      </c>
      <c r="E324" t="inlineStr">
        <is>
          <t>air::urban air close to ground</t>
        </is>
      </c>
      <c r="F324" t="inlineStr">
        <is>
          <t>biosphere</t>
        </is>
      </c>
      <c r="G324" t="inlineStr">
        <is>
          <t>Pentane</t>
        </is>
      </c>
    </row>
    <row r="325">
      <c r="A325" t="inlineStr">
        <is>
          <t>Hexane</t>
        </is>
      </c>
      <c r="B325" t="n">
        <v>1.074096782392626e-05</v>
      </c>
      <c r="D325" t="inlineStr">
        <is>
          <t>kilogram</t>
        </is>
      </c>
      <c r="E325" t="inlineStr">
        <is>
          <t>air::urban air close to ground</t>
        </is>
      </c>
      <c r="F325" t="inlineStr">
        <is>
          <t>biosphere</t>
        </is>
      </c>
      <c r="G325" t="inlineStr">
        <is>
          <t>Hexane</t>
        </is>
      </c>
    </row>
    <row r="326">
      <c r="A326" t="inlineStr">
        <is>
          <t>Cyclohexane</t>
        </is>
      </c>
      <c r="B326" t="n">
        <v>7.605405788370145e-06</v>
      </c>
      <c r="D326" t="inlineStr">
        <is>
          <t>kilogram</t>
        </is>
      </c>
      <c r="E326" t="inlineStr">
        <is>
          <t>air::urban air close to ground</t>
        </is>
      </c>
      <c r="F326" t="inlineStr">
        <is>
          <t>biosphere</t>
        </is>
      </c>
      <c r="G326" t="inlineStr">
        <is>
          <t>Cyclohexane</t>
        </is>
      </c>
    </row>
    <row r="327">
      <c r="A327" t="inlineStr">
        <is>
          <t>Heptane</t>
        </is>
      </c>
      <c r="B327" t="n">
        <v>4.936842353854305e-06</v>
      </c>
      <c r="D327" t="inlineStr">
        <is>
          <t>kilogram</t>
        </is>
      </c>
      <c r="E327" t="inlineStr">
        <is>
          <t>air::urban air close to ground</t>
        </is>
      </c>
      <c r="F327" t="inlineStr">
        <is>
          <t>biosphere</t>
        </is>
      </c>
      <c r="G327" t="inlineStr">
        <is>
          <t>Heptane</t>
        </is>
      </c>
    </row>
    <row r="328">
      <c r="A328" t="inlineStr">
        <is>
          <t>Ethene</t>
        </is>
      </c>
      <c r="B328" t="n">
        <v>4.870128267991408e-05</v>
      </c>
      <c r="D328" t="inlineStr">
        <is>
          <t>kilogram</t>
        </is>
      </c>
      <c r="E328" t="inlineStr">
        <is>
          <t>air::urban air close to ground</t>
        </is>
      </c>
      <c r="F328" t="inlineStr">
        <is>
          <t>biosphere</t>
        </is>
      </c>
      <c r="G328" t="inlineStr">
        <is>
          <t>Ethene</t>
        </is>
      </c>
    </row>
    <row r="329">
      <c r="A329" t="inlineStr">
        <is>
          <t>Propene</t>
        </is>
      </c>
      <c r="B329" t="n">
        <v>2.548478079962627e-05</v>
      </c>
      <c r="D329" t="inlineStr">
        <is>
          <t>kilogram</t>
        </is>
      </c>
      <c r="E329" t="inlineStr">
        <is>
          <t>air::urban air close to ground</t>
        </is>
      </c>
      <c r="F329" t="inlineStr">
        <is>
          <t>biosphere</t>
        </is>
      </c>
      <c r="G329" t="inlineStr">
        <is>
          <t>Propene</t>
        </is>
      </c>
    </row>
    <row r="330">
      <c r="A330" t="inlineStr">
        <is>
          <t>1-Pentene</t>
        </is>
      </c>
      <c r="B330" t="n">
        <v>7.338549444918561e-07</v>
      </c>
      <c r="D330" t="inlineStr">
        <is>
          <t>kilogram</t>
        </is>
      </c>
      <c r="E330" t="inlineStr">
        <is>
          <t>air::urban air close to ground</t>
        </is>
      </c>
      <c r="F330" t="inlineStr">
        <is>
          <t>biosphere</t>
        </is>
      </c>
      <c r="G330" t="inlineStr">
        <is>
          <t>1-Pentene</t>
        </is>
      </c>
    </row>
    <row r="331">
      <c r="A331" t="inlineStr">
        <is>
          <t>Toluene</t>
        </is>
      </c>
      <c r="B331" t="n">
        <v>7.325206627745981e-05</v>
      </c>
      <c r="D331" t="inlineStr">
        <is>
          <t>kilogram</t>
        </is>
      </c>
      <c r="E331" t="inlineStr">
        <is>
          <t>air::urban air close to ground</t>
        </is>
      </c>
      <c r="F331" t="inlineStr">
        <is>
          <t>biosphere</t>
        </is>
      </c>
      <c r="G331" t="inlineStr">
        <is>
          <t>Toluene</t>
        </is>
      </c>
    </row>
    <row r="332">
      <c r="A332" t="inlineStr">
        <is>
          <t>m-Xylene</t>
        </is>
      </c>
      <c r="B332" t="n">
        <v>3.622574862355253e-05</v>
      </c>
      <c r="D332" t="inlineStr">
        <is>
          <t>kilogram</t>
        </is>
      </c>
      <c r="E332" t="inlineStr">
        <is>
          <t>air::urban air close to ground</t>
        </is>
      </c>
      <c r="F332" t="inlineStr">
        <is>
          <t>biosphere</t>
        </is>
      </c>
      <c r="G332" t="inlineStr">
        <is>
          <t>m-Xylene</t>
        </is>
      </c>
    </row>
    <row r="333">
      <c r="A333" t="inlineStr">
        <is>
          <t>o-Xylene</t>
        </is>
      </c>
      <c r="B333" t="n">
        <v>1.50773834050145e-05</v>
      </c>
      <c r="D333" t="inlineStr">
        <is>
          <t>kilogram</t>
        </is>
      </c>
      <c r="E333" t="inlineStr">
        <is>
          <t>air::urban air close to ground</t>
        </is>
      </c>
      <c r="F333" t="inlineStr">
        <is>
          <t>biosphere</t>
        </is>
      </c>
      <c r="G333" t="inlineStr">
        <is>
          <t>o-Xylene</t>
        </is>
      </c>
    </row>
    <row r="334">
      <c r="A334" t="inlineStr">
        <is>
          <t>Formaldehyde</t>
        </is>
      </c>
      <c r="B334" t="n">
        <v>1.134139459669232e-05</v>
      </c>
      <c r="D334" t="inlineStr">
        <is>
          <t>kilogram</t>
        </is>
      </c>
      <c r="E334" t="inlineStr">
        <is>
          <t>air::urban air close to ground</t>
        </is>
      </c>
      <c r="F334" t="inlineStr">
        <is>
          <t>biosphere</t>
        </is>
      </c>
      <c r="G334" t="inlineStr">
        <is>
          <t>Formaldehyde</t>
        </is>
      </c>
    </row>
    <row r="335">
      <c r="A335" t="inlineStr">
        <is>
          <t>Acetaldehyde</t>
        </is>
      </c>
      <c r="B335" t="n">
        <v>5.0035564397172e-06</v>
      </c>
      <c r="D335" t="inlineStr">
        <is>
          <t>kilogram</t>
        </is>
      </c>
      <c r="E335" t="inlineStr">
        <is>
          <t>air::urban air close to ground</t>
        </is>
      </c>
      <c r="F335" t="inlineStr">
        <is>
          <t>biosphere</t>
        </is>
      </c>
      <c r="G335" t="inlineStr">
        <is>
          <t>Acetaldehyde</t>
        </is>
      </c>
    </row>
    <row r="336">
      <c r="A336" t="inlineStr">
        <is>
          <t>Benzaldehyde</t>
        </is>
      </c>
      <c r="B336" t="n">
        <v>1.467709888983712e-06</v>
      </c>
      <c r="D336" t="inlineStr">
        <is>
          <t>kilogram</t>
        </is>
      </c>
      <c r="E336" t="inlineStr">
        <is>
          <t>air::urban air close to ground</t>
        </is>
      </c>
      <c r="F336" t="inlineStr">
        <is>
          <t>biosphere</t>
        </is>
      </c>
      <c r="G336" t="inlineStr">
        <is>
          <t>Benzaldehyde</t>
        </is>
      </c>
    </row>
    <row r="337">
      <c r="A337" t="inlineStr">
        <is>
          <t>Acetone</t>
        </is>
      </c>
      <c r="B337" t="n">
        <v>4.069559237636656e-06</v>
      </c>
      <c r="D337" t="inlineStr">
        <is>
          <t>kilogram</t>
        </is>
      </c>
      <c r="E337" t="inlineStr">
        <is>
          <t>air::urban air close to ground</t>
        </is>
      </c>
      <c r="F337" t="inlineStr">
        <is>
          <t>biosphere</t>
        </is>
      </c>
      <c r="G337" t="inlineStr">
        <is>
          <t>Acetone</t>
        </is>
      </c>
    </row>
    <row r="338">
      <c r="A338" t="inlineStr">
        <is>
          <t>Methyl ethyl ketone</t>
        </is>
      </c>
      <c r="B338" t="n">
        <v>0</v>
      </c>
      <c r="D338" t="inlineStr">
        <is>
          <t>kilogram</t>
        </is>
      </c>
      <c r="E338" t="inlineStr">
        <is>
          <t>air::urban air close to ground</t>
        </is>
      </c>
      <c r="F338" t="inlineStr">
        <is>
          <t>biosphere</t>
        </is>
      </c>
      <c r="G338" t="inlineStr">
        <is>
          <t>Methyl ethyl ketone</t>
        </is>
      </c>
    </row>
    <row r="339">
      <c r="A339" t="inlineStr">
        <is>
          <t>Acrolein</t>
        </is>
      </c>
      <c r="B339" t="n">
        <v>1.267567631395024e-06</v>
      </c>
      <c r="D339" t="inlineStr">
        <is>
          <t>kilogram</t>
        </is>
      </c>
      <c r="E339" t="inlineStr">
        <is>
          <t>air::urban air close to ground</t>
        </is>
      </c>
      <c r="F339" t="inlineStr">
        <is>
          <t>biosphere</t>
        </is>
      </c>
      <c r="G339" t="inlineStr">
        <is>
          <t>Acrolein</t>
        </is>
      </c>
    </row>
    <row r="340">
      <c r="A340" t="inlineStr">
        <is>
          <t>Styrene</t>
        </is>
      </c>
      <c r="B340" t="n">
        <v>6.738122672152497e-06</v>
      </c>
      <c r="D340" t="inlineStr">
        <is>
          <t>kilogram</t>
        </is>
      </c>
      <c r="E340" t="inlineStr">
        <is>
          <t>air::urban air close to ground</t>
        </is>
      </c>
      <c r="F340" t="inlineStr">
        <is>
          <t>biosphere</t>
        </is>
      </c>
      <c r="G340" t="inlineStr">
        <is>
          <t>Styrene</t>
        </is>
      </c>
    </row>
    <row r="341">
      <c r="A341" t="inlineStr">
        <is>
          <t>PAH, polycyclic aromatic hydrocarbons</t>
        </is>
      </c>
      <c r="B341" t="n">
        <v>8.492892870727696e-10</v>
      </c>
      <c r="D341" t="inlineStr">
        <is>
          <t>kilogram</t>
        </is>
      </c>
      <c r="E341" t="inlineStr">
        <is>
          <t>air::urban air close to ground</t>
        </is>
      </c>
      <c r="F341" t="inlineStr">
        <is>
          <t>biosphere</t>
        </is>
      </c>
      <c r="G341" t="inlineStr">
        <is>
          <t>PAHs</t>
        </is>
      </c>
    </row>
    <row r="342">
      <c r="A342" t="inlineStr">
        <is>
          <t>Arsenic</t>
        </is>
      </c>
      <c r="B342" t="n">
        <v>7.321459371316979e-12</v>
      </c>
      <c r="D342" t="inlineStr">
        <is>
          <t>kilogram</t>
        </is>
      </c>
      <c r="E342" t="inlineStr">
        <is>
          <t>air::urban air close to ground</t>
        </is>
      </c>
      <c r="F342" t="inlineStr">
        <is>
          <t>biosphere</t>
        </is>
      </c>
      <c r="G342" t="inlineStr">
        <is>
          <t>Arsenic</t>
        </is>
      </c>
    </row>
    <row r="343">
      <c r="A343" t="inlineStr">
        <is>
          <t>Selenium</t>
        </is>
      </c>
      <c r="B343" t="n">
        <v>4.88097291421132e-12</v>
      </c>
      <c r="D343" t="inlineStr">
        <is>
          <t>kilogram</t>
        </is>
      </c>
      <c r="E343" t="inlineStr">
        <is>
          <t>air::urban air close to ground</t>
        </is>
      </c>
      <c r="F343" t="inlineStr">
        <is>
          <t>biosphere</t>
        </is>
      </c>
      <c r="G343" t="inlineStr">
        <is>
          <t>Selenium</t>
        </is>
      </c>
    </row>
    <row r="344">
      <c r="A344" t="inlineStr">
        <is>
          <t>Zinc</t>
        </is>
      </c>
      <c r="B344" t="n">
        <v>5.271450747348225e-08</v>
      </c>
      <c r="D344" t="inlineStr">
        <is>
          <t>kilogram</t>
        </is>
      </c>
      <c r="E344" t="inlineStr">
        <is>
          <t>air::urban air close to ground</t>
        </is>
      </c>
      <c r="F344" t="inlineStr">
        <is>
          <t>biosphere</t>
        </is>
      </c>
      <c r="G344" t="inlineStr">
        <is>
          <t>Zinc</t>
        </is>
      </c>
    </row>
    <row r="345">
      <c r="A345" t="inlineStr">
        <is>
          <t>Copper</t>
        </is>
      </c>
      <c r="B345" t="n">
        <v>1.025004311984377e-09</v>
      </c>
      <c r="D345" t="inlineStr">
        <is>
          <t>kilogram</t>
        </is>
      </c>
      <c r="E345" t="inlineStr">
        <is>
          <t>air::urban air close to ground</t>
        </is>
      </c>
      <c r="F345" t="inlineStr">
        <is>
          <t>biosphere</t>
        </is>
      </c>
      <c r="G345" t="inlineStr">
        <is>
          <t>Copper</t>
        </is>
      </c>
    </row>
    <row r="346">
      <c r="A346" t="inlineStr">
        <is>
          <t>Nickel</t>
        </is>
      </c>
      <c r="B346" t="n">
        <v>3.172632394237357e-10</v>
      </c>
      <c r="D346" t="inlineStr">
        <is>
          <t>kilogram</t>
        </is>
      </c>
      <c r="E346" t="inlineStr">
        <is>
          <t>air::urban air close to ground</t>
        </is>
      </c>
      <c r="F346" t="inlineStr">
        <is>
          <t>biosphere</t>
        </is>
      </c>
      <c r="G346" t="inlineStr">
        <is>
          <t>Nickel</t>
        </is>
      </c>
    </row>
    <row r="347">
      <c r="A347" t="inlineStr">
        <is>
          <t>Chromium</t>
        </is>
      </c>
      <c r="B347" t="n">
        <v>3.904778331369056e-10</v>
      </c>
      <c r="D347" t="inlineStr">
        <is>
          <t>kilogram</t>
        </is>
      </c>
      <c r="E347" t="inlineStr">
        <is>
          <t>air::urban air close to ground</t>
        </is>
      </c>
      <c r="F347" t="inlineStr">
        <is>
          <t>biosphere</t>
        </is>
      </c>
      <c r="G347" t="inlineStr">
        <is>
          <t>Chromium</t>
        </is>
      </c>
    </row>
    <row r="348">
      <c r="A348" t="inlineStr">
        <is>
          <t>Chromium VI</t>
        </is>
      </c>
      <c r="B348" t="n">
        <v>7.809556662738111e-13</v>
      </c>
      <c r="D348" t="inlineStr">
        <is>
          <t>kilogram</t>
        </is>
      </c>
      <c r="E348" t="inlineStr">
        <is>
          <t>air::urban air close to ground</t>
        </is>
      </c>
      <c r="F348" t="inlineStr">
        <is>
          <t>biosphere</t>
        </is>
      </c>
      <c r="G348" t="inlineStr">
        <is>
          <t>Chromium VI</t>
        </is>
      </c>
    </row>
    <row r="349">
      <c r="A349" t="inlineStr">
        <is>
          <t>Mercury</t>
        </is>
      </c>
      <c r="B349" t="n">
        <v>2.123223217681924e-10</v>
      </c>
      <c r="D349" t="inlineStr">
        <is>
          <t>kilogram</t>
        </is>
      </c>
      <c r="E349" t="inlineStr">
        <is>
          <t>air::urban air close to ground</t>
        </is>
      </c>
      <c r="F349" t="inlineStr">
        <is>
          <t>biosphere</t>
        </is>
      </c>
      <c r="G349" t="inlineStr">
        <is>
          <t>Mercury</t>
        </is>
      </c>
    </row>
    <row r="350">
      <c r="A350" t="inlineStr">
        <is>
          <t>Cadmium</t>
        </is>
      </c>
      <c r="B350" t="n">
        <v>2.635725373674113e-10</v>
      </c>
      <c r="D350" t="inlineStr">
        <is>
          <t>kilogram</t>
        </is>
      </c>
      <c r="E350" t="inlineStr">
        <is>
          <t>air::urban air close to ground</t>
        </is>
      </c>
      <c r="F350" t="inlineStr">
        <is>
          <t>biosphere</t>
        </is>
      </c>
      <c r="G350" t="inlineStr">
        <is>
          <t>Cadmium</t>
        </is>
      </c>
    </row>
    <row r="351">
      <c r="A351" t="inlineStr">
        <is>
          <t>treatment of road wear emissions, passenger car</t>
        </is>
      </c>
      <c r="B351" t="n">
        <v>-7.537227873795021e-06</v>
      </c>
      <c r="C351" t="inlineStr">
        <is>
          <t>RER</t>
        </is>
      </c>
      <c r="D351" t="inlineStr">
        <is>
          <t>kilogram</t>
        </is>
      </c>
      <c r="F351" t="inlineStr">
        <is>
          <t>technosphere</t>
        </is>
      </c>
      <c r="G351" t="inlineStr">
        <is>
          <t>Road wear [kg/km]</t>
        </is>
      </c>
      <c r="H351" t="inlineStr">
        <is>
          <t>road wear emissions, passenger car</t>
        </is>
      </c>
    </row>
    <row r="352">
      <c r="A352" t="inlineStr">
        <is>
          <t>treatment of tyre wear emissions, passenger car</t>
        </is>
      </c>
      <c r="B352" t="n">
        <v>-5.813627257967023e-06</v>
      </c>
      <c r="C352" t="inlineStr">
        <is>
          <t>RER</t>
        </is>
      </c>
      <c r="D352" t="inlineStr">
        <is>
          <t>kilogram</t>
        </is>
      </c>
      <c r="F352" t="inlineStr">
        <is>
          <t>technosphere</t>
        </is>
      </c>
      <c r="G352" t="inlineStr">
        <is>
          <t>Tire wear [kg/km]</t>
        </is>
      </c>
      <c r="H352" t="inlineStr">
        <is>
          <t>tyre wear emissions, passenger car</t>
        </is>
      </c>
    </row>
    <row r="353">
      <c r="A353" t="inlineStr">
        <is>
          <t>treatment of brake wear emissions, passenger car</t>
        </is>
      </c>
      <c r="B353" t="n">
        <v>-4.150865962361262e-06</v>
      </c>
      <c r="C353" t="inlineStr">
        <is>
          <t>RER</t>
        </is>
      </c>
      <c r="D353" t="inlineStr">
        <is>
          <t>kilogram</t>
        </is>
      </c>
      <c r="F353" t="inlineStr">
        <is>
          <t>technosphere</t>
        </is>
      </c>
      <c r="G353" t="inlineStr">
        <is>
          <t>Brake wear [kg/km]</t>
        </is>
      </c>
      <c r="H353" t="inlineStr">
        <is>
          <t>brake wear emissions, passenger car</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H84"/>
  <sheetViews>
    <sheetView workbookViewId="0">
      <selection activeCell="A1" sqref="A1"/>
    </sheetView>
  </sheetViews>
  <sheetFormatPr baseColWidth="8" defaultRowHeight="15"/>
  <sheetData>
    <row r="1">
      <c r="A1" t="inlineStr">
        <is>
          <t>Activity</t>
        </is>
      </c>
      <c r="B1" t="inlineStr">
        <is>
          <t>Scooter, battery electric, &lt;4kW</t>
        </is>
      </c>
    </row>
    <row r="2">
      <c r="A2" t="inlineStr">
        <is>
          <t>location</t>
        </is>
      </c>
      <c r="B2" t="inlineStr">
        <is>
          <t>CH</t>
        </is>
      </c>
    </row>
    <row r="3">
      <c r="A3" t="inlineStr">
        <is>
          <t>vehicle</t>
        </is>
      </c>
      <c r="B3" t="inlineStr">
        <is>
          <t>Scooter, battery electric, &lt;4kW</t>
        </is>
      </c>
    </row>
    <row r="4">
      <c r="A4" t="inlineStr">
        <is>
          <t>size</t>
        </is>
      </c>
    </row>
    <row r="5">
      <c r="A5" t="inlineStr">
        <is>
          <t>year</t>
        </is>
      </c>
      <c r="B5" t="n">
        <v>2020</v>
      </c>
    </row>
    <row r="6">
      <c r="A6" t="inlineStr">
        <is>
          <t>full name</t>
        </is>
      </c>
      <c r="B6" t="inlineStr">
        <is>
          <t>Scooter, battery electric, &lt;4kW - 2020 - NMC - CH</t>
        </is>
      </c>
    </row>
    <row r="7">
      <c r="A7" t="inlineStr">
        <is>
          <t>reference product</t>
        </is>
      </c>
      <c r="B7" t="inlineStr">
        <is>
          <t>Scooter, battery electric, &lt;4kW</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v>
      </c>
    </row>
    <row r="13">
      <c r="A13" t="inlineStr">
        <is>
          <t>service</t>
        </is>
      </c>
      <c r="B13" t="n">
        <v>1</v>
      </c>
    </row>
    <row r="14">
      <c r="A14" t="inlineStr">
        <is>
          <t>battery replacement</t>
        </is>
      </c>
      <c r="B14" t="n">
        <v>1</v>
      </c>
    </row>
    <row r="15">
      <c r="A15" t="inlineStr">
        <is>
          <t>annual kilometers</t>
        </is>
      </c>
      <c r="B15" t="n">
        <v>1570</v>
      </c>
    </row>
    <row r="16">
      <c r="A16" t="inlineStr">
        <is>
          <t>curb mass</t>
        </is>
      </c>
      <c r="B16" t="n">
        <v>100.95</v>
      </c>
    </row>
    <row r="17">
      <c r="A17" t="inlineStr">
        <is>
          <t>power</t>
        </is>
      </c>
      <c r="B17" t="n">
        <v>2.6</v>
      </c>
    </row>
    <row r="18">
      <c r="A18" t="inlineStr">
        <is>
          <t>battery type</t>
        </is>
      </c>
      <c r="B18" t="inlineStr">
        <is>
          <t>NMC</t>
        </is>
      </c>
    </row>
    <row r="19">
      <c r="A19" t="inlineStr">
        <is>
          <t>battery mass</t>
        </is>
      </c>
      <c r="B19" t="n">
        <v>14.95</v>
      </c>
    </row>
    <row r="20">
      <c r="A20" t="inlineStr">
        <is>
          <t>electricity, low voltage</t>
        </is>
      </c>
      <c r="B20" t="n">
        <v>2.3</v>
      </c>
    </row>
    <row r="21">
      <c r="A21" t="inlineStr">
        <is>
          <t>battery capacity available</t>
        </is>
      </c>
      <c r="B21" t="n">
        <v>1.84</v>
      </c>
    </row>
    <row r="22">
      <c r="A22" t="inlineStr">
        <is>
          <t>tank capacity</t>
        </is>
      </c>
      <c r="B22" t="n">
        <v>0</v>
      </c>
    </row>
    <row r="23">
      <c r="A23" t="inlineStr">
        <is>
          <t>fuel mass</t>
        </is>
      </c>
      <c r="B23" t="n">
        <v>0</v>
      </c>
    </row>
    <row r="24">
      <c r="A24" t="inlineStr">
        <is>
          <t>range</t>
        </is>
      </c>
      <c r="B24" t="n">
        <v>49.64173598553344</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CPC::46410:Primary cells and primary batteries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Scooter, battery electric, &lt;4kW</t>
        </is>
      </c>
      <c r="B34" t="n">
        <v>1</v>
      </c>
      <c r="C34" t="inlineStr">
        <is>
          <t>CH</t>
        </is>
      </c>
      <c r="D34" t="inlineStr">
        <is>
          <t>unit</t>
        </is>
      </c>
      <c r="F34" t="inlineStr">
        <is>
          <t>production</t>
        </is>
      </c>
      <c r="H34" t="inlineStr">
        <is>
          <t>Scooter, battery electric, &lt;4kW</t>
        </is>
      </c>
    </row>
    <row r="35">
      <c r="A35" t="inlineStr">
        <is>
          <t>market for glider, for electric scooter</t>
        </is>
      </c>
      <c r="B35" t="n">
        <v>73</v>
      </c>
      <c r="C35" t="inlineStr">
        <is>
          <t>GLO</t>
        </is>
      </c>
      <c r="D35" t="inlineStr">
        <is>
          <t>kilogram</t>
        </is>
      </c>
      <c r="F35" t="inlineStr">
        <is>
          <t>technosphere</t>
        </is>
      </c>
      <c r="G35" t="inlineStr">
        <is>
          <t>Glider base mass [kg]</t>
        </is>
      </c>
      <c r="H35" t="inlineStr">
        <is>
          <t>glider, for electric scooter</t>
        </is>
      </c>
    </row>
    <row r="36">
      <c r="A36" t="inlineStr">
        <is>
          <t>market for glider, for electric scooter</t>
        </is>
      </c>
      <c r="B36" t="n">
        <v>5</v>
      </c>
      <c r="C36" t="inlineStr">
        <is>
          <t>GLO</t>
        </is>
      </c>
      <c r="D36" t="inlineStr">
        <is>
          <t>kilogram</t>
        </is>
      </c>
      <c r="F36" t="inlineStr">
        <is>
          <t>technosphere</t>
        </is>
      </c>
      <c r="G36" t="inlineStr">
        <is>
          <t>Mechanical powertrain mass [kg]</t>
        </is>
      </c>
      <c r="H36" t="inlineStr">
        <is>
          <t>glider, for electric scooter</t>
        </is>
      </c>
    </row>
    <row r="37">
      <c r="A37" t="inlineStr">
        <is>
          <t>market for electric powertrain, for electric scooter</t>
        </is>
      </c>
      <c r="B37" t="n">
        <v>8</v>
      </c>
      <c r="C37" t="inlineStr">
        <is>
          <t>GLO</t>
        </is>
      </c>
      <c r="D37" t="inlineStr">
        <is>
          <t>kilogram</t>
        </is>
      </c>
      <c r="F37" t="inlineStr">
        <is>
          <t>technosphere</t>
        </is>
      </c>
      <c r="G37" t="inlineStr">
        <is>
          <t>Electric powertrain mass [kg]</t>
        </is>
      </c>
      <c r="H37" t="inlineStr">
        <is>
          <t>powertrain, for electric scooter</t>
        </is>
      </c>
    </row>
    <row r="38">
      <c r="A38" t="inlineStr">
        <is>
          <t>market for battery capacity (MIX scenario)</t>
        </is>
      </c>
      <c r="B38" t="n">
        <v>2.3</v>
      </c>
      <c r="C38" t="inlineStr">
        <is>
          <t>GLO</t>
        </is>
      </c>
      <c r="D38" t="inlineStr">
        <is>
          <t>kilowatt hour</t>
        </is>
      </c>
      <c r="F38" t="inlineStr">
        <is>
          <t>technosphere</t>
        </is>
      </c>
      <c r="H38" t="inlineStr">
        <is>
          <t>electricity storage capacity</t>
        </is>
      </c>
    </row>
    <row r="39">
      <c r="A39" t="inlineStr">
        <is>
          <t>charging station, 3kW</t>
        </is>
      </c>
      <c r="B39" t="n">
        <v>1</v>
      </c>
      <c r="C39" t="inlineStr">
        <is>
          <t>GLO</t>
        </is>
      </c>
      <c r="D39" t="inlineStr">
        <is>
          <t>unit</t>
        </is>
      </c>
      <c r="F39" t="inlineStr">
        <is>
          <t>technosphere</t>
        </is>
      </c>
      <c r="G39" t="inlineStr">
        <is>
          <t>Charging station per vehicle [unit]</t>
        </is>
      </c>
      <c r="H39" t="inlineStr">
        <is>
          <t>charging station, 3kW</t>
        </is>
      </c>
    </row>
    <row r="40">
      <c r="A40" t="inlineStr">
        <is>
          <t>manual dismantling of used electric scooter</t>
        </is>
      </c>
      <c r="B40" t="n">
        <v>73</v>
      </c>
      <c r="C40" t="inlineStr">
        <is>
          <t>GLO</t>
        </is>
      </c>
      <c r="D40" t="inlineStr">
        <is>
          <t>unit</t>
        </is>
      </c>
      <c r="F40" t="inlineStr">
        <is>
          <t>technosphere</t>
        </is>
      </c>
      <c r="G40" t="inlineStr">
        <is>
          <t>Discarding glider [kg]</t>
        </is>
      </c>
      <c r="H40" t="inlineStr">
        <is>
          <t>manual dismantling of electric scooter</t>
        </is>
      </c>
    </row>
    <row r="41">
      <c r="A41" t="inlineStr">
        <is>
          <t>manual dismantling of used electric scooter</t>
        </is>
      </c>
      <c r="B41" t="n">
        <v>13</v>
      </c>
      <c r="C41" t="inlineStr">
        <is>
          <t>GLO</t>
        </is>
      </c>
      <c r="D41" t="inlineStr">
        <is>
          <t>unit</t>
        </is>
      </c>
      <c r="F41" t="inlineStr">
        <is>
          <t>technosphere</t>
        </is>
      </c>
      <c r="G41" t="inlineStr">
        <is>
          <t>Discarding powertrain [kg]</t>
        </is>
      </c>
      <c r="H41" t="inlineStr">
        <is>
          <t>manual dismantling of electric scooter</t>
        </is>
      </c>
    </row>
    <row r="42">
      <c r="A42" t="inlineStr">
        <is>
          <t>market for transport, freight, lorry, unspecified</t>
        </is>
      </c>
      <c r="B42" t="n">
        <v>100.95</v>
      </c>
      <c r="C42" t="inlineStr">
        <is>
          <t>RER</t>
        </is>
      </c>
      <c r="D42" t="inlineStr">
        <is>
          <t>ton kilometer</t>
        </is>
      </c>
      <c r="F42" t="inlineStr">
        <is>
          <t>technosphere</t>
        </is>
      </c>
      <c r="H42" t="inlineStr">
        <is>
          <t>transport, freight, lorry, unspecified</t>
        </is>
      </c>
    </row>
    <row r="43">
      <c r="A43" t="inlineStr">
        <is>
          <t>transport, freight, sea, container ship</t>
        </is>
      </c>
      <c r="B43" t="n">
        <v>1605.105</v>
      </c>
      <c r="C43" t="inlineStr">
        <is>
          <t>GLO</t>
        </is>
      </c>
      <c r="D43" t="inlineStr">
        <is>
          <t>ton kilometer</t>
        </is>
      </c>
      <c r="F43" t="inlineStr">
        <is>
          <t>technosphere</t>
        </is>
      </c>
      <c r="H43" t="inlineStr">
        <is>
          <t>transport, freight, sea, container ship</t>
        </is>
      </c>
    </row>
    <row r="46">
      <c r="A46" t="inlineStr">
        <is>
          <t>Activity</t>
        </is>
      </c>
      <c r="B46" t="inlineStr">
        <is>
          <t>transport, Scooter, battery electric, &lt;4kW</t>
        </is>
      </c>
    </row>
    <row r="47">
      <c r="A47" t="inlineStr">
        <is>
          <t>location</t>
        </is>
      </c>
      <c r="B47" t="inlineStr">
        <is>
          <t>CH</t>
        </is>
      </c>
    </row>
    <row r="48">
      <c r="A48" t="inlineStr">
        <is>
          <t>vehicle</t>
        </is>
      </c>
      <c r="B48" t="inlineStr">
        <is>
          <t>Scooter, battery electric, &lt;4kW</t>
        </is>
      </c>
    </row>
    <row r="49">
      <c r="A49" t="inlineStr">
        <is>
          <t>size</t>
        </is>
      </c>
    </row>
    <row r="50">
      <c r="A50" t="inlineStr">
        <is>
          <t>year</t>
        </is>
      </c>
      <c r="B50" t="n">
        <v>2020</v>
      </c>
    </row>
    <row r="51">
      <c r="A51" t="inlineStr">
        <is>
          <t>full name</t>
        </is>
      </c>
      <c r="B51" t="inlineStr">
        <is>
          <t>Scooter, battery electric, &lt;4kW - 2020 - NMC - CH</t>
        </is>
      </c>
    </row>
    <row r="52">
      <c r="A52" t="inlineStr">
        <is>
          <t>reference product</t>
        </is>
      </c>
      <c r="B52" t="inlineStr">
        <is>
          <t>transport, Scooter, battery electric, &lt;4kW</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25000</v>
      </c>
    </row>
    <row r="57">
      <c r="A57" t="inlineStr">
        <is>
          <t>passengers</t>
        </is>
      </c>
      <c r="B57" t="n">
        <v>1</v>
      </c>
    </row>
    <row r="58">
      <c r="A58" t="inlineStr">
        <is>
          <t>service</t>
        </is>
      </c>
      <c r="B58" t="n">
        <v>1</v>
      </c>
    </row>
    <row r="59">
      <c r="A59" t="inlineStr">
        <is>
          <t>battery replacement</t>
        </is>
      </c>
      <c r="B59" t="n">
        <v>1</v>
      </c>
    </row>
    <row r="60">
      <c r="A60" t="inlineStr">
        <is>
          <t>annual kilometers</t>
        </is>
      </c>
      <c r="B60" t="n">
        <v>1570</v>
      </c>
    </row>
    <row r="61">
      <c r="A61" t="inlineStr">
        <is>
          <t>curb mass</t>
        </is>
      </c>
      <c r="B61" t="n">
        <v>100.95</v>
      </c>
    </row>
    <row r="62">
      <c r="A62" t="inlineStr">
        <is>
          <t>power</t>
        </is>
      </c>
      <c r="B62" t="n">
        <v>2.6</v>
      </c>
    </row>
    <row r="63">
      <c r="A63" t="inlineStr">
        <is>
          <t>battery type</t>
        </is>
      </c>
      <c r="B63" t="inlineStr">
        <is>
          <t>NMC</t>
        </is>
      </c>
    </row>
    <row r="64">
      <c r="A64" t="inlineStr">
        <is>
          <t>battery mass</t>
        </is>
      </c>
      <c r="B64" t="n">
        <v>14.95</v>
      </c>
    </row>
    <row r="65">
      <c r="A65" t="inlineStr">
        <is>
          <t>electricity, low voltage</t>
        </is>
      </c>
      <c r="B65" t="n">
        <v>2.3</v>
      </c>
    </row>
    <row r="66">
      <c r="A66" t="inlineStr">
        <is>
          <t>battery capacity available</t>
        </is>
      </c>
      <c r="B66" t="n">
        <v>1.84</v>
      </c>
    </row>
    <row r="67">
      <c r="A67" t="inlineStr">
        <is>
          <t>tank capacity</t>
        </is>
      </c>
      <c r="B67" t="n">
        <v>0</v>
      </c>
    </row>
    <row r="68">
      <c r="A68" t="inlineStr">
        <is>
          <t>fuel mass</t>
        </is>
      </c>
      <c r="B68" t="n">
        <v>0</v>
      </c>
    </row>
    <row r="69">
      <c r="A69" t="inlineStr">
        <is>
          <t>range</t>
        </is>
      </c>
      <c r="B69" t="n">
        <v>49.64173598553344</v>
      </c>
    </row>
    <row r="70">
      <c r="A70" t="inlineStr">
        <is>
          <t>emission standard</t>
        </is>
      </c>
      <c r="B70" t="inlineStr">
        <is>
          <t>None</t>
        </is>
      </c>
    </row>
    <row r="71">
      <c r="A71" t="inlineStr">
        <is>
          <t>Glider lightweighting</t>
        </is>
      </c>
      <c r="B71" t="n">
        <v>0</v>
      </c>
    </row>
    <row r="72">
      <c r="A72" t="inlineStr">
        <is>
          <t>comment</t>
        </is>
      </c>
      <c r="B72" t="inlineStr">
        <is>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Scooter, battery electric, &lt;4kW</t>
        </is>
      </c>
      <c r="B76" t="n">
        <v>1</v>
      </c>
      <c r="C76" t="inlineStr">
        <is>
          <t>CH</t>
        </is>
      </c>
      <c r="D76" t="inlineStr">
        <is>
          <t>kilometer</t>
        </is>
      </c>
      <c r="F76" t="inlineStr">
        <is>
          <t>production</t>
        </is>
      </c>
      <c r="H76" t="inlineStr">
        <is>
          <t>transport, Scooter, battery electric, &lt;4kW</t>
        </is>
      </c>
    </row>
    <row r="77">
      <c r="A77" t="inlineStr">
        <is>
          <t>Scooter, battery electric, &lt;4kW</t>
        </is>
      </c>
      <c r="B77" t="n">
        <v>4e-05</v>
      </c>
      <c r="C77" t="inlineStr">
        <is>
          <t>CH</t>
        </is>
      </c>
      <c r="D77" t="inlineStr">
        <is>
          <t>unit</t>
        </is>
      </c>
      <c r="F77" t="inlineStr">
        <is>
          <t>technosphere</t>
        </is>
      </c>
      <c r="H77" t="inlineStr">
        <is>
          <t>Scooter, battery electric, &lt;4kW</t>
        </is>
      </c>
    </row>
    <row r="78">
      <c r="A78" t="inlineStr">
        <is>
          <t>road construction</t>
        </is>
      </c>
      <c r="B78" t="n">
        <v>9.663314999999999e-05</v>
      </c>
      <c r="C78" t="inlineStr">
        <is>
          <t>CH</t>
        </is>
      </c>
      <c r="D78" t="inlineStr">
        <is>
          <t>meter-year</t>
        </is>
      </c>
      <c r="F78" t="inlineStr">
        <is>
          <t>technosphere</t>
        </is>
      </c>
      <c r="G78" t="inlineStr">
        <is>
          <t>Road/track use [m*year/vkm or pkm]</t>
        </is>
      </c>
      <c r="H78" t="inlineStr">
        <is>
          <t>road</t>
        </is>
      </c>
    </row>
    <row r="79">
      <c r="A79" t="inlineStr">
        <is>
          <t>road maintenance</t>
        </is>
      </c>
      <c r="B79" t="n">
        <v>0.00129</v>
      </c>
      <c r="C79" t="inlineStr">
        <is>
          <t>CH</t>
        </is>
      </c>
      <c r="D79" t="inlineStr">
        <is>
          <t>meter-year</t>
        </is>
      </c>
      <c r="F79" t="inlineStr">
        <is>
          <t>technosphere</t>
        </is>
      </c>
      <c r="G79" t="inlineStr">
        <is>
          <t>Road maintenance [m*year/vkm]</t>
        </is>
      </c>
      <c r="H79" t="inlineStr">
        <is>
          <t>road maintenance</t>
        </is>
      </c>
    </row>
    <row r="80">
      <c r="A80" t="inlineStr">
        <is>
          <t>market for electricity, low voltage</t>
        </is>
      </c>
      <c r="B80" t="n">
        <v>0.0407721438386005</v>
      </c>
      <c r="C80" t="inlineStr">
        <is>
          <t>CH</t>
        </is>
      </c>
      <c r="D80" t="inlineStr">
        <is>
          <t>kilowatt hour</t>
        </is>
      </c>
      <c r="F80" t="inlineStr">
        <is>
          <t>technosphere</t>
        </is>
      </c>
      <c r="G80" t="inlineStr">
        <is>
          <t>Electricity consumption [MJ/km]</t>
        </is>
      </c>
      <c r="H80" t="inlineStr">
        <is>
          <t>electricity, low voltage</t>
        </is>
      </c>
    </row>
    <row r="81">
      <c r="A81" t="inlineStr">
        <is>
          <t>market for maintenance, electric scooter, without battery</t>
        </is>
      </c>
      <c r="B81" t="n">
        <v>4e-05</v>
      </c>
      <c r="C81" t="inlineStr">
        <is>
          <t>GLO</t>
        </is>
      </c>
      <c r="D81" t="inlineStr">
        <is>
          <t>unit</t>
        </is>
      </c>
      <c r="F81" t="inlineStr">
        <is>
          <t>technosphere</t>
        </is>
      </c>
      <c r="G81" t="inlineStr">
        <is>
          <t>Servicing [unit]</t>
        </is>
      </c>
      <c r="H81" t="inlineStr">
        <is>
          <t>maintenance, electric scooter, without battery</t>
        </is>
      </c>
    </row>
    <row r="82">
      <c r="A82" t="inlineStr">
        <is>
          <t>treatment of road wear emissions, passenger car</t>
        </is>
      </c>
      <c r="B82" t="n">
        <v>-6.700259872495768e-06</v>
      </c>
      <c r="C82" t="inlineStr">
        <is>
          <t>RER</t>
        </is>
      </c>
      <c r="D82" t="inlineStr">
        <is>
          <t>kilogram</t>
        </is>
      </c>
      <c r="F82" t="inlineStr">
        <is>
          <t>technosphere</t>
        </is>
      </c>
      <c r="G82" t="inlineStr">
        <is>
          <t>Road wear [kg/km]</t>
        </is>
      </c>
      <c r="H82" t="inlineStr">
        <is>
          <t>road wear emissions, passenger car</t>
        </is>
      </c>
    </row>
    <row r="83">
      <c r="A83" t="inlineStr">
        <is>
          <t>treatment of tyre wear emissions, passenger car</t>
        </is>
      </c>
      <c r="B83" t="n">
        <v>-5.363432834513244e-06</v>
      </c>
      <c r="C83" t="inlineStr">
        <is>
          <t>RER</t>
        </is>
      </c>
      <c r="D83" t="inlineStr">
        <is>
          <t>kilogram</t>
        </is>
      </c>
      <c r="F83" t="inlineStr">
        <is>
          <t>technosphere</t>
        </is>
      </c>
      <c r="G83" t="inlineStr">
        <is>
          <t>Tire wear [kg/km]</t>
        </is>
      </c>
      <c r="H83" t="inlineStr">
        <is>
          <t>tyre wear emissions, passenger car</t>
        </is>
      </c>
    </row>
    <row r="84">
      <c r="A84" t="inlineStr">
        <is>
          <t>treatment of brake wear emissions, passenger car</t>
        </is>
      </c>
      <c r="B84" t="n">
        <v>-3.770605690498223e-06</v>
      </c>
      <c r="C84" t="inlineStr">
        <is>
          <t>RER</t>
        </is>
      </c>
      <c r="D84" t="inlineStr">
        <is>
          <t>kilogram</t>
        </is>
      </c>
      <c r="F84" t="inlineStr">
        <is>
          <t>technosphere</t>
        </is>
      </c>
      <c r="G84" t="inlineStr">
        <is>
          <t>Brake wear [kg/km]</t>
        </is>
      </c>
      <c r="H84" t="inlineStr">
        <is>
          <t>brake wear emissions, passenger car</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W167"/>
  <sheetViews>
    <sheetView workbookViewId="0">
      <pane xSplit="2" topLeftCell="CJ1" activePane="topRight" state="frozen"/>
      <selection pane="topRight" activeCell="CJ11" sqref="CJ11"/>
    </sheetView>
  </sheetViews>
  <sheetFormatPr baseColWidth="10" defaultColWidth="8.83203125" defaultRowHeight="15"/>
  <cols>
    <col width="68.5" customWidth="1" min="1" max="1"/>
    <col width="33.33203125" bestFit="1" customWidth="1" min="2" max="2"/>
    <col width="4.5" customWidth="1" min="3" max="3"/>
    <col width="5" customWidth="1" min="4" max="4"/>
    <col width="8.33203125" customWidth="1" min="5" max="5"/>
    <col width="16.33203125" customWidth="1" min="6" max="6"/>
    <col width="8.33203125" customWidth="1" min="7" max="7"/>
    <col width="10" customWidth="1" min="8" max="8"/>
    <col width="16.6640625" customWidth="1" min="9" max="9"/>
    <col width="11.6640625" customWidth="1" min="10" max="10"/>
    <col width="20" customWidth="1" min="11" max="11"/>
    <col width="13.6640625" customWidth="1" min="12" max="12"/>
    <col width="14.6640625" customWidth="1" min="13" max="13"/>
    <col width="17.5" customWidth="1" min="14" max="14"/>
    <col width="14" customWidth="1" min="15" max="15"/>
    <col width="12.6640625" customWidth="1" min="16" max="16"/>
    <col width="14.6640625" customWidth="1" min="17" max="17"/>
    <col width="10.6640625" bestFit="1" customWidth="1" min="18" max="18"/>
    <col width="18.33203125" bestFit="1" customWidth="1" min="19" max="19"/>
    <col width="7.83203125" customWidth="1" min="20" max="20"/>
    <col width="7.5" customWidth="1" min="21" max="22"/>
    <col width="9.5" customWidth="1" min="23" max="23"/>
    <col width="29" bestFit="1" customWidth="1" min="24" max="24"/>
    <col width="24.33203125" customWidth="1" min="25" max="26"/>
    <col width="24.5" bestFit="1" customWidth="1" min="27" max="27"/>
    <col width="24.6640625" bestFit="1" customWidth="1" style="3" min="28" max="28"/>
    <col width="21.33203125" bestFit="1" customWidth="1" min="29" max="29"/>
    <col width="28.6640625" bestFit="1" customWidth="1" min="30" max="30"/>
    <col width="13.33203125" bestFit="1" customWidth="1" min="31" max="31"/>
    <col width="12.5" bestFit="1" customWidth="1" min="32" max="32"/>
    <col width="26.6640625" bestFit="1" customWidth="1" min="33" max="33"/>
    <col width="16.5" bestFit="1" customWidth="1" min="34" max="34"/>
    <col width="24.5" bestFit="1" customWidth="1" min="35" max="35"/>
    <col width="25.6640625" bestFit="1" customWidth="1" min="36" max="36"/>
    <col width="25.6640625" customWidth="1" min="37" max="39"/>
    <col width="18.6640625" bestFit="1" customWidth="1" min="40" max="40"/>
    <col width="23.5" bestFit="1" customWidth="1" min="41" max="41"/>
    <col width="20.33203125" bestFit="1" customWidth="1" min="42" max="42"/>
    <col width="26.6640625" bestFit="1" customWidth="1" min="43" max="43"/>
    <col width="21.6640625" bestFit="1" customWidth="1" min="44" max="44"/>
    <col width="27.6640625" bestFit="1" customWidth="1" min="45" max="45"/>
    <col width="10.33203125" bestFit="1" customWidth="1" min="46" max="46"/>
    <col width="5.5" bestFit="1" customWidth="1" min="47" max="47"/>
    <col width="8.1640625" bestFit="1" customWidth="1" min="48" max="48"/>
    <col width="8.6640625" customWidth="1" min="49" max="49"/>
    <col width="14.6640625" bestFit="1" customWidth="1" min="50" max="50"/>
    <col width="11.33203125" bestFit="1" customWidth="1" min="51" max="51"/>
    <col width="10.33203125" bestFit="1" customWidth="1" min="52" max="52"/>
    <col width="11.5" bestFit="1" customWidth="1" min="53" max="53"/>
    <col width="11.33203125" bestFit="1" customWidth="1" min="54" max="55"/>
    <col width="13.5" bestFit="1" customWidth="1" min="56" max="56"/>
    <col width="13.5" customWidth="1" min="57" max="90"/>
    <col width="16" bestFit="1" customWidth="1" min="91" max="91"/>
    <col width="17.83203125" bestFit="1" customWidth="1" min="92" max="92"/>
    <col width="17" bestFit="1" customWidth="1" min="93" max="93"/>
    <col width="21.6640625" bestFit="1" customWidth="1" min="94" max="94"/>
    <col width="19.83203125" bestFit="1" customWidth="1" min="95" max="95"/>
    <col width="18.83203125" bestFit="1" customWidth="1" min="96" max="96"/>
    <col width="21.6640625" bestFit="1" customWidth="1" min="97" max="97"/>
    <col width="32.83203125" bestFit="1" customWidth="1" min="98" max="98"/>
    <col width="16.6640625" bestFit="1" customWidth="1" min="99" max="99"/>
    <col width="15.5" bestFit="1" customWidth="1" min="100" max="100"/>
    <col width="17.33203125" bestFit="1" customWidth="1" min="101" max="101"/>
  </cols>
  <sheetData>
    <row r="1">
      <c r="A1" t="inlineStr">
        <is>
          <t>skip</t>
        </is>
      </c>
    </row>
    <row r="2" customFormat="1" s="8">
      <c r="A2" s="8" t="inlineStr">
        <is>
          <t>Full name</t>
        </is>
      </c>
      <c r="B2" s="8" t="inlineStr">
        <is>
          <t>Vehicle</t>
        </is>
      </c>
      <c r="C2" s="8" t="inlineStr">
        <is>
          <t>Size</t>
        </is>
      </c>
      <c r="D2" s="8" t="inlineStr">
        <is>
          <t>Year</t>
        </is>
      </c>
      <c r="E2" s="8" t="inlineStr">
        <is>
          <t>Location</t>
        </is>
      </c>
      <c r="F2" s="8" t="inlineStr">
        <is>
          <t>Emission standard</t>
        </is>
      </c>
      <c r="G2" s="8" t="inlineStr">
        <is>
          <t>Functional unit</t>
        </is>
      </c>
      <c r="H2" s="8" t="inlineStr">
        <is>
          <t>Powertrain</t>
        </is>
      </c>
      <c r="I2" s="8" t="inlineStr">
        <is>
          <t>Energy battery type</t>
        </is>
      </c>
      <c r="J2" s="8" t="inlineStr">
        <is>
          <t>Lifetime [km]</t>
        </is>
      </c>
      <c r="K2" s="8" t="inlineStr">
        <is>
          <t>Annual kilometers [km]</t>
        </is>
      </c>
      <c r="L2" s="8" t="inlineStr">
        <is>
          <t>Lifetime [years]</t>
        </is>
      </c>
      <c r="M2" s="8" t="inlineStr">
        <is>
          <t>Passengers [unit]</t>
        </is>
      </c>
      <c r="N2" s="8" t="inlineStr">
        <is>
          <t>Passenger mass [kg]</t>
        </is>
      </c>
      <c r="O2" s="8" t="inlineStr">
        <is>
          <t>Cargo mass [kg]</t>
        </is>
      </c>
      <c r="P2" s="8" t="inlineStr">
        <is>
          <t>Curb mass [kg]</t>
        </is>
      </c>
      <c r="Q2" s="8" t="inlineStr">
        <is>
          <t>Driving mass [kg]</t>
        </is>
      </c>
      <c r="R2" s="8" t="inlineStr">
        <is>
          <t>Power [kW]</t>
        </is>
      </c>
      <c r="S2" s="8" t="inlineStr">
        <is>
          <t>Glider base mass [kg]</t>
        </is>
      </c>
      <c r="T2" s="8" t="inlineStr">
        <is>
          <t>Lightweighting rate [%]</t>
        </is>
      </c>
      <c r="U2" s="8" t="inlineStr">
        <is>
          <t>Glider mass [kg]</t>
        </is>
      </c>
      <c r="V2" s="8" t="inlineStr">
        <is>
          <t>Mechanical powertrain mass [kg]</t>
        </is>
      </c>
      <c r="W2" s="8" t="inlineStr">
        <is>
          <t>Electric powertrain mass [kg]</t>
        </is>
      </c>
      <c r="X2" s="8" t="inlineStr">
        <is>
          <t>Electric energy stored [kWh]</t>
        </is>
      </c>
      <c r="Y2" s="8" t="inlineStr">
        <is>
          <t>Depth of discharge [%]</t>
        </is>
      </c>
      <c r="Z2" s="8" t="inlineStr">
        <is>
          <t>Electric energy available [kWh]</t>
        </is>
      </c>
      <c r="AA2" s="8" t="inlineStr">
        <is>
          <t>Energy battery cell mass [kg]</t>
        </is>
      </c>
      <c r="AB2" s="9" t="inlineStr">
        <is>
          <t>Energy battery BoP mass [kg]</t>
        </is>
      </c>
      <c r="AC2" s="8" t="inlineStr">
        <is>
          <t>Energy battery mass [kg]</t>
        </is>
      </c>
      <c r="AD2" s="8" t="inlineStr">
        <is>
          <t>Energy battery replacement [unit]</t>
        </is>
      </c>
      <c r="AE2" s="8" t="inlineStr">
        <is>
          <t>Fuel volume [l]</t>
        </is>
      </c>
      <c r="AF2" s="8" t="inlineStr">
        <is>
          <t>Fuel mass [kg]</t>
        </is>
      </c>
      <c r="AG2" s="8" t="inlineStr">
        <is>
          <t>Oxydation energy stored [kWh]</t>
        </is>
      </c>
      <c r="AH2" s="8" t="inlineStr">
        <is>
          <t>Fuel tank mass [kg]</t>
        </is>
      </c>
      <c r="AI2" s="8" t="inlineStr">
        <is>
          <t>Charging station power [kW]</t>
        </is>
      </c>
      <c r="AJ2" s="8" t="inlineStr">
        <is>
          <t>Charging station per vehicle [unit]</t>
        </is>
      </c>
      <c r="AK2" s="8" t="inlineStr">
        <is>
          <t>Servicing [unit]</t>
        </is>
      </c>
      <c r="AL2" s="8" t="inlineStr">
        <is>
          <t>Road/track use [m*year/vkm or pkm]</t>
        </is>
      </c>
      <c r="AM2" s="8" t="inlineStr">
        <is>
          <t>Road maintenance [m*year/vkm]</t>
        </is>
      </c>
      <c r="AN2" s="8" t="inlineStr">
        <is>
          <t>Discarding glider [kg]</t>
        </is>
      </c>
      <c r="AO2" s="8" t="inlineStr">
        <is>
          <t>Discarding powertrain [kg]</t>
        </is>
      </c>
      <c r="AP2" s="8" t="inlineStr">
        <is>
          <t>Discarding battery [kg]</t>
        </is>
      </c>
      <c r="AQ2" s="8" t="inlineStr">
        <is>
          <t>Gasoline consumption [MJ/km]</t>
        </is>
      </c>
      <c r="AR2" s="8" t="inlineStr">
        <is>
          <t>Bioethanol blend [% wt]</t>
        </is>
      </c>
      <c r="AS2" s="8" t="inlineStr">
        <is>
          <t>Electricity consumption [MJ/km]</t>
        </is>
      </c>
      <c r="AT2" s="8" t="inlineStr">
        <is>
          <t>Range [km]</t>
        </is>
      </c>
      <c r="AU2" s="8" t="inlineStr">
        <is>
          <t>CO2</t>
        </is>
      </c>
      <c r="AV2" s="8" t="inlineStr">
        <is>
          <t>CO2, bio</t>
        </is>
      </c>
      <c r="AW2" s="8" t="inlineStr">
        <is>
          <t>SO2</t>
        </is>
      </c>
      <c r="AX2" s="8" t="inlineStr">
        <is>
          <t>Benzene</t>
        </is>
      </c>
      <c r="AY2" s="8" t="inlineStr">
        <is>
          <t>CH4</t>
        </is>
      </c>
      <c r="AZ2" s="8" t="inlineStr">
        <is>
          <t>CO</t>
        </is>
      </c>
      <c r="BA2" s="8" t="inlineStr">
        <is>
          <t>N2O</t>
        </is>
      </c>
      <c r="BB2" s="8" t="inlineStr">
        <is>
          <t>NH3</t>
        </is>
      </c>
      <c r="BC2" s="8" t="inlineStr">
        <is>
          <t>NOx</t>
        </is>
      </c>
      <c r="BD2" s="8" t="inlineStr">
        <is>
          <t>PM2.5</t>
        </is>
      </c>
      <c r="BE2" s="8" t="inlineStr">
        <is>
          <t>NMVOC</t>
        </is>
      </c>
      <c r="BF2" s="8" t="inlineStr">
        <is>
          <t>Ethane</t>
        </is>
      </c>
      <c r="BG2" s="8" t="inlineStr">
        <is>
          <t>Propane</t>
        </is>
      </c>
      <c r="BH2" s="8" t="inlineStr">
        <is>
          <t>Butane</t>
        </is>
      </c>
      <c r="BI2" s="8" t="inlineStr">
        <is>
          <t>Pentane</t>
        </is>
      </c>
      <c r="BJ2" s="8" t="inlineStr">
        <is>
          <t>Hexane</t>
        </is>
      </c>
      <c r="BK2" s="8" t="inlineStr">
        <is>
          <t>Cyclohexane</t>
        </is>
      </c>
      <c r="BL2" s="8" t="inlineStr">
        <is>
          <t>Heptane</t>
        </is>
      </c>
      <c r="BM2" s="8" t="inlineStr">
        <is>
          <t>Ethene</t>
        </is>
      </c>
      <c r="BN2" s="8" t="inlineStr">
        <is>
          <t>Propene</t>
        </is>
      </c>
      <c r="BO2" s="8" t="inlineStr">
        <is>
          <t>1-Pentene</t>
        </is>
      </c>
      <c r="BP2" s="8" t="inlineStr">
        <is>
          <t>Benzene</t>
        </is>
      </c>
      <c r="BQ2" s="8" t="inlineStr">
        <is>
          <t>Toluene</t>
        </is>
      </c>
      <c r="BR2" s="8" t="inlineStr">
        <is>
          <t>m-Xylene</t>
        </is>
      </c>
      <c r="BS2" s="8" t="inlineStr">
        <is>
          <t>o-Xylene</t>
        </is>
      </c>
      <c r="BT2" s="8" t="inlineStr">
        <is>
          <t>Formaldehyde</t>
        </is>
      </c>
      <c r="BU2" s="8" t="inlineStr">
        <is>
          <t>Acetaldehyde</t>
        </is>
      </c>
      <c r="BV2" s="8" t="inlineStr">
        <is>
          <t>Benzaldehyde</t>
        </is>
      </c>
      <c r="BW2" s="8" t="inlineStr">
        <is>
          <t>Acetone</t>
        </is>
      </c>
      <c r="BX2" s="8" t="inlineStr">
        <is>
          <t>Methyl ethyl ketone</t>
        </is>
      </c>
      <c r="BY2" s="8" t="inlineStr">
        <is>
          <t>Acrolein</t>
        </is>
      </c>
      <c r="BZ2" s="8" t="inlineStr">
        <is>
          <t>Styrene</t>
        </is>
      </c>
      <c r="CA2" s="8" t="inlineStr">
        <is>
          <t>PAHs</t>
        </is>
      </c>
      <c r="CB2" s="8" t="inlineStr">
        <is>
          <t>Arsenic</t>
        </is>
      </c>
      <c r="CC2" s="8" t="inlineStr">
        <is>
          <t>Selenium</t>
        </is>
      </c>
      <c r="CD2" s="8" t="inlineStr">
        <is>
          <t>Zinc</t>
        </is>
      </c>
      <c r="CE2" s="8" t="inlineStr">
        <is>
          <t>Copper</t>
        </is>
      </c>
      <c r="CF2" s="8" t="inlineStr">
        <is>
          <t>Nickel</t>
        </is>
      </c>
      <c r="CG2" s="8" t="inlineStr">
        <is>
          <t>Chromium</t>
        </is>
      </c>
      <c r="CH2" s="8" t="inlineStr">
        <is>
          <t>Chromium VI</t>
        </is>
      </c>
      <c r="CI2" s="8" t="inlineStr">
        <is>
          <t>Mercury</t>
        </is>
      </c>
      <c r="CJ2" s="8" t="inlineStr">
        <is>
          <t>Cadmium</t>
        </is>
      </c>
      <c r="CK2" s="8" t="inlineStr">
        <is>
          <t>Urban [%]</t>
        </is>
      </c>
      <c r="CL2" s="8" t="inlineStr">
        <is>
          <t>Rural [%]</t>
        </is>
      </c>
      <c r="CM2" s="8" t="inlineStr">
        <is>
          <t>Motorway [%]</t>
        </is>
      </c>
      <c r="CN2" s="8" t="inlineStr">
        <is>
          <t>Urban, tire wear</t>
        </is>
      </c>
      <c r="CO2" s="8" t="inlineStr">
        <is>
          <t>Rural, tire wear</t>
        </is>
      </c>
      <c r="CP2" s="8" t="inlineStr">
        <is>
          <t>Motorway, tire wear</t>
        </is>
      </c>
      <c r="CQ2" s="8" t="inlineStr">
        <is>
          <t>Urban, brake wear</t>
        </is>
      </c>
      <c r="CR2" s="8" t="inlineStr">
        <is>
          <t>Rural, brake wear</t>
        </is>
      </c>
      <c r="CS2" s="8" t="inlineStr">
        <is>
          <t>Motorway, tire wear</t>
        </is>
      </c>
      <c r="CT2" s="8" t="inlineStr">
        <is>
          <t>Re-suspended road dust [kg/km]</t>
        </is>
      </c>
      <c r="CU2" s="8" t="inlineStr">
        <is>
          <t>Road wear [kg/km]</t>
        </is>
      </c>
      <c r="CV2" s="8" t="inlineStr">
        <is>
          <t>Tire wear [kg/km]</t>
        </is>
      </c>
      <c r="CW2" s="8" t="inlineStr">
        <is>
          <t>Brake wear [kg/km]</t>
        </is>
      </c>
    </row>
    <row r="3">
      <c r="A3">
        <f>B3&amp;" - "&amp;D3&amp;" - "&amp;IF(I3&lt;&gt;"",I3&amp;" - "&amp;E3,E3)</f>
        <v/>
      </c>
      <c r="B3" t="inlineStr">
        <is>
          <t>Kick Scooter, battery electric, &lt;1kW</t>
        </is>
      </c>
      <c r="D3" s="18" t="n">
        <v>2020</v>
      </c>
      <c r="E3" t="inlineStr">
        <is>
          <t>CH</t>
        </is>
      </c>
      <c r="F3" t="inlineStr">
        <is>
          <t>None</t>
        </is>
      </c>
      <c r="G3" t="inlineStr">
        <is>
          <t>vkm</t>
        </is>
      </c>
      <c r="H3" t="inlineStr">
        <is>
          <t>BEV</t>
        </is>
      </c>
      <c r="I3" t="inlineStr">
        <is>
          <t>NMC</t>
        </is>
      </c>
      <c r="J3" t="n">
        <v>1785</v>
      </c>
      <c r="K3" t="n">
        <v>890</v>
      </c>
      <c r="L3" s="2">
        <f>J3/K3</f>
        <v/>
      </c>
      <c r="M3" t="n">
        <v>1</v>
      </c>
      <c r="N3" t="n">
        <v>75</v>
      </c>
      <c r="O3" t="n">
        <v>0</v>
      </c>
      <c r="P3" s="2">
        <f>SUM(U3,V3,W3,AC3,AF3,AH3)</f>
        <v/>
      </c>
      <c r="Q3" s="2">
        <f>P3+(M3*N3)+O3</f>
        <v/>
      </c>
      <c r="R3" t="n">
        <v>0.25</v>
      </c>
      <c r="S3" s="2" t="n">
        <v>7</v>
      </c>
      <c r="T3" s="1" t="n">
        <v>0</v>
      </c>
      <c r="U3" s="2">
        <f>S3*(1-T3)</f>
        <v/>
      </c>
      <c r="V3" t="n">
        <v>0</v>
      </c>
      <c r="W3" t="n">
        <v>3</v>
      </c>
      <c r="X3" s="6" t="n">
        <v>0.25</v>
      </c>
      <c r="Y3" s="1" t="n">
        <v>0.8</v>
      </c>
      <c r="Z3" s="3">
        <f>Y3*X3</f>
        <v/>
      </c>
      <c r="AA3" s="3">
        <f>IF(I3&lt;&gt;"",X3/INDEX('energy battery'!$B$3:$D$6,MATCH('vehicles specifications'!$D3,'energy battery'!$A$3:$A$6,0),MATCH('vehicles specifications'!$I3,'energy battery'!$B$2:$D$2,0)),"")</f>
        <v/>
      </c>
      <c r="AB3" s="3">
        <f>IF(AA3&lt;&gt;"",0.3*AA3,"")</f>
        <v/>
      </c>
      <c r="AC3" s="3">
        <f>IF(AA3&lt;&gt;"",AB3+AA3,"")</f>
        <v/>
      </c>
      <c r="AD3" t="n">
        <v>0</v>
      </c>
      <c r="AE3" t="n">
        <v>0</v>
      </c>
      <c r="AF3" t="n">
        <v>0</v>
      </c>
      <c r="AG3" t="n">
        <v>0</v>
      </c>
      <c r="AH3" t="n">
        <v>0</v>
      </c>
      <c r="AI3" t="n">
        <v>0.5</v>
      </c>
      <c r="AJ3" t="n">
        <v>1</v>
      </c>
      <c r="AK3" t="n">
        <v>0</v>
      </c>
      <c r="AL3">
        <f>0.000537/1000*Q3</f>
        <v/>
      </c>
      <c r="AM3" t="n">
        <v>0</v>
      </c>
      <c r="AN3" s="2">
        <f>U3</f>
        <v/>
      </c>
      <c r="AO3" s="2">
        <f>SUM(V3:W3)</f>
        <v/>
      </c>
      <c r="AP3" s="2">
        <f>AC3</f>
        <v/>
      </c>
      <c r="AQ3" s="6" t="inlineStr"/>
      <c r="AR3" s="20" t="n"/>
      <c r="AS3" s="5" t="n">
        <v>0.08612632755729459</v>
      </c>
      <c r="AT3" s="2">
        <f>SUM(Z3,AG3)/(SUM(AQ3,AS3)/3.6)</f>
        <v/>
      </c>
      <c r="AU3" s="5" t="n">
        <v>0</v>
      </c>
      <c r="AV3" s="5" t="n">
        <v>0</v>
      </c>
      <c r="AW3" s="7" t="n">
        <v>0</v>
      </c>
      <c r="AX3" s="7" t="n">
        <v>0</v>
      </c>
      <c r="AY3" s="7" t="n">
        <v>0</v>
      </c>
      <c r="AZ3" s="7" t="n">
        <v>0</v>
      </c>
      <c r="BA3" s="7" t="n">
        <v>0</v>
      </c>
      <c r="BB3" s="7" t="n">
        <v>0</v>
      </c>
      <c r="BC3" s="7" t="n">
        <v>0</v>
      </c>
      <c r="BD3" s="7" t="n">
        <v>0</v>
      </c>
      <c r="BE3" s="7" t="n">
        <v>0</v>
      </c>
      <c r="BF3" s="7" t="n">
        <v>0</v>
      </c>
      <c r="BG3" s="7" t="n">
        <v>0</v>
      </c>
      <c r="BH3" s="7" t="n">
        <v>0</v>
      </c>
      <c r="BI3" s="7" t="n">
        <v>0</v>
      </c>
      <c r="BJ3" s="7" t="n">
        <v>0</v>
      </c>
      <c r="BK3" s="7" t="n">
        <v>0</v>
      </c>
      <c r="BL3" s="7" t="n">
        <v>0</v>
      </c>
      <c r="BM3" s="7" t="n">
        <v>0</v>
      </c>
      <c r="BN3" s="7" t="n">
        <v>0</v>
      </c>
      <c r="BO3" s="7" t="n">
        <v>0</v>
      </c>
      <c r="BP3" s="7" t="n">
        <v>0</v>
      </c>
      <c r="BQ3" s="7" t="n">
        <v>0</v>
      </c>
      <c r="BR3" s="7" t="n">
        <v>0</v>
      </c>
      <c r="BS3" s="7" t="n">
        <v>0</v>
      </c>
      <c r="BT3" s="7" t="n">
        <v>0</v>
      </c>
      <c r="BU3" s="7" t="n">
        <v>0</v>
      </c>
      <c r="BV3" s="7" t="n">
        <v>0</v>
      </c>
      <c r="BW3" s="7" t="n">
        <v>0</v>
      </c>
      <c r="BX3" s="7" t="n">
        <v>0</v>
      </c>
      <c r="BY3" s="7" t="n">
        <v>0</v>
      </c>
      <c r="BZ3" s="7" t="n">
        <v>0</v>
      </c>
      <c r="CA3" s="7" t="n">
        <v>0</v>
      </c>
      <c r="CB3" s="7" t="n">
        <v>0</v>
      </c>
      <c r="CC3" s="7" t="n">
        <v>0</v>
      </c>
      <c r="CD3" s="7" t="n">
        <v>0</v>
      </c>
      <c r="CE3" s="7" t="n">
        <v>0</v>
      </c>
      <c r="CF3" s="7" t="n">
        <v>0</v>
      </c>
      <c r="CG3" s="7" t="n">
        <v>0</v>
      </c>
      <c r="CH3" s="7" t="n">
        <v>0</v>
      </c>
      <c r="CI3" s="7" t="n">
        <v>0</v>
      </c>
      <c r="CJ3" s="7" t="n">
        <v>0</v>
      </c>
      <c r="CK3" s="38">
        <f>VLOOKUP($B3,'abrasion emissions'!$O$7:$R$36,2,FALSE)</f>
        <v/>
      </c>
      <c r="CL3" s="38">
        <f>VLOOKUP($B3,'abrasion emissions'!$O$7:$R$36,3,FALSE)</f>
        <v/>
      </c>
      <c r="CM3" s="38">
        <f>VLOOKUP($B3,'abrasion emissions'!$O$7:$R$36,4,FALSE)</f>
        <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
      </c>
      <c r="CV3" s="7">
        <f>(CK3*CN3)+(CL3*CO3)+(CM3*CP3)</f>
        <v/>
      </c>
      <c r="CW3" s="7">
        <f>(CK3*CQ3)+(CL3*CR3)+(CM3*CS3)</f>
        <v/>
      </c>
    </row>
    <row r="4">
      <c r="A4">
        <f>B4&amp;" - "&amp;D4&amp;" - "&amp;IF(I4&lt;&gt;"",I4&amp;" - "&amp;E4,E4)</f>
        <v/>
      </c>
      <c r="B4" t="inlineStr">
        <is>
          <t>Kick Scooter, battery electric, &lt;1kW</t>
        </is>
      </c>
      <c r="D4" s="18" t="n">
        <v>2030</v>
      </c>
      <c r="E4" t="inlineStr">
        <is>
          <t>CH</t>
        </is>
      </c>
      <c r="F4" t="inlineStr">
        <is>
          <t>None</t>
        </is>
      </c>
      <c r="G4" t="inlineStr">
        <is>
          <t>vkm</t>
        </is>
      </c>
      <c r="H4" t="inlineStr">
        <is>
          <t>BEV</t>
        </is>
      </c>
      <c r="I4" t="inlineStr">
        <is>
          <t>NMC</t>
        </is>
      </c>
      <c r="J4" t="n">
        <v>1785</v>
      </c>
      <c r="K4" t="n">
        <v>890</v>
      </c>
      <c r="L4" s="2">
        <f>J4/K4</f>
        <v/>
      </c>
      <c r="M4" t="n">
        <v>1</v>
      </c>
      <c r="N4" t="n">
        <v>75</v>
      </c>
      <c r="O4" t="n">
        <v>0</v>
      </c>
      <c r="P4" s="2">
        <f>SUM(U4,V4,W4,AC4,AF4,AH4)</f>
        <v/>
      </c>
      <c r="Q4" s="2">
        <f>P4+(M4*N4)+O4</f>
        <v/>
      </c>
      <c r="R4" t="n">
        <v>0.25</v>
      </c>
      <c r="S4" s="2" t="n">
        <v>7</v>
      </c>
      <c r="T4" s="1" t="n">
        <v>0.03</v>
      </c>
      <c r="U4" s="2">
        <f>S4*(1-T4)</f>
        <v/>
      </c>
      <c r="V4" t="n">
        <v>0</v>
      </c>
      <c r="W4" t="n">
        <v>2.9</v>
      </c>
      <c r="X4" s="6" t="n">
        <v>0.3</v>
      </c>
      <c r="Y4" s="1" t="n">
        <v>0.8</v>
      </c>
      <c r="Z4" s="3">
        <f>Y4*X4</f>
        <v/>
      </c>
      <c r="AA4" s="3">
        <f>IF(I4&lt;&gt;"",X4/INDEX('energy battery'!$B$3:$D$6,MATCH('vehicles specifications'!$D4,'energy battery'!$A$3:$A$6,0),MATCH('vehicles specifications'!$I4,'energy battery'!$B$2:$D$2,0)),"")</f>
        <v/>
      </c>
      <c r="AB4" s="3">
        <f>IF(AA4&lt;&gt;"",0.3*AA4,"")</f>
        <v/>
      </c>
      <c r="AC4" s="3">
        <f>IF(AA4&lt;&gt;"",AB4+AA4,"")</f>
        <v/>
      </c>
      <c r="AD4" t="n">
        <v>0</v>
      </c>
      <c r="AE4" t="n">
        <v>0</v>
      </c>
      <c r="AF4" t="n">
        <v>0</v>
      </c>
      <c r="AG4" t="n">
        <v>0</v>
      </c>
      <c r="AH4" t="n">
        <v>0</v>
      </c>
      <c r="AI4" t="n">
        <v>0.5</v>
      </c>
      <c r="AJ4" t="n">
        <v>1</v>
      </c>
      <c r="AK4" t="n">
        <v>0</v>
      </c>
      <c r="AL4">
        <f>0.000537/1000*Q4</f>
        <v/>
      </c>
      <c r="AM4" t="n">
        <v>0</v>
      </c>
      <c r="AN4" s="2">
        <f>U4</f>
        <v/>
      </c>
      <c r="AO4" s="2">
        <f>SUM(V4:W4)</f>
        <v/>
      </c>
      <c r="AP4" s="2">
        <f>AC4</f>
        <v/>
      </c>
      <c r="AQ4" s="6" t="inlineStr"/>
      <c r="AR4" s="20" t="n"/>
      <c r="AS4" s="5" t="n">
        <v>0.08612632755729459</v>
      </c>
      <c r="AT4" s="2">
        <f>SUM(Z4,AG4)/(SUM(AQ4,AS4)/3.6)</f>
        <v/>
      </c>
      <c r="AU4" s="5" t="n">
        <v>0</v>
      </c>
      <c r="AV4" s="5" t="n">
        <v>0</v>
      </c>
      <c r="AW4" s="7" t="n">
        <v>0</v>
      </c>
      <c r="AX4" s="7" t="n">
        <v>0</v>
      </c>
      <c r="AY4" s="7" t="n">
        <v>0</v>
      </c>
      <c r="AZ4" s="7" t="n">
        <v>0</v>
      </c>
      <c r="BA4" s="7" t="n">
        <v>0</v>
      </c>
      <c r="BB4" s="7" t="n">
        <v>0</v>
      </c>
      <c r="BC4" s="7" t="n">
        <v>0</v>
      </c>
      <c r="BD4" s="7" t="n">
        <v>0</v>
      </c>
      <c r="BE4" s="7" t="n">
        <v>0</v>
      </c>
      <c r="BF4" s="7" t="n">
        <v>0</v>
      </c>
      <c r="BG4" s="7" t="n">
        <v>0</v>
      </c>
      <c r="BH4" s="7" t="n">
        <v>0</v>
      </c>
      <c r="BI4" s="7" t="n">
        <v>0</v>
      </c>
      <c r="BJ4" s="7" t="n">
        <v>0</v>
      </c>
      <c r="BK4" s="7" t="n">
        <v>0</v>
      </c>
      <c r="BL4" s="7" t="n">
        <v>0</v>
      </c>
      <c r="BM4" s="7" t="n">
        <v>0</v>
      </c>
      <c r="BN4" s="7" t="n">
        <v>0</v>
      </c>
      <c r="BO4" s="7" t="n">
        <v>0</v>
      </c>
      <c r="BP4" s="7" t="n">
        <v>0</v>
      </c>
      <c r="BQ4" s="7" t="n">
        <v>0</v>
      </c>
      <c r="BR4" s="7" t="n">
        <v>0</v>
      </c>
      <c r="BS4" s="7" t="n">
        <v>0</v>
      </c>
      <c r="BT4" s="7" t="n">
        <v>0</v>
      </c>
      <c r="BU4" s="7" t="n">
        <v>0</v>
      </c>
      <c r="BV4" s="7" t="n">
        <v>0</v>
      </c>
      <c r="BW4" s="7" t="n">
        <v>0</v>
      </c>
      <c r="BX4" s="7" t="n">
        <v>0</v>
      </c>
      <c r="BY4" s="7" t="n">
        <v>0</v>
      </c>
      <c r="BZ4" s="7" t="n">
        <v>0</v>
      </c>
      <c r="CA4" s="7" t="n">
        <v>0</v>
      </c>
      <c r="CB4" s="7" t="n">
        <v>0</v>
      </c>
      <c r="CC4" s="7" t="n">
        <v>0</v>
      </c>
      <c r="CD4" s="7" t="n">
        <v>0</v>
      </c>
      <c r="CE4" s="7" t="n">
        <v>0</v>
      </c>
      <c r="CF4" s="7" t="n">
        <v>0</v>
      </c>
      <c r="CG4" s="7" t="n">
        <v>0</v>
      </c>
      <c r="CH4" s="7" t="n">
        <v>0</v>
      </c>
      <c r="CI4" s="7" t="n">
        <v>0</v>
      </c>
      <c r="CJ4" s="7" t="n">
        <v>0</v>
      </c>
      <c r="CK4" s="38">
        <f>VLOOKUP($B4,'abrasion emissions'!$O$7:$R$36,2,FALSE)</f>
        <v/>
      </c>
      <c r="CL4" s="38">
        <f>VLOOKUP($B4,'abrasion emissions'!$O$7:$R$36,3,FALSE)</f>
        <v/>
      </c>
      <c r="CM4" s="38">
        <f>VLOOKUP($B4,'abrasion emissions'!$O$7:$R$36,4,FALSE)</f>
        <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
      </c>
      <c r="CV4" s="7">
        <f>(CK4*CN4)+(CL4*CO4)+(CM4*CP4)</f>
        <v/>
      </c>
      <c r="CW4" s="7">
        <f>(CK4*CQ4)+(CL4*CR4)+(CM4*CS4)</f>
        <v/>
      </c>
    </row>
    <row r="5">
      <c r="A5">
        <f>B5&amp;" - "&amp;D5&amp;" - "&amp;IF(I5&lt;&gt;"",I5&amp;" - "&amp;E5,E5)</f>
        <v/>
      </c>
      <c r="B5" t="inlineStr">
        <is>
          <t>Kick Scooter, battery electric, &lt;1kW</t>
        </is>
      </c>
      <c r="D5" s="18" t="n">
        <v>2040</v>
      </c>
      <c r="E5" t="inlineStr">
        <is>
          <t>CH</t>
        </is>
      </c>
      <c r="F5" t="inlineStr">
        <is>
          <t>None</t>
        </is>
      </c>
      <c r="G5" t="inlineStr">
        <is>
          <t>vkm</t>
        </is>
      </c>
      <c r="H5" t="inlineStr">
        <is>
          <t>BEV</t>
        </is>
      </c>
      <c r="I5" t="inlineStr">
        <is>
          <t>NMC</t>
        </is>
      </c>
      <c r="J5" t="n">
        <v>1785</v>
      </c>
      <c r="K5" t="n">
        <v>890</v>
      </c>
      <c r="L5" s="2">
        <f>J5/K5</f>
        <v/>
      </c>
      <c r="M5" t="n">
        <v>1</v>
      </c>
      <c r="N5" t="n">
        <v>75</v>
      </c>
      <c r="O5" t="n">
        <v>0</v>
      </c>
      <c r="P5" s="2">
        <f>SUM(U5,V5,W5,AC5,AF5,AH5)</f>
        <v/>
      </c>
      <c r="Q5" s="2">
        <f>P5+(M5*N5)+O5</f>
        <v/>
      </c>
      <c r="R5" t="n">
        <v>0.25</v>
      </c>
      <c r="S5" s="2" t="n">
        <v>7</v>
      </c>
      <c r="T5" s="1" t="n">
        <v>0.05</v>
      </c>
      <c r="U5" s="2">
        <f>S5*(1-T5)</f>
        <v/>
      </c>
      <c r="V5" t="n">
        <v>0</v>
      </c>
      <c r="W5" t="n">
        <v>2.8</v>
      </c>
      <c r="X5" s="6" t="n">
        <v>0.4</v>
      </c>
      <c r="Y5" s="1" t="n">
        <v>0.8</v>
      </c>
      <c r="Z5" s="3">
        <f>Y5*X5</f>
        <v/>
      </c>
      <c r="AA5" s="3">
        <f>IF(I5&lt;&gt;"",X5/INDEX('energy battery'!$B$3:$D$6,MATCH('vehicles specifications'!$D5,'energy battery'!$A$3:$A$6,0),MATCH('vehicles specifications'!$I5,'energy battery'!$B$2:$D$2,0)),"")</f>
        <v/>
      </c>
      <c r="AB5" s="3">
        <f>IF(AA5&lt;&gt;"",0.3*AA5,"")</f>
        <v/>
      </c>
      <c r="AC5" s="3">
        <f>IF(AA5&lt;&gt;"",AB5+AA5,"")</f>
        <v/>
      </c>
      <c r="AD5" t="n">
        <v>0</v>
      </c>
      <c r="AE5" t="n">
        <v>0</v>
      </c>
      <c r="AF5" t="n">
        <v>0</v>
      </c>
      <c r="AG5" t="n">
        <v>0</v>
      </c>
      <c r="AH5" t="n">
        <v>0</v>
      </c>
      <c r="AI5" t="n">
        <v>0.5</v>
      </c>
      <c r="AJ5" t="n">
        <v>1</v>
      </c>
      <c r="AK5" t="n">
        <v>0</v>
      </c>
      <c r="AL5">
        <f>0.000537/1000*Q5</f>
        <v/>
      </c>
      <c r="AM5" t="n">
        <v>0</v>
      </c>
      <c r="AN5" s="2">
        <f>U5</f>
        <v/>
      </c>
      <c r="AO5" s="2">
        <f>SUM(V5:W5)</f>
        <v/>
      </c>
      <c r="AP5" s="2">
        <f>AC5</f>
        <v/>
      </c>
      <c r="AQ5" s="6" t="inlineStr"/>
      <c r="AR5" s="20" t="n"/>
      <c r="AS5" s="5" t="n">
        <v>0.08612632755729459</v>
      </c>
      <c r="AT5" s="2">
        <f>SUM(Z5,AG5)/(SUM(AQ5,AS5)/3.6)</f>
        <v/>
      </c>
      <c r="AU5" s="5" t="n">
        <v>0</v>
      </c>
      <c r="AV5" s="5" t="n">
        <v>0</v>
      </c>
      <c r="AW5" s="7" t="n">
        <v>0</v>
      </c>
      <c r="AX5" s="7" t="n">
        <v>0</v>
      </c>
      <c r="AY5" s="7" t="n">
        <v>0</v>
      </c>
      <c r="AZ5" s="7" t="n">
        <v>0</v>
      </c>
      <c r="BA5" s="7" t="n">
        <v>0</v>
      </c>
      <c r="BB5" s="7" t="n">
        <v>0</v>
      </c>
      <c r="BC5" s="7" t="n">
        <v>0</v>
      </c>
      <c r="BD5" s="7" t="n">
        <v>0</v>
      </c>
      <c r="BE5" s="7" t="n">
        <v>0</v>
      </c>
      <c r="BF5" s="7" t="n">
        <v>0</v>
      </c>
      <c r="BG5" s="7" t="n">
        <v>0</v>
      </c>
      <c r="BH5" s="7" t="n">
        <v>0</v>
      </c>
      <c r="BI5" s="7" t="n">
        <v>0</v>
      </c>
      <c r="BJ5" s="7" t="n">
        <v>0</v>
      </c>
      <c r="BK5" s="7" t="n">
        <v>0</v>
      </c>
      <c r="BL5" s="7" t="n">
        <v>0</v>
      </c>
      <c r="BM5" s="7" t="n">
        <v>0</v>
      </c>
      <c r="BN5" s="7" t="n">
        <v>0</v>
      </c>
      <c r="BO5" s="7" t="n">
        <v>0</v>
      </c>
      <c r="BP5" s="7" t="n">
        <v>0</v>
      </c>
      <c r="BQ5" s="7" t="n">
        <v>0</v>
      </c>
      <c r="BR5" s="7" t="n">
        <v>0</v>
      </c>
      <c r="BS5" s="7" t="n">
        <v>0</v>
      </c>
      <c r="BT5" s="7" t="n">
        <v>0</v>
      </c>
      <c r="BU5" s="7" t="n">
        <v>0</v>
      </c>
      <c r="BV5" s="7" t="n">
        <v>0</v>
      </c>
      <c r="BW5" s="7" t="n">
        <v>0</v>
      </c>
      <c r="BX5" s="7" t="n">
        <v>0</v>
      </c>
      <c r="BY5" s="7" t="n">
        <v>0</v>
      </c>
      <c r="BZ5" s="7" t="n">
        <v>0</v>
      </c>
      <c r="CA5" s="7" t="n">
        <v>0</v>
      </c>
      <c r="CB5" s="7" t="n">
        <v>0</v>
      </c>
      <c r="CC5" s="7" t="n">
        <v>0</v>
      </c>
      <c r="CD5" s="7" t="n">
        <v>0</v>
      </c>
      <c r="CE5" s="7" t="n">
        <v>0</v>
      </c>
      <c r="CF5" s="7" t="n">
        <v>0</v>
      </c>
      <c r="CG5" s="7" t="n">
        <v>0</v>
      </c>
      <c r="CH5" s="7" t="n">
        <v>0</v>
      </c>
      <c r="CI5" s="7" t="n">
        <v>0</v>
      </c>
      <c r="CJ5" s="7" t="n">
        <v>0</v>
      </c>
      <c r="CK5" s="38">
        <f>VLOOKUP($B5,'abrasion emissions'!$O$7:$R$36,2,FALSE)</f>
        <v/>
      </c>
      <c r="CL5" s="38">
        <f>VLOOKUP($B5,'abrasion emissions'!$O$7:$R$36,3,FALSE)</f>
        <v/>
      </c>
      <c r="CM5" s="38">
        <f>VLOOKUP($B5,'abrasion emissions'!$O$7:$R$36,4,FALSE)</f>
        <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
      </c>
      <c r="CV5" s="7">
        <f>(CK5*CN5)+(CL5*CO5)+(CM5*CP5)</f>
        <v/>
      </c>
      <c r="CW5" s="7">
        <f>(CK5*CQ5)+(CL5*CR5)+(CM5*CS5)</f>
        <v/>
      </c>
    </row>
    <row r="6">
      <c r="A6">
        <f>B6&amp;" - "&amp;D6&amp;" - "&amp;IF(I6&lt;&gt;"",I6&amp;" - "&amp;E6,E6)</f>
        <v/>
      </c>
      <c r="B6" t="inlineStr">
        <is>
          <t>Kick Scooter, battery electric, &lt;1kW</t>
        </is>
      </c>
      <c r="D6" s="18" t="n">
        <v>2050</v>
      </c>
      <c r="E6" t="inlineStr">
        <is>
          <t>CH</t>
        </is>
      </c>
      <c r="F6" t="inlineStr">
        <is>
          <t>None</t>
        </is>
      </c>
      <c r="G6" t="inlineStr">
        <is>
          <t>vkm</t>
        </is>
      </c>
      <c r="H6" t="inlineStr">
        <is>
          <t>BEV</t>
        </is>
      </c>
      <c r="I6" t="inlineStr">
        <is>
          <t>NMC</t>
        </is>
      </c>
      <c r="J6" t="n">
        <v>1785</v>
      </c>
      <c r="K6" t="n">
        <v>890</v>
      </c>
      <c r="L6" s="2">
        <f>J6/K6</f>
        <v/>
      </c>
      <c r="M6" t="n">
        <v>1</v>
      </c>
      <c r="N6" t="n">
        <v>75</v>
      </c>
      <c r="O6" t="n">
        <v>0</v>
      </c>
      <c r="P6" s="2">
        <f>SUM(U6,V6,W6,AC6,AF6,AH6)</f>
        <v/>
      </c>
      <c r="Q6" s="2">
        <f>P6+(M6*N6)+O6</f>
        <v/>
      </c>
      <c r="R6" t="n">
        <v>0.25</v>
      </c>
      <c r="S6" s="2" t="n">
        <v>7</v>
      </c>
      <c r="T6" s="1" t="n">
        <v>0.07000000000000001</v>
      </c>
      <c r="U6" s="2">
        <f>S6*(1-T6)</f>
        <v/>
      </c>
      <c r="V6" t="n">
        <v>0</v>
      </c>
      <c r="W6" t="n">
        <v>2.7</v>
      </c>
      <c r="X6" s="6" t="n">
        <v>0.5</v>
      </c>
      <c r="Y6" s="1" t="n">
        <v>0.8</v>
      </c>
      <c r="Z6" s="3">
        <f>Y6*X6</f>
        <v/>
      </c>
      <c r="AA6" s="3">
        <f>IF(I6&lt;&gt;"",X6/INDEX('energy battery'!$B$3:$D$6,MATCH('vehicles specifications'!$D6,'energy battery'!$A$3:$A$6,0),MATCH('vehicles specifications'!$I6,'energy battery'!$B$2:$D$2,0)),"")</f>
        <v/>
      </c>
      <c r="AB6" s="3">
        <f>IF(AA6&lt;&gt;"",0.3*AA6,"")</f>
        <v/>
      </c>
      <c r="AC6" s="3">
        <f>IF(AA6&lt;&gt;"",AB6+AA6,"")</f>
        <v/>
      </c>
      <c r="AD6" t="n">
        <v>0</v>
      </c>
      <c r="AE6" t="n">
        <v>0</v>
      </c>
      <c r="AF6" t="n">
        <v>0</v>
      </c>
      <c r="AG6" t="n">
        <v>0</v>
      </c>
      <c r="AH6" t="n">
        <v>0</v>
      </c>
      <c r="AI6" t="n">
        <v>0.5</v>
      </c>
      <c r="AJ6" t="n">
        <v>1</v>
      </c>
      <c r="AK6" t="n">
        <v>0</v>
      </c>
      <c r="AL6">
        <f>0.000537/1000*Q6</f>
        <v/>
      </c>
      <c r="AM6" t="n">
        <v>0</v>
      </c>
      <c r="AN6" s="2">
        <f>U6</f>
        <v/>
      </c>
      <c r="AO6" s="2">
        <f>SUM(V6:W6)</f>
        <v/>
      </c>
      <c r="AP6" s="2">
        <f>AC6</f>
        <v/>
      </c>
      <c r="AQ6" s="6" t="inlineStr"/>
      <c r="AR6" s="20" t="n"/>
      <c r="AS6" s="5" t="n">
        <v>0.08612632755729459</v>
      </c>
      <c r="AT6" s="2">
        <f>SUM(Z6,AG6)/(SUM(AQ6,AS6)/3.6)</f>
        <v/>
      </c>
      <c r="AU6" s="5" t="n">
        <v>0</v>
      </c>
      <c r="AV6" s="5" t="n">
        <v>0</v>
      </c>
      <c r="AW6" s="7" t="n">
        <v>0</v>
      </c>
      <c r="AX6" s="7" t="n">
        <v>0</v>
      </c>
      <c r="AY6" s="7" t="n">
        <v>0</v>
      </c>
      <c r="AZ6" s="7" t="n">
        <v>0</v>
      </c>
      <c r="BA6" s="7" t="n">
        <v>0</v>
      </c>
      <c r="BB6" s="7" t="n">
        <v>0</v>
      </c>
      <c r="BC6" s="7" t="n">
        <v>0</v>
      </c>
      <c r="BD6" s="7" t="n">
        <v>0</v>
      </c>
      <c r="BE6" s="7" t="n">
        <v>0</v>
      </c>
      <c r="BF6" s="7" t="n">
        <v>0</v>
      </c>
      <c r="BG6" s="7" t="n">
        <v>0</v>
      </c>
      <c r="BH6" s="7" t="n">
        <v>0</v>
      </c>
      <c r="BI6" s="7" t="n">
        <v>0</v>
      </c>
      <c r="BJ6" s="7" t="n">
        <v>0</v>
      </c>
      <c r="BK6" s="7" t="n">
        <v>0</v>
      </c>
      <c r="BL6" s="7" t="n">
        <v>0</v>
      </c>
      <c r="BM6" s="7" t="n">
        <v>0</v>
      </c>
      <c r="BN6" s="7" t="n">
        <v>0</v>
      </c>
      <c r="BO6" s="7" t="n">
        <v>0</v>
      </c>
      <c r="BP6" s="7" t="n">
        <v>0</v>
      </c>
      <c r="BQ6" s="7" t="n">
        <v>0</v>
      </c>
      <c r="BR6" s="7" t="n">
        <v>0</v>
      </c>
      <c r="BS6" s="7" t="n">
        <v>0</v>
      </c>
      <c r="BT6" s="7" t="n">
        <v>0</v>
      </c>
      <c r="BU6" s="7" t="n">
        <v>0</v>
      </c>
      <c r="BV6" s="7" t="n">
        <v>0</v>
      </c>
      <c r="BW6" s="7" t="n">
        <v>0</v>
      </c>
      <c r="BX6" s="7" t="n">
        <v>0</v>
      </c>
      <c r="BY6" s="7" t="n">
        <v>0</v>
      </c>
      <c r="BZ6" s="7" t="n">
        <v>0</v>
      </c>
      <c r="CA6" s="7" t="n">
        <v>0</v>
      </c>
      <c r="CB6" s="7" t="n">
        <v>0</v>
      </c>
      <c r="CC6" s="7" t="n">
        <v>0</v>
      </c>
      <c r="CD6" s="7" t="n">
        <v>0</v>
      </c>
      <c r="CE6" s="7" t="n">
        <v>0</v>
      </c>
      <c r="CF6" s="7" t="n">
        <v>0</v>
      </c>
      <c r="CG6" s="7" t="n">
        <v>0</v>
      </c>
      <c r="CH6" s="7" t="n">
        <v>0</v>
      </c>
      <c r="CI6" s="7" t="n">
        <v>0</v>
      </c>
      <c r="CJ6" s="7" t="n">
        <v>0</v>
      </c>
      <c r="CK6" s="38">
        <f>VLOOKUP($B6,'abrasion emissions'!$O$7:$R$36,2,FALSE)</f>
        <v/>
      </c>
      <c r="CL6" s="38">
        <f>VLOOKUP($B6,'abrasion emissions'!$O$7:$R$36,3,FALSE)</f>
        <v/>
      </c>
      <c r="CM6" s="38">
        <f>VLOOKUP($B6,'abrasion emissions'!$O$7:$R$36,4,FALSE)</f>
        <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
      </c>
      <c r="CV6" s="7">
        <f>(CK6*CN6)+(CL6*CO6)+(CM6*CP6)</f>
        <v/>
      </c>
      <c r="CW6" s="7">
        <f>(CK6*CQ6)+(CL6*CR6)+(CM6*CS6)</f>
        <v/>
      </c>
    </row>
    <row r="7">
      <c r="A7">
        <f>B7&amp;" - "&amp;D7&amp;" - "&amp;IF(I7&lt;&gt;"",I7&amp;" - "&amp;E7,E7)</f>
        <v/>
      </c>
      <c r="B7" t="inlineStr">
        <is>
          <t>Kick Scooter, battery electric, &lt;1kW</t>
        </is>
      </c>
      <c r="D7" s="18" t="n">
        <v>2020</v>
      </c>
      <c r="E7" t="inlineStr">
        <is>
          <t>CH</t>
        </is>
      </c>
      <c r="F7" t="inlineStr">
        <is>
          <t>None</t>
        </is>
      </c>
      <c r="G7" t="inlineStr">
        <is>
          <t>vkm</t>
        </is>
      </c>
      <c r="H7" t="inlineStr">
        <is>
          <t>BEV</t>
        </is>
      </c>
      <c r="I7" t="inlineStr">
        <is>
          <t>LFP</t>
        </is>
      </c>
      <c r="J7" t="n">
        <v>1785</v>
      </c>
      <c r="K7" t="n">
        <v>890</v>
      </c>
      <c r="L7" s="2">
        <f>J7/K7</f>
        <v/>
      </c>
      <c r="M7" t="n">
        <v>1</v>
      </c>
      <c r="N7" t="n">
        <v>75</v>
      </c>
      <c r="O7" t="n">
        <v>0</v>
      </c>
      <c r="P7" s="2">
        <f>SUM(U7,V7,W7,AC7,AF7,AH7)</f>
        <v/>
      </c>
      <c r="Q7" s="2">
        <f>P7+(M7*N7)+O7</f>
        <v/>
      </c>
      <c r="R7" t="n">
        <v>0.25</v>
      </c>
      <c r="S7" s="2" t="n">
        <v>7</v>
      </c>
      <c r="T7" s="1" t="n">
        <v>0</v>
      </c>
      <c r="U7" s="2">
        <f>S7*(1-T7)</f>
        <v/>
      </c>
      <c r="V7" t="n">
        <v>0</v>
      </c>
      <c r="W7" t="n">
        <v>3</v>
      </c>
      <c r="X7" s="6" t="n">
        <v>0.25</v>
      </c>
      <c r="Y7" s="1" t="n">
        <v>0.8</v>
      </c>
      <c r="Z7" s="3">
        <f>Y7*X7</f>
        <v/>
      </c>
      <c r="AA7" s="3">
        <f>IF(I7&lt;&gt;"",X7/INDEX('energy battery'!$B$3:$D$6,MATCH('vehicles specifications'!$D7,'energy battery'!$A$3:$A$6,0),MATCH('vehicles specifications'!$I7,'energy battery'!$B$2:$D$2,0)),"")</f>
        <v/>
      </c>
      <c r="AB7" s="3">
        <f>IF(AA7&lt;&gt;"",0.2*AA7,"")</f>
        <v/>
      </c>
      <c r="AC7" s="3">
        <f>IF(AA7&lt;&gt;"",AB7+AA7,"")</f>
        <v/>
      </c>
      <c r="AD7" t="n">
        <v>0</v>
      </c>
      <c r="AE7" t="n">
        <v>0</v>
      </c>
      <c r="AF7" t="n">
        <v>0</v>
      </c>
      <c r="AG7" t="n">
        <v>0</v>
      </c>
      <c r="AH7" t="n">
        <v>0</v>
      </c>
      <c r="AI7" t="n">
        <v>0.5</v>
      </c>
      <c r="AJ7" t="n">
        <v>1</v>
      </c>
      <c r="AK7" t="n">
        <v>0</v>
      </c>
      <c r="AL7">
        <f>0.000537/1000*Q7</f>
        <v/>
      </c>
      <c r="AM7" t="n">
        <v>0</v>
      </c>
      <c r="AN7" s="2">
        <f>U7</f>
        <v/>
      </c>
      <c r="AO7" s="2">
        <f>SUM(V7:W7)</f>
        <v/>
      </c>
      <c r="AP7" s="2">
        <f>AC7</f>
        <v/>
      </c>
      <c r="AQ7" s="6" t="inlineStr"/>
      <c r="AR7" s="20" t="n"/>
      <c r="AS7" s="5" t="n">
        <v>0.08612632755729459</v>
      </c>
      <c r="AT7" s="2">
        <f>SUM(Z7,AG7)/(SUM(AQ7,AS7)/3.6)</f>
        <v/>
      </c>
      <c r="AU7" s="5" t="n">
        <v>0</v>
      </c>
      <c r="AV7" s="5" t="n">
        <v>0</v>
      </c>
      <c r="AW7" s="7" t="n">
        <v>0</v>
      </c>
      <c r="AX7" s="7" t="n">
        <v>0</v>
      </c>
      <c r="AY7" s="7" t="n">
        <v>0</v>
      </c>
      <c r="AZ7" s="7" t="n">
        <v>0</v>
      </c>
      <c r="BA7" s="7" t="n">
        <v>0</v>
      </c>
      <c r="BB7" s="7" t="n">
        <v>0</v>
      </c>
      <c r="BC7" s="7" t="n">
        <v>0</v>
      </c>
      <c r="BD7" s="7" t="n">
        <v>0</v>
      </c>
      <c r="BE7" s="7" t="n">
        <v>0</v>
      </c>
      <c r="BF7" s="7" t="n">
        <v>0</v>
      </c>
      <c r="BG7" s="7" t="n">
        <v>0</v>
      </c>
      <c r="BH7" s="7" t="n">
        <v>0</v>
      </c>
      <c r="BI7" s="7" t="n">
        <v>0</v>
      </c>
      <c r="BJ7" s="7" t="n">
        <v>0</v>
      </c>
      <c r="BK7" s="7" t="n">
        <v>0</v>
      </c>
      <c r="BL7" s="7" t="n">
        <v>0</v>
      </c>
      <c r="BM7" s="7" t="n">
        <v>0</v>
      </c>
      <c r="BN7" s="7" t="n">
        <v>0</v>
      </c>
      <c r="BO7" s="7" t="n">
        <v>0</v>
      </c>
      <c r="BP7" s="7" t="n">
        <v>0</v>
      </c>
      <c r="BQ7" s="7" t="n">
        <v>0</v>
      </c>
      <c r="BR7" s="7" t="n">
        <v>0</v>
      </c>
      <c r="BS7" s="7" t="n">
        <v>0</v>
      </c>
      <c r="BT7" s="7" t="n">
        <v>0</v>
      </c>
      <c r="BU7" s="7" t="n">
        <v>0</v>
      </c>
      <c r="BV7" s="7" t="n">
        <v>0</v>
      </c>
      <c r="BW7" s="7" t="n">
        <v>0</v>
      </c>
      <c r="BX7" s="7" t="n">
        <v>0</v>
      </c>
      <c r="BY7" s="7" t="n">
        <v>0</v>
      </c>
      <c r="BZ7" s="7" t="n">
        <v>0</v>
      </c>
      <c r="CA7" s="7" t="n">
        <v>0</v>
      </c>
      <c r="CB7" s="7" t="n">
        <v>0</v>
      </c>
      <c r="CC7" s="7" t="n">
        <v>0</v>
      </c>
      <c r="CD7" s="7" t="n">
        <v>0</v>
      </c>
      <c r="CE7" s="7" t="n">
        <v>0</v>
      </c>
      <c r="CF7" s="7" t="n">
        <v>0</v>
      </c>
      <c r="CG7" s="7" t="n">
        <v>0</v>
      </c>
      <c r="CH7" s="7" t="n">
        <v>0</v>
      </c>
      <c r="CI7" s="7" t="n">
        <v>0</v>
      </c>
      <c r="CJ7" s="7" t="n">
        <v>0</v>
      </c>
      <c r="CK7" s="38">
        <f>VLOOKUP($B7,'abrasion emissions'!$O$7:$R$36,2,FALSE)</f>
        <v/>
      </c>
      <c r="CL7" s="38">
        <f>VLOOKUP($B7,'abrasion emissions'!$O$7:$R$36,3,FALSE)</f>
        <v/>
      </c>
      <c r="CM7" s="38">
        <f>VLOOKUP($B7,'abrasion emissions'!$O$7:$R$36,4,FALSE)</f>
        <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
      </c>
      <c r="CV7" s="7">
        <f>(CK7*CN7)+(CL7*CO7)+(CM7*CP7)</f>
        <v/>
      </c>
      <c r="CW7" s="7">
        <f>(CK7*CQ7)+(CL7*CR7)+(CM7*CS7)</f>
        <v/>
      </c>
    </row>
    <row r="8">
      <c r="A8">
        <f>B8&amp;" - "&amp;D8&amp;" - "&amp;IF(I8&lt;&gt;"",I8&amp;" - "&amp;E8,E8)</f>
        <v/>
      </c>
      <c r="B8" t="inlineStr">
        <is>
          <t>Kick Scooter, battery electric, &lt;1kW</t>
        </is>
      </c>
      <c r="D8" s="18" t="n">
        <v>2030</v>
      </c>
      <c r="E8" t="inlineStr">
        <is>
          <t>CH</t>
        </is>
      </c>
      <c r="F8" t="inlineStr">
        <is>
          <t>None</t>
        </is>
      </c>
      <c r="G8" t="inlineStr">
        <is>
          <t>vkm</t>
        </is>
      </c>
      <c r="H8" t="inlineStr">
        <is>
          <t>BEV</t>
        </is>
      </c>
      <c r="I8" t="inlineStr">
        <is>
          <t>LFP</t>
        </is>
      </c>
      <c r="J8" t="n">
        <v>1785</v>
      </c>
      <c r="K8" t="n">
        <v>890</v>
      </c>
      <c r="L8" s="2">
        <f>J8/K8</f>
        <v/>
      </c>
      <c r="M8" t="n">
        <v>1</v>
      </c>
      <c r="N8" t="n">
        <v>75</v>
      </c>
      <c r="O8" t="n">
        <v>0</v>
      </c>
      <c r="P8" s="2">
        <f>SUM(U8,V8,W8,AC8,AF8,AH8)</f>
        <v/>
      </c>
      <c r="Q8" s="2">
        <f>P8+(M8*N8)+O8</f>
        <v/>
      </c>
      <c r="R8" t="n">
        <v>0.25</v>
      </c>
      <c r="S8" s="2" t="n">
        <v>7</v>
      </c>
      <c r="T8" s="1" t="n">
        <v>0.03</v>
      </c>
      <c r="U8" s="2">
        <f>S8*(1-T8)</f>
        <v/>
      </c>
      <c r="V8" t="n">
        <v>0</v>
      </c>
      <c r="W8" t="n">
        <v>2.9</v>
      </c>
      <c r="X8" s="6" t="n">
        <v>0.3</v>
      </c>
      <c r="Y8" s="1" t="n">
        <v>0.8</v>
      </c>
      <c r="Z8" s="3">
        <f>Y8*X8</f>
        <v/>
      </c>
      <c r="AA8" s="3">
        <f>IF(I8&lt;&gt;"",X8/INDEX('energy battery'!$B$3:$D$6,MATCH('vehicles specifications'!$D8,'energy battery'!$A$3:$A$6,0),MATCH('vehicles specifications'!$I8,'energy battery'!$B$2:$D$2,0)),"")</f>
        <v/>
      </c>
      <c r="AB8" s="3">
        <f>IF(AA8&lt;&gt;"",0.2*AA8,"")</f>
        <v/>
      </c>
      <c r="AC8" s="3">
        <f>IF(AA8&lt;&gt;"",AB8+AA8,"")</f>
        <v/>
      </c>
      <c r="AD8" t="n">
        <v>0</v>
      </c>
      <c r="AE8" t="n">
        <v>0</v>
      </c>
      <c r="AF8" t="n">
        <v>0</v>
      </c>
      <c r="AG8" t="n">
        <v>0</v>
      </c>
      <c r="AH8" t="n">
        <v>0</v>
      </c>
      <c r="AI8" t="n">
        <v>0.5</v>
      </c>
      <c r="AJ8" t="n">
        <v>1</v>
      </c>
      <c r="AK8" t="n">
        <v>0</v>
      </c>
      <c r="AL8">
        <f>0.000537/1000*Q8</f>
        <v/>
      </c>
      <c r="AM8" t="n">
        <v>0</v>
      </c>
      <c r="AN8" s="2">
        <f>U8</f>
        <v/>
      </c>
      <c r="AO8" s="2">
        <f>SUM(V8:W8)</f>
        <v/>
      </c>
      <c r="AP8" s="2">
        <f>AC8</f>
        <v/>
      </c>
      <c r="AQ8" s="6" t="inlineStr"/>
      <c r="AR8" s="20" t="n"/>
      <c r="AS8" s="5" t="n">
        <v>0.08612632755729459</v>
      </c>
      <c r="AT8" s="2">
        <f>SUM(Z8,AG8)/(SUM(AQ8,AS8)/3.6)</f>
        <v/>
      </c>
      <c r="AU8" s="5" t="n">
        <v>0</v>
      </c>
      <c r="AV8" s="5" t="n">
        <v>0</v>
      </c>
      <c r="AW8" s="7" t="n">
        <v>0</v>
      </c>
      <c r="AX8" s="7" t="n">
        <v>0</v>
      </c>
      <c r="AY8" s="7" t="n">
        <v>0</v>
      </c>
      <c r="AZ8" s="7" t="n">
        <v>0</v>
      </c>
      <c r="BA8" s="7" t="n">
        <v>0</v>
      </c>
      <c r="BB8" s="7" t="n">
        <v>0</v>
      </c>
      <c r="BC8" s="7" t="n">
        <v>0</v>
      </c>
      <c r="BD8" s="7" t="n">
        <v>0</v>
      </c>
      <c r="BE8" s="7" t="n">
        <v>0</v>
      </c>
      <c r="BF8" s="7" t="n">
        <v>0</v>
      </c>
      <c r="BG8" s="7" t="n">
        <v>0</v>
      </c>
      <c r="BH8" s="7" t="n">
        <v>0</v>
      </c>
      <c r="BI8" s="7" t="n">
        <v>0</v>
      </c>
      <c r="BJ8" s="7" t="n">
        <v>0</v>
      </c>
      <c r="BK8" s="7" t="n">
        <v>0</v>
      </c>
      <c r="BL8" s="7" t="n">
        <v>0</v>
      </c>
      <c r="BM8" s="7" t="n">
        <v>0</v>
      </c>
      <c r="BN8" s="7" t="n">
        <v>0</v>
      </c>
      <c r="BO8" s="7" t="n">
        <v>0</v>
      </c>
      <c r="BP8" s="7" t="n">
        <v>0</v>
      </c>
      <c r="BQ8" s="7" t="n">
        <v>0</v>
      </c>
      <c r="BR8" s="7" t="n">
        <v>0</v>
      </c>
      <c r="BS8" s="7" t="n">
        <v>0</v>
      </c>
      <c r="BT8" s="7" t="n">
        <v>0</v>
      </c>
      <c r="BU8" s="7" t="n">
        <v>0</v>
      </c>
      <c r="BV8" s="7" t="n">
        <v>0</v>
      </c>
      <c r="BW8" s="7" t="n">
        <v>0</v>
      </c>
      <c r="BX8" s="7" t="n">
        <v>0</v>
      </c>
      <c r="BY8" s="7" t="n">
        <v>0</v>
      </c>
      <c r="BZ8" s="7" t="n">
        <v>0</v>
      </c>
      <c r="CA8" s="7" t="n">
        <v>0</v>
      </c>
      <c r="CB8" s="7" t="n">
        <v>0</v>
      </c>
      <c r="CC8" s="7" t="n">
        <v>0</v>
      </c>
      <c r="CD8" s="7" t="n">
        <v>0</v>
      </c>
      <c r="CE8" s="7" t="n">
        <v>0</v>
      </c>
      <c r="CF8" s="7" t="n">
        <v>0</v>
      </c>
      <c r="CG8" s="7" t="n">
        <v>0</v>
      </c>
      <c r="CH8" s="7" t="n">
        <v>0</v>
      </c>
      <c r="CI8" s="7" t="n">
        <v>0</v>
      </c>
      <c r="CJ8" s="7" t="n">
        <v>0</v>
      </c>
      <c r="CK8" s="38">
        <f>VLOOKUP($B8,'abrasion emissions'!$O$7:$R$36,2,FALSE)</f>
        <v/>
      </c>
      <c r="CL8" s="38">
        <f>VLOOKUP($B8,'abrasion emissions'!$O$7:$R$36,3,FALSE)</f>
        <v/>
      </c>
      <c r="CM8" s="38">
        <f>VLOOKUP($B8,'abrasion emissions'!$O$7:$R$36,4,FALSE)</f>
        <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
      </c>
      <c r="CV8" s="7">
        <f>(CK8*CN8)+(CL8*CO8)+(CM8*CP8)</f>
        <v/>
      </c>
      <c r="CW8" s="7">
        <f>(CK8*CQ8)+(CL8*CR8)+(CM8*CS8)</f>
        <v/>
      </c>
    </row>
    <row r="9">
      <c r="A9">
        <f>B9&amp;" - "&amp;D9&amp;" - "&amp;IF(I9&lt;&gt;"",I9&amp;" - "&amp;E9,E9)</f>
        <v/>
      </c>
      <c r="B9" t="inlineStr">
        <is>
          <t>Kick Scooter, battery electric, &lt;1kW</t>
        </is>
      </c>
      <c r="D9" s="18" t="n">
        <v>2040</v>
      </c>
      <c r="E9" t="inlineStr">
        <is>
          <t>CH</t>
        </is>
      </c>
      <c r="F9" t="inlineStr">
        <is>
          <t>None</t>
        </is>
      </c>
      <c r="G9" t="inlineStr">
        <is>
          <t>vkm</t>
        </is>
      </c>
      <c r="H9" t="inlineStr">
        <is>
          <t>BEV</t>
        </is>
      </c>
      <c r="I9" t="inlineStr">
        <is>
          <t>LFP</t>
        </is>
      </c>
      <c r="J9" t="n">
        <v>1785</v>
      </c>
      <c r="K9" t="n">
        <v>890</v>
      </c>
      <c r="L9" s="2">
        <f>J9/K9</f>
        <v/>
      </c>
      <c r="M9" t="n">
        <v>1</v>
      </c>
      <c r="N9" t="n">
        <v>75</v>
      </c>
      <c r="O9" t="n">
        <v>0</v>
      </c>
      <c r="P9" s="2">
        <f>SUM(U9,V9,W9,AC9,AF9,AH9)</f>
        <v/>
      </c>
      <c r="Q9" s="2">
        <f>P9+(M9*N9)+O9</f>
        <v/>
      </c>
      <c r="R9" t="n">
        <v>0.25</v>
      </c>
      <c r="S9" s="2" t="n">
        <v>7</v>
      </c>
      <c r="T9" s="1" t="n">
        <v>0.05</v>
      </c>
      <c r="U9" s="2">
        <f>S9*(1-T9)</f>
        <v/>
      </c>
      <c r="V9" t="n">
        <v>0</v>
      </c>
      <c r="W9" t="n">
        <v>2.8</v>
      </c>
      <c r="X9" s="6" t="n">
        <v>0.4</v>
      </c>
      <c r="Y9" s="1" t="n">
        <v>0.8</v>
      </c>
      <c r="Z9" s="3">
        <f>Y9*X9</f>
        <v/>
      </c>
      <c r="AA9" s="3">
        <f>IF(I9&lt;&gt;"",X9/INDEX('energy battery'!$B$3:$D$6,MATCH('vehicles specifications'!$D9,'energy battery'!$A$3:$A$6,0),MATCH('vehicles specifications'!$I9,'energy battery'!$B$2:$D$2,0)),"")</f>
        <v/>
      </c>
      <c r="AB9" s="3">
        <f>IF(AA9&lt;&gt;"",0.2*AA9,"")</f>
        <v/>
      </c>
      <c r="AC9" s="3">
        <f>IF(AA9&lt;&gt;"",AB9+AA9,"")</f>
        <v/>
      </c>
      <c r="AD9" t="n">
        <v>0</v>
      </c>
      <c r="AE9" t="n">
        <v>0</v>
      </c>
      <c r="AF9" t="n">
        <v>0</v>
      </c>
      <c r="AG9" t="n">
        <v>0</v>
      </c>
      <c r="AH9" t="n">
        <v>0</v>
      </c>
      <c r="AI9" t="n">
        <v>0.5</v>
      </c>
      <c r="AJ9" t="n">
        <v>1</v>
      </c>
      <c r="AK9" t="n">
        <v>0</v>
      </c>
      <c r="AL9">
        <f>0.000537/1000*Q9</f>
        <v/>
      </c>
      <c r="AM9" t="n">
        <v>0</v>
      </c>
      <c r="AN9" s="2">
        <f>U9</f>
        <v/>
      </c>
      <c r="AO9" s="2">
        <f>SUM(V9:W9)</f>
        <v/>
      </c>
      <c r="AP9" s="2">
        <f>AC9</f>
        <v/>
      </c>
      <c r="AQ9" s="6" t="inlineStr"/>
      <c r="AR9" s="20" t="n"/>
      <c r="AS9" s="5" t="n">
        <v>0.08612632755729459</v>
      </c>
      <c r="AT9" s="2">
        <f>SUM(Z9,AG9)/(SUM(AQ9,AS9)/3.6)</f>
        <v/>
      </c>
      <c r="AU9" s="5" t="n">
        <v>0</v>
      </c>
      <c r="AV9" s="5" t="n">
        <v>0</v>
      </c>
      <c r="AW9" s="7" t="n">
        <v>0</v>
      </c>
      <c r="AX9" s="7" t="n">
        <v>0</v>
      </c>
      <c r="AY9" s="7" t="n">
        <v>0</v>
      </c>
      <c r="AZ9" s="7" t="n">
        <v>0</v>
      </c>
      <c r="BA9" s="7" t="n">
        <v>0</v>
      </c>
      <c r="BB9" s="7" t="n">
        <v>0</v>
      </c>
      <c r="BC9" s="7" t="n">
        <v>0</v>
      </c>
      <c r="BD9" s="7" t="n">
        <v>0</v>
      </c>
      <c r="BE9" s="7" t="n">
        <v>0</v>
      </c>
      <c r="BF9" s="7" t="n">
        <v>0</v>
      </c>
      <c r="BG9" s="7" t="n">
        <v>0</v>
      </c>
      <c r="BH9" s="7" t="n">
        <v>0</v>
      </c>
      <c r="BI9" s="7" t="n">
        <v>0</v>
      </c>
      <c r="BJ9" s="7" t="n">
        <v>0</v>
      </c>
      <c r="BK9" s="7" t="n">
        <v>0</v>
      </c>
      <c r="BL9" s="7" t="n">
        <v>0</v>
      </c>
      <c r="BM9" s="7" t="n">
        <v>0</v>
      </c>
      <c r="BN9" s="7" t="n">
        <v>0</v>
      </c>
      <c r="BO9" s="7" t="n">
        <v>0</v>
      </c>
      <c r="BP9" s="7" t="n">
        <v>0</v>
      </c>
      <c r="BQ9" s="7" t="n">
        <v>0</v>
      </c>
      <c r="BR9" s="7" t="n">
        <v>0</v>
      </c>
      <c r="BS9" s="7" t="n">
        <v>0</v>
      </c>
      <c r="BT9" s="7" t="n">
        <v>0</v>
      </c>
      <c r="BU9" s="7" t="n">
        <v>0</v>
      </c>
      <c r="BV9" s="7" t="n">
        <v>0</v>
      </c>
      <c r="BW9" s="7" t="n">
        <v>0</v>
      </c>
      <c r="BX9" s="7" t="n">
        <v>0</v>
      </c>
      <c r="BY9" s="7" t="n">
        <v>0</v>
      </c>
      <c r="BZ9" s="7" t="n">
        <v>0</v>
      </c>
      <c r="CA9" s="7" t="n">
        <v>0</v>
      </c>
      <c r="CB9" s="7" t="n">
        <v>0</v>
      </c>
      <c r="CC9" s="7" t="n">
        <v>0</v>
      </c>
      <c r="CD9" s="7" t="n">
        <v>0</v>
      </c>
      <c r="CE9" s="7" t="n">
        <v>0</v>
      </c>
      <c r="CF9" s="7" t="n">
        <v>0</v>
      </c>
      <c r="CG9" s="7" t="n">
        <v>0</v>
      </c>
      <c r="CH9" s="7" t="n">
        <v>0</v>
      </c>
      <c r="CI9" s="7" t="n">
        <v>0</v>
      </c>
      <c r="CJ9" s="7" t="n">
        <v>0</v>
      </c>
      <c r="CK9" s="38">
        <f>VLOOKUP($B9,'abrasion emissions'!$O$7:$R$36,2,FALSE)</f>
        <v/>
      </c>
      <c r="CL9" s="38">
        <f>VLOOKUP($B9,'abrasion emissions'!$O$7:$R$36,3,FALSE)</f>
        <v/>
      </c>
      <c r="CM9" s="38">
        <f>VLOOKUP($B9,'abrasion emissions'!$O$7:$R$36,4,FALSE)</f>
        <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
      </c>
      <c r="CV9" s="7">
        <f>(CK9*CN9)+(CL9*CO9)+(CM9*CP9)</f>
        <v/>
      </c>
      <c r="CW9" s="7">
        <f>(CK9*CQ9)+(CL9*CR9)+(CM9*CS9)</f>
        <v/>
      </c>
    </row>
    <row r="10">
      <c r="A10">
        <f>B10&amp;" - "&amp;D10&amp;" - "&amp;IF(I10&lt;&gt;"",I10&amp;" - "&amp;E10,E10)</f>
        <v/>
      </c>
      <c r="B10" t="inlineStr">
        <is>
          <t>Kick Scooter, battery electric, &lt;1kW</t>
        </is>
      </c>
      <c r="D10" s="18" t="n">
        <v>2050</v>
      </c>
      <c r="E10" t="inlineStr">
        <is>
          <t>CH</t>
        </is>
      </c>
      <c r="F10" t="inlineStr">
        <is>
          <t>None</t>
        </is>
      </c>
      <c r="G10" t="inlineStr">
        <is>
          <t>vkm</t>
        </is>
      </c>
      <c r="H10" t="inlineStr">
        <is>
          <t>BEV</t>
        </is>
      </c>
      <c r="I10" t="inlineStr">
        <is>
          <t>LFP</t>
        </is>
      </c>
      <c r="J10" t="n">
        <v>1785</v>
      </c>
      <c r="K10" t="n">
        <v>890</v>
      </c>
      <c r="L10" s="2">
        <f>J10/K10</f>
        <v/>
      </c>
      <c r="M10" t="n">
        <v>1</v>
      </c>
      <c r="N10" t="n">
        <v>75</v>
      </c>
      <c r="O10" t="n">
        <v>0</v>
      </c>
      <c r="P10" s="2">
        <f>SUM(U10,V10,W10,AC10,AF10,AH10)</f>
        <v/>
      </c>
      <c r="Q10" s="2">
        <f>P10+(M10*N10)+O10</f>
        <v/>
      </c>
      <c r="R10" t="n">
        <v>0.25</v>
      </c>
      <c r="S10" s="2" t="n">
        <v>7</v>
      </c>
      <c r="T10" s="1" t="n">
        <v>0.07000000000000001</v>
      </c>
      <c r="U10" s="2">
        <f>S10*(1-T10)</f>
        <v/>
      </c>
      <c r="V10" t="n">
        <v>0</v>
      </c>
      <c r="W10" t="n">
        <v>2.7</v>
      </c>
      <c r="X10" s="6" t="n">
        <v>0.5</v>
      </c>
      <c r="Y10" s="1" t="n">
        <v>0.8</v>
      </c>
      <c r="Z10" s="3">
        <f>Y10*X10</f>
        <v/>
      </c>
      <c r="AA10" s="3">
        <f>IF(I10&lt;&gt;"",X10/INDEX('energy battery'!$B$3:$D$6,MATCH('vehicles specifications'!$D10,'energy battery'!$A$3:$A$6,0),MATCH('vehicles specifications'!$I10,'energy battery'!$B$2:$D$2,0)),"")</f>
        <v/>
      </c>
      <c r="AB10" s="3">
        <f>IF(AA10&lt;&gt;"",0.2*AA10,"")</f>
        <v/>
      </c>
      <c r="AC10" s="3">
        <f>IF(AA10&lt;&gt;"",AB10+AA10,"")</f>
        <v/>
      </c>
      <c r="AD10" t="n">
        <v>0</v>
      </c>
      <c r="AE10" t="n">
        <v>0</v>
      </c>
      <c r="AF10" t="n">
        <v>0</v>
      </c>
      <c r="AG10" t="n">
        <v>0</v>
      </c>
      <c r="AH10" t="n">
        <v>0</v>
      </c>
      <c r="AI10" t="n">
        <v>0.5</v>
      </c>
      <c r="AJ10" t="n">
        <v>1</v>
      </c>
      <c r="AK10" t="n">
        <v>0</v>
      </c>
      <c r="AL10">
        <f>0.000537/1000*Q10</f>
        <v/>
      </c>
      <c r="AM10" t="n">
        <v>0</v>
      </c>
      <c r="AN10" s="2">
        <f>U10</f>
        <v/>
      </c>
      <c r="AO10" s="2">
        <f>SUM(V10:W10)</f>
        <v/>
      </c>
      <c r="AP10" s="2">
        <f>AC10</f>
        <v/>
      </c>
      <c r="AQ10" s="6" t="inlineStr"/>
      <c r="AR10" s="20" t="n"/>
      <c r="AS10" s="5" t="n">
        <v>0.08612632755729459</v>
      </c>
      <c r="AT10" s="2">
        <f>SUM(Z10,AG10)/(SUM(AQ10,AS10)/3.6)</f>
        <v/>
      </c>
      <c r="AU10" s="5" t="n">
        <v>0</v>
      </c>
      <c r="AV10" s="5" t="n">
        <v>0</v>
      </c>
      <c r="AW10" s="7" t="n">
        <v>0</v>
      </c>
      <c r="AX10" s="7" t="n">
        <v>0</v>
      </c>
      <c r="AY10" s="7" t="n">
        <v>0</v>
      </c>
      <c r="AZ10" s="7" t="n">
        <v>0</v>
      </c>
      <c r="BA10" s="7" t="n">
        <v>0</v>
      </c>
      <c r="BB10" s="7" t="n">
        <v>0</v>
      </c>
      <c r="BC10" s="7" t="n">
        <v>0</v>
      </c>
      <c r="BD10" s="7" t="n">
        <v>0</v>
      </c>
      <c r="BE10" s="7" t="n">
        <v>0</v>
      </c>
      <c r="BF10" s="7" t="n">
        <v>0</v>
      </c>
      <c r="BG10" s="7" t="n">
        <v>0</v>
      </c>
      <c r="BH10" s="7" t="n">
        <v>0</v>
      </c>
      <c r="BI10" s="7" t="n">
        <v>0</v>
      </c>
      <c r="BJ10" s="7" t="n">
        <v>0</v>
      </c>
      <c r="BK10" s="7" t="n">
        <v>0</v>
      </c>
      <c r="BL10" s="7" t="n">
        <v>0</v>
      </c>
      <c r="BM10" s="7" t="n">
        <v>0</v>
      </c>
      <c r="BN10" s="7" t="n">
        <v>0</v>
      </c>
      <c r="BO10" s="7" t="n">
        <v>0</v>
      </c>
      <c r="BP10" s="7" t="n">
        <v>0</v>
      </c>
      <c r="BQ10" s="7" t="n">
        <v>0</v>
      </c>
      <c r="BR10" s="7" t="n">
        <v>0</v>
      </c>
      <c r="BS10" s="7" t="n">
        <v>0</v>
      </c>
      <c r="BT10" s="7" t="n">
        <v>0</v>
      </c>
      <c r="BU10" s="7" t="n">
        <v>0</v>
      </c>
      <c r="BV10" s="7" t="n">
        <v>0</v>
      </c>
      <c r="BW10" s="7" t="n">
        <v>0</v>
      </c>
      <c r="BX10" s="7" t="n">
        <v>0</v>
      </c>
      <c r="BY10" s="7" t="n">
        <v>0</v>
      </c>
      <c r="BZ10" s="7" t="n">
        <v>0</v>
      </c>
      <c r="CA10" s="7" t="n">
        <v>0</v>
      </c>
      <c r="CB10" s="7" t="n">
        <v>0</v>
      </c>
      <c r="CC10" s="7" t="n">
        <v>0</v>
      </c>
      <c r="CD10" s="7" t="n">
        <v>0</v>
      </c>
      <c r="CE10" s="7" t="n">
        <v>0</v>
      </c>
      <c r="CF10" s="7" t="n">
        <v>0</v>
      </c>
      <c r="CG10" s="7" t="n">
        <v>0</v>
      </c>
      <c r="CH10" s="7" t="n">
        <v>0</v>
      </c>
      <c r="CI10" s="7" t="n">
        <v>0</v>
      </c>
      <c r="CJ10" s="7" t="n">
        <v>0</v>
      </c>
      <c r="CK10" s="38">
        <f>VLOOKUP($B10,'abrasion emissions'!$O$7:$R$36,2,FALSE)</f>
        <v/>
      </c>
      <c r="CL10" s="38">
        <f>VLOOKUP($B10,'abrasion emissions'!$O$7:$R$36,3,FALSE)</f>
        <v/>
      </c>
      <c r="CM10" s="38">
        <f>VLOOKUP($B10,'abrasion emissions'!$O$7:$R$36,4,FALSE)</f>
        <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
      </c>
      <c r="CV10" s="7">
        <f>(CK10*CN10)+(CL10*CO10)+(CM10*CP10)</f>
        <v/>
      </c>
      <c r="CW10" s="7">
        <f>(CK10*CQ10)+(CL10*CR10)+(CM10*CS10)</f>
        <v/>
      </c>
    </row>
    <row r="11">
      <c r="A11">
        <f>B11&amp;" - "&amp;D11&amp;" - "&amp;IF(I11&lt;&gt;"",I11&amp;" - "&amp;E11,E11)</f>
        <v/>
      </c>
      <c r="B11" t="inlineStr">
        <is>
          <t>Kick Scooter, battery electric, &lt;1kW</t>
        </is>
      </c>
      <c r="D11" s="18" t="n">
        <v>2020</v>
      </c>
      <c r="E11" t="inlineStr">
        <is>
          <t>CH</t>
        </is>
      </c>
      <c r="F11" t="inlineStr">
        <is>
          <t>None</t>
        </is>
      </c>
      <c r="G11" t="inlineStr">
        <is>
          <t>vkm</t>
        </is>
      </c>
      <c r="H11" t="inlineStr">
        <is>
          <t>BEV</t>
        </is>
      </c>
      <c r="I11" t="inlineStr">
        <is>
          <t>NCA</t>
        </is>
      </c>
      <c r="J11" t="n">
        <v>1785</v>
      </c>
      <c r="K11" t="n">
        <v>890</v>
      </c>
      <c r="L11" s="2">
        <f>J11/K11</f>
        <v/>
      </c>
      <c r="M11" t="n">
        <v>1</v>
      </c>
      <c r="N11" t="n">
        <v>75</v>
      </c>
      <c r="O11" t="n">
        <v>0</v>
      </c>
      <c r="P11" s="2">
        <f>SUM(U11,V11,W11,AC11,AF11,AH11)</f>
        <v/>
      </c>
      <c r="Q11" s="2">
        <f>P11+(M11*N11)+O11</f>
        <v/>
      </c>
      <c r="R11" t="n">
        <v>0.25</v>
      </c>
      <c r="S11" s="2" t="n">
        <v>7</v>
      </c>
      <c r="T11" s="1" t="n">
        <v>0</v>
      </c>
      <c r="U11" s="2">
        <f>S11*(1-T11)</f>
        <v/>
      </c>
      <c r="V11" t="n">
        <v>0</v>
      </c>
      <c r="W11" t="n">
        <v>3</v>
      </c>
      <c r="X11" s="6" t="n">
        <v>0.25</v>
      </c>
      <c r="Y11" s="1" t="n">
        <v>0.8</v>
      </c>
      <c r="Z11" s="3">
        <f>Y11*X11</f>
        <v/>
      </c>
      <c r="AA11" s="3">
        <f>IF(I11&lt;&gt;"",X11/INDEX('energy battery'!$B$3:$D$6,MATCH('vehicles specifications'!$D11,'energy battery'!$A$3:$A$6,0),MATCH('vehicles specifications'!$I11,'energy battery'!$B$2:$D$2,0)),"")</f>
        <v/>
      </c>
      <c r="AB11" s="3">
        <f>IF(AA11&lt;&gt;"",0.3*AA11,"")</f>
        <v/>
      </c>
      <c r="AC11" s="3">
        <f>IF(AA11&lt;&gt;"",AB11+AA11,"")</f>
        <v/>
      </c>
      <c r="AD11" t="n">
        <v>0</v>
      </c>
      <c r="AE11" t="n">
        <v>0</v>
      </c>
      <c r="AF11" t="n">
        <v>0</v>
      </c>
      <c r="AG11" t="n">
        <v>0</v>
      </c>
      <c r="AH11" t="n">
        <v>0</v>
      </c>
      <c r="AI11" t="n">
        <v>0.5</v>
      </c>
      <c r="AJ11" t="n">
        <v>1</v>
      </c>
      <c r="AK11" t="n">
        <v>0</v>
      </c>
      <c r="AL11">
        <f>0.000537/1000*Q11</f>
        <v/>
      </c>
      <c r="AM11" t="n">
        <v>0</v>
      </c>
      <c r="AN11" s="2">
        <f>U11</f>
        <v/>
      </c>
      <c r="AO11" s="2">
        <f>SUM(V11:W11)</f>
        <v/>
      </c>
      <c r="AP11" s="2">
        <f>AC11</f>
        <v/>
      </c>
      <c r="AQ11" s="6" t="inlineStr"/>
      <c r="AR11" s="20" t="n"/>
      <c r="AS11" s="5" t="n">
        <v>0.08612632755729459</v>
      </c>
      <c r="AT11" s="2">
        <f>SUM(Z11,AG11)/(SUM(AQ11,AS11)/3.6)</f>
        <v/>
      </c>
      <c r="AU11" s="5" t="n">
        <v>0</v>
      </c>
      <c r="AV11" s="5" t="n">
        <v>0</v>
      </c>
      <c r="AW11" s="7" t="n">
        <v>0</v>
      </c>
      <c r="AX11" s="7" t="n">
        <v>0</v>
      </c>
      <c r="AY11" s="7" t="n">
        <v>0</v>
      </c>
      <c r="AZ11" s="7" t="n">
        <v>0</v>
      </c>
      <c r="BA11" s="7" t="n">
        <v>0</v>
      </c>
      <c r="BB11" s="7" t="n">
        <v>0</v>
      </c>
      <c r="BC11" s="7" t="n">
        <v>0</v>
      </c>
      <c r="BD11" s="7" t="n">
        <v>0</v>
      </c>
      <c r="BE11" s="7" t="n">
        <v>0</v>
      </c>
      <c r="BF11" s="7" t="n">
        <v>0</v>
      </c>
      <c r="BG11" s="7" t="n">
        <v>0</v>
      </c>
      <c r="BH11" s="7" t="n">
        <v>0</v>
      </c>
      <c r="BI11" s="7" t="n">
        <v>0</v>
      </c>
      <c r="BJ11" s="7" t="n">
        <v>0</v>
      </c>
      <c r="BK11" s="7" t="n">
        <v>0</v>
      </c>
      <c r="BL11" s="7" t="n">
        <v>0</v>
      </c>
      <c r="BM11" s="7" t="n">
        <v>0</v>
      </c>
      <c r="BN11" s="7" t="n">
        <v>0</v>
      </c>
      <c r="BO11" s="7" t="n">
        <v>0</v>
      </c>
      <c r="BP11" s="7" t="n">
        <v>0</v>
      </c>
      <c r="BQ11" s="7" t="n">
        <v>0</v>
      </c>
      <c r="BR11" s="7" t="n">
        <v>0</v>
      </c>
      <c r="BS11" s="7" t="n">
        <v>0</v>
      </c>
      <c r="BT11" s="7" t="n">
        <v>0</v>
      </c>
      <c r="BU11" s="7" t="n">
        <v>0</v>
      </c>
      <c r="BV11" s="7" t="n">
        <v>0</v>
      </c>
      <c r="BW11" s="7" t="n">
        <v>0</v>
      </c>
      <c r="BX11" s="7" t="n">
        <v>0</v>
      </c>
      <c r="BY11" s="7" t="n">
        <v>0</v>
      </c>
      <c r="BZ11" s="7" t="n">
        <v>0</v>
      </c>
      <c r="CA11" s="7" t="n">
        <v>0</v>
      </c>
      <c r="CB11" s="7" t="n">
        <v>0</v>
      </c>
      <c r="CC11" s="7" t="n">
        <v>0</v>
      </c>
      <c r="CD11" s="7" t="n">
        <v>0</v>
      </c>
      <c r="CE11" s="7" t="n">
        <v>0</v>
      </c>
      <c r="CF11" s="7" t="n">
        <v>0</v>
      </c>
      <c r="CG11" s="7" t="n">
        <v>0</v>
      </c>
      <c r="CH11" s="7" t="n">
        <v>0</v>
      </c>
      <c r="CI11" s="7" t="n">
        <v>0</v>
      </c>
      <c r="CJ11" s="7" t="n">
        <v>0</v>
      </c>
      <c r="CK11" s="38">
        <f>VLOOKUP($B11,'abrasion emissions'!$O$7:$R$36,2,FALSE)</f>
        <v/>
      </c>
      <c r="CL11" s="38">
        <f>VLOOKUP($B11,'abrasion emissions'!$O$7:$R$36,3,FALSE)</f>
        <v/>
      </c>
      <c r="CM11" s="38">
        <f>VLOOKUP($B11,'abrasion emissions'!$O$7:$R$36,4,FALSE)</f>
        <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
      </c>
      <c r="CV11" s="7">
        <f>(CK11*CN11)+(CL11*CO11)+(CM11*CP11)</f>
        <v/>
      </c>
      <c r="CW11" s="7">
        <f>(CK11*CQ11)+(CL11*CR11)+(CM11*CS11)</f>
        <v/>
      </c>
    </row>
    <row r="12">
      <c r="A12">
        <f>B12&amp;" - "&amp;D12&amp;" - "&amp;IF(I12&lt;&gt;"",I12&amp;" - "&amp;E12,E12)</f>
        <v/>
      </c>
      <c r="B12" t="inlineStr">
        <is>
          <t>Kick Scooter, battery electric, &lt;1kW</t>
        </is>
      </c>
      <c r="D12" s="18" t="n">
        <v>2030</v>
      </c>
      <c r="E12" t="inlineStr">
        <is>
          <t>CH</t>
        </is>
      </c>
      <c r="F12" t="inlineStr">
        <is>
          <t>None</t>
        </is>
      </c>
      <c r="G12" t="inlineStr">
        <is>
          <t>vkm</t>
        </is>
      </c>
      <c r="H12" t="inlineStr">
        <is>
          <t>BEV</t>
        </is>
      </c>
      <c r="I12" t="inlineStr">
        <is>
          <t>NCA</t>
        </is>
      </c>
      <c r="J12" t="n">
        <v>1785</v>
      </c>
      <c r="K12" t="n">
        <v>890</v>
      </c>
      <c r="L12" s="2">
        <f>J12/K12</f>
        <v/>
      </c>
      <c r="M12" t="n">
        <v>1</v>
      </c>
      <c r="N12" t="n">
        <v>75</v>
      </c>
      <c r="O12" t="n">
        <v>0</v>
      </c>
      <c r="P12" s="2">
        <f>SUM(U12,V12,W12,AC12,AF12,AH12)</f>
        <v/>
      </c>
      <c r="Q12" s="2">
        <f>P12+(M12*N12)+O12</f>
        <v/>
      </c>
      <c r="R12" t="n">
        <v>0.25</v>
      </c>
      <c r="S12" s="2" t="n">
        <v>7</v>
      </c>
      <c r="T12" s="1" t="n">
        <v>0.03</v>
      </c>
      <c r="U12" s="2">
        <f>S12*(1-T12)</f>
        <v/>
      </c>
      <c r="V12" t="n">
        <v>0</v>
      </c>
      <c r="W12" t="n">
        <v>2.9</v>
      </c>
      <c r="X12" s="6" t="n">
        <v>0.3</v>
      </c>
      <c r="Y12" s="1" t="n">
        <v>0.8</v>
      </c>
      <c r="Z12" s="3">
        <f>Y12*X12</f>
        <v/>
      </c>
      <c r="AA12" s="3">
        <f>IF(I12&lt;&gt;"",X12/INDEX('energy battery'!$B$3:$D$6,MATCH('vehicles specifications'!$D12,'energy battery'!$A$3:$A$6,0),MATCH('vehicles specifications'!$I12,'energy battery'!$B$2:$D$2,0)),"")</f>
        <v/>
      </c>
      <c r="AB12" s="3">
        <f>IF(AA12&lt;&gt;"",0.3*AA12,"")</f>
        <v/>
      </c>
      <c r="AC12" s="3">
        <f>IF(AA12&lt;&gt;"",AB12+AA12,"")</f>
        <v/>
      </c>
      <c r="AD12" t="n">
        <v>0</v>
      </c>
      <c r="AE12" t="n">
        <v>0</v>
      </c>
      <c r="AF12" t="n">
        <v>0</v>
      </c>
      <c r="AG12" t="n">
        <v>0</v>
      </c>
      <c r="AH12" t="n">
        <v>0</v>
      </c>
      <c r="AI12" t="n">
        <v>0.5</v>
      </c>
      <c r="AJ12" t="n">
        <v>1</v>
      </c>
      <c r="AK12" t="n">
        <v>0</v>
      </c>
      <c r="AL12">
        <f>0.000537/1000*Q12</f>
        <v/>
      </c>
      <c r="AM12" t="n">
        <v>0</v>
      </c>
      <c r="AN12" s="2">
        <f>U12</f>
        <v/>
      </c>
      <c r="AO12" s="2">
        <f>SUM(V12:W12)</f>
        <v/>
      </c>
      <c r="AP12" s="2">
        <f>AC12</f>
        <v/>
      </c>
      <c r="AQ12" s="6" t="inlineStr"/>
      <c r="AR12" s="20" t="n"/>
      <c r="AS12" s="5" t="n">
        <v>0.08612632755729459</v>
      </c>
      <c r="AT12" s="2">
        <f>SUM(Z12,AG12)/(SUM(AQ12,AS12)/3.6)</f>
        <v/>
      </c>
      <c r="AU12" s="5" t="n">
        <v>0</v>
      </c>
      <c r="AV12" s="5" t="n">
        <v>0</v>
      </c>
      <c r="AW12" s="7" t="n">
        <v>0</v>
      </c>
      <c r="AX12" s="7" t="n">
        <v>0</v>
      </c>
      <c r="AY12" s="7" t="n">
        <v>0</v>
      </c>
      <c r="AZ12" s="7" t="n">
        <v>0</v>
      </c>
      <c r="BA12" s="7" t="n">
        <v>0</v>
      </c>
      <c r="BB12" s="7" t="n">
        <v>0</v>
      </c>
      <c r="BC12" s="7" t="n">
        <v>0</v>
      </c>
      <c r="BD12" s="7" t="n">
        <v>0</v>
      </c>
      <c r="BE12" s="7" t="n">
        <v>0</v>
      </c>
      <c r="BF12" s="7" t="n">
        <v>0</v>
      </c>
      <c r="BG12" s="7" t="n">
        <v>0</v>
      </c>
      <c r="BH12" s="7" t="n">
        <v>0</v>
      </c>
      <c r="BI12" s="7" t="n">
        <v>0</v>
      </c>
      <c r="BJ12" s="7" t="n">
        <v>0</v>
      </c>
      <c r="BK12" s="7" t="n">
        <v>0</v>
      </c>
      <c r="BL12" s="7" t="n">
        <v>0</v>
      </c>
      <c r="BM12" s="7" t="n">
        <v>0</v>
      </c>
      <c r="BN12" s="7" t="n">
        <v>0</v>
      </c>
      <c r="BO12" s="7" t="n">
        <v>0</v>
      </c>
      <c r="BP12" s="7" t="n">
        <v>0</v>
      </c>
      <c r="BQ12" s="7" t="n">
        <v>0</v>
      </c>
      <c r="BR12" s="7" t="n">
        <v>0</v>
      </c>
      <c r="BS12" s="7" t="n">
        <v>0</v>
      </c>
      <c r="BT12" s="7" t="n">
        <v>0</v>
      </c>
      <c r="BU12" s="7" t="n">
        <v>0</v>
      </c>
      <c r="BV12" s="7" t="n">
        <v>0</v>
      </c>
      <c r="BW12" s="7" t="n">
        <v>0</v>
      </c>
      <c r="BX12" s="7" t="n">
        <v>0</v>
      </c>
      <c r="BY12" s="7" t="n">
        <v>0</v>
      </c>
      <c r="BZ12" s="7" t="n">
        <v>0</v>
      </c>
      <c r="CA12" s="7" t="n">
        <v>0</v>
      </c>
      <c r="CB12" s="7" t="n">
        <v>0</v>
      </c>
      <c r="CC12" s="7" t="n">
        <v>0</v>
      </c>
      <c r="CD12" s="7" t="n">
        <v>0</v>
      </c>
      <c r="CE12" s="7" t="n">
        <v>0</v>
      </c>
      <c r="CF12" s="7" t="n">
        <v>0</v>
      </c>
      <c r="CG12" s="7" t="n">
        <v>0</v>
      </c>
      <c r="CH12" s="7" t="n">
        <v>0</v>
      </c>
      <c r="CI12" s="7" t="n">
        <v>0</v>
      </c>
      <c r="CJ12" s="7" t="n">
        <v>0</v>
      </c>
      <c r="CK12" s="38">
        <f>VLOOKUP($B12,'abrasion emissions'!$O$7:$R$36,2,FALSE)</f>
        <v/>
      </c>
      <c r="CL12" s="38">
        <f>VLOOKUP($B12,'abrasion emissions'!$O$7:$R$36,3,FALSE)</f>
        <v/>
      </c>
      <c r="CM12" s="38">
        <f>VLOOKUP($B12,'abrasion emissions'!$O$7:$R$36,4,FALSE)</f>
        <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
      </c>
      <c r="CV12" s="7">
        <f>(CK12*CN12)+(CL12*CO12)+(CM12*CP12)</f>
        <v/>
      </c>
      <c r="CW12" s="7">
        <f>(CK12*CQ12)+(CL12*CR12)+(CM12*CS12)</f>
        <v/>
      </c>
    </row>
    <row r="13">
      <c r="A13">
        <f>B13&amp;" - "&amp;D13&amp;" - "&amp;IF(I13&lt;&gt;"",I13&amp;" - "&amp;E13,E13)</f>
        <v/>
      </c>
      <c r="B13" t="inlineStr">
        <is>
          <t>Kick Scooter, battery electric, &lt;1kW</t>
        </is>
      </c>
      <c r="D13" s="18" t="n">
        <v>2040</v>
      </c>
      <c r="E13" t="inlineStr">
        <is>
          <t>CH</t>
        </is>
      </c>
      <c r="F13" t="inlineStr">
        <is>
          <t>None</t>
        </is>
      </c>
      <c r="G13" t="inlineStr">
        <is>
          <t>vkm</t>
        </is>
      </c>
      <c r="H13" t="inlineStr">
        <is>
          <t>BEV</t>
        </is>
      </c>
      <c r="I13" t="inlineStr">
        <is>
          <t>NCA</t>
        </is>
      </c>
      <c r="J13" t="n">
        <v>1785</v>
      </c>
      <c r="K13" t="n">
        <v>890</v>
      </c>
      <c r="L13" s="2">
        <f>J13/K13</f>
        <v/>
      </c>
      <c r="M13" t="n">
        <v>1</v>
      </c>
      <c r="N13" t="n">
        <v>75</v>
      </c>
      <c r="O13" t="n">
        <v>0</v>
      </c>
      <c r="P13" s="2">
        <f>SUM(U13,V13,W13,AC13,AF13,AH13)</f>
        <v/>
      </c>
      <c r="Q13" s="2">
        <f>P13+(M13*N13)+O13</f>
        <v/>
      </c>
      <c r="R13" t="n">
        <v>0.25</v>
      </c>
      <c r="S13" s="2" t="n">
        <v>7</v>
      </c>
      <c r="T13" s="1" t="n">
        <v>0.05</v>
      </c>
      <c r="U13" s="2">
        <f>S13*(1-T13)</f>
        <v/>
      </c>
      <c r="V13" t="n">
        <v>0</v>
      </c>
      <c r="W13" t="n">
        <v>2.8</v>
      </c>
      <c r="X13" s="6" t="n">
        <v>0.4</v>
      </c>
      <c r="Y13" s="1" t="n">
        <v>0.8</v>
      </c>
      <c r="Z13" s="3">
        <f>Y13*X13</f>
        <v/>
      </c>
      <c r="AA13" s="3">
        <f>IF(I13&lt;&gt;"",X13/INDEX('energy battery'!$B$3:$D$6,MATCH('vehicles specifications'!$D13,'energy battery'!$A$3:$A$6,0),MATCH('vehicles specifications'!$I13,'energy battery'!$B$2:$D$2,0)),"")</f>
        <v/>
      </c>
      <c r="AB13" s="3">
        <f>IF(AA13&lt;&gt;"",0.3*AA13,"")</f>
        <v/>
      </c>
      <c r="AC13" s="3">
        <f>IF(AA13&lt;&gt;"",AB13+AA13,"")</f>
        <v/>
      </c>
      <c r="AD13" t="n">
        <v>0</v>
      </c>
      <c r="AE13" t="n">
        <v>0</v>
      </c>
      <c r="AF13" t="n">
        <v>0</v>
      </c>
      <c r="AG13" t="n">
        <v>0</v>
      </c>
      <c r="AH13" t="n">
        <v>0</v>
      </c>
      <c r="AI13" t="n">
        <v>0.5</v>
      </c>
      <c r="AJ13" t="n">
        <v>1</v>
      </c>
      <c r="AK13" t="n">
        <v>0</v>
      </c>
      <c r="AL13">
        <f>0.000537/1000*Q13</f>
        <v/>
      </c>
      <c r="AM13" t="n">
        <v>0</v>
      </c>
      <c r="AN13" s="2">
        <f>U13</f>
        <v/>
      </c>
      <c r="AO13" s="2">
        <f>SUM(V13:W13)</f>
        <v/>
      </c>
      <c r="AP13" s="2">
        <f>AC13</f>
        <v/>
      </c>
      <c r="AQ13" s="6" t="inlineStr"/>
      <c r="AR13" s="20" t="n"/>
      <c r="AS13" s="5" t="n">
        <v>0.08612632755729459</v>
      </c>
      <c r="AT13" s="2">
        <f>SUM(Z13,AG13)/(SUM(AQ13,AS13)/3.6)</f>
        <v/>
      </c>
      <c r="AU13" s="5" t="n">
        <v>0</v>
      </c>
      <c r="AV13" s="5" t="n">
        <v>0</v>
      </c>
      <c r="AW13" s="7" t="n">
        <v>0</v>
      </c>
      <c r="AX13" s="7" t="n">
        <v>0</v>
      </c>
      <c r="AY13" s="7" t="n">
        <v>0</v>
      </c>
      <c r="AZ13" s="7" t="n">
        <v>0</v>
      </c>
      <c r="BA13" s="7" t="n">
        <v>0</v>
      </c>
      <c r="BB13" s="7" t="n">
        <v>0</v>
      </c>
      <c r="BC13" s="7" t="n">
        <v>0</v>
      </c>
      <c r="BD13" s="7" t="n">
        <v>0</v>
      </c>
      <c r="BE13" s="7" t="n">
        <v>0</v>
      </c>
      <c r="BF13" s="7" t="n">
        <v>0</v>
      </c>
      <c r="BG13" s="7" t="n">
        <v>0</v>
      </c>
      <c r="BH13" s="7" t="n">
        <v>0</v>
      </c>
      <c r="BI13" s="7" t="n">
        <v>0</v>
      </c>
      <c r="BJ13" s="7" t="n">
        <v>0</v>
      </c>
      <c r="BK13" s="7" t="n">
        <v>0</v>
      </c>
      <c r="BL13" s="7" t="n">
        <v>0</v>
      </c>
      <c r="BM13" s="7" t="n">
        <v>0</v>
      </c>
      <c r="BN13" s="7" t="n">
        <v>0</v>
      </c>
      <c r="BO13" s="7" t="n">
        <v>0</v>
      </c>
      <c r="BP13" s="7" t="n">
        <v>0</v>
      </c>
      <c r="BQ13" s="7" t="n">
        <v>0</v>
      </c>
      <c r="BR13" s="7" t="n">
        <v>0</v>
      </c>
      <c r="BS13" s="7" t="n">
        <v>0</v>
      </c>
      <c r="BT13" s="7" t="n">
        <v>0</v>
      </c>
      <c r="BU13" s="7" t="n">
        <v>0</v>
      </c>
      <c r="BV13" s="7" t="n">
        <v>0</v>
      </c>
      <c r="BW13" s="7" t="n">
        <v>0</v>
      </c>
      <c r="BX13" s="7" t="n">
        <v>0</v>
      </c>
      <c r="BY13" s="7" t="n">
        <v>0</v>
      </c>
      <c r="BZ13" s="7" t="n">
        <v>0</v>
      </c>
      <c r="CA13" s="7" t="n">
        <v>0</v>
      </c>
      <c r="CB13" s="7" t="n">
        <v>0</v>
      </c>
      <c r="CC13" s="7" t="n">
        <v>0</v>
      </c>
      <c r="CD13" s="7" t="n">
        <v>0</v>
      </c>
      <c r="CE13" s="7" t="n">
        <v>0</v>
      </c>
      <c r="CF13" s="7" t="n">
        <v>0</v>
      </c>
      <c r="CG13" s="7" t="n">
        <v>0</v>
      </c>
      <c r="CH13" s="7" t="n">
        <v>0</v>
      </c>
      <c r="CI13" s="7" t="n">
        <v>0</v>
      </c>
      <c r="CJ13" s="7" t="n">
        <v>0</v>
      </c>
      <c r="CK13" s="38">
        <f>VLOOKUP($B13,'abrasion emissions'!$O$7:$R$36,2,FALSE)</f>
        <v/>
      </c>
      <c r="CL13" s="38">
        <f>VLOOKUP($B13,'abrasion emissions'!$O$7:$R$36,3,FALSE)</f>
        <v/>
      </c>
      <c r="CM13" s="38">
        <f>VLOOKUP($B13,'abrasion emissions'!$O$7:$R$36,4,FALSE)</f>
        <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
      </c>
      <c r="CV13" s="7">
        <f>(CK13*CN13)+(CL13*CO13)+(CM13*CP13)</f>
        <v/>
      </c>
      <c r="CW13" s="7">
        <f>(CK13*CQ13)+(CL13*CR13)+(CM13*CS13)</f>
        <v/>
      </c>
    </row>
    <row r="14">
      <c r="A14">
        <f>B14&amp;" - "&amp;D14&amp;" - "&amp;IF(I14&lt;&gt;"",I14&amp;" - "&amp;E14,E14)</f>
        <v/>
      </c>
      <c r="B14" t="inlineStr">
        <is>
          <t>Kick Scooter, battery electric, &lt;1kW</t>
        </is>
      </c>
      <c r="D14" s="18" t="n">
        <v>2050</v>
      </c>
      <c r="E14" t="inlineStr">
        <is>
          <t>CH</t>
        </is>
      </c>
      <c r="F14" t="inlineStr">
        <is>
          <t>None</t>
        </is>
      </c>
      <c r="G14" t="inlineStr">
        <is>
          <t>vkm</t>
        </is>
      </c>
      <c r="H14" t="inlineStr">
        <is>
          <t>BEV</t>
        </is>
      </c>
      <c r="I14" t="inlineStr">
        <is>
          <t>NCA</t>
        </is>
      </c>
      <c r="J14" t="n">
        <v>1785</v>
      </c>
      <c r="K14" t="n">
        <v>890</v>
      </c>
      <c r="L14" s="2">
        <f>J14/K14</f>
        <v/>
      </c>
      <c r="M14" t="n">
        <v>1</v>
      </c>
      <c r="N14" t="n">
        <v>75</v>
      </c>
      <c r="O14" t="n">
        <v>0</v>
      </c>
      <c r="P14" s="2">
        <f>SUM(U14,V14,W14,AC14,AF14,AH14)</f>
        <v/>
      </c>
      <c r="Q14" s="2">
        <f>P14+(M14*N14)+O14</f>
        <v/>
      </c>
      <c r="R14" t="n">
        <v>0.25</v>
      </c>
      <c r="S14" s="2" t="n">
        <v>7</v>
      </c>
      <c r="T14" s="1" t="n">
        <v>0.07000000000000001</v>
      </c>
      <c r="U14" s="2">
        <f>S14*(1-T14)</f>
        <v/>
      </c>
      <c r="V14" t="n">
        <v>0</v>
      </c>
      <c r="W14" t="n">
        <v>2.7</v>
      </c>
      <c r="X14" s="6" t="n">
        <v>0.5</v>
      </c>
      <c r="Y14" s="1" t="n">
        <v>0.8</v>
      </c>
      <c r="Z14" s="3">
        <f>Y14*X14</f>
        <v/>
      </c>
      <c r="AA14" s="3">
        <f>IF(I14&lt;&gt;"",X14/INDEX('energy battery'!$B$3:$D$6,MATCH('vehicles specifications'!$D14,'energy battery'!$A$3:$A$6,0),MATCH('vehicles specifications'!$I14,'energy battery'!$B$2:$D$2,0)),"")</f>
        <v/>
      </c>
      <c r="AB14" s="3">
        <f>IF(AA14&lt;&gt;"",0.3*AA14,"")</f>
        <v/>
      </c>
      <c r="AC14" s="3">
        <f>IF(AA14&lt;&gt;"",AB14+AA14,"")</f>
        <v/>
      </c>
      <c r="AD14" t="n">
        <v>0</v>
      </c>
      <c r="AE14" t="n">
        <v>0</v>
      </c>
      <c r="AF14" t="n">
        <v>0</v>
      </c>
      <c r="AG14" t="n">
        <v>0</v>
      </c>
      <c r="AH14" t="n">
        <v>0</v>
      </c>
      <c r="AI14" t="n">
        <v>0.5</v>
      </c>
      <c r="AJ14" t="n">
        <v>1</v>
      </c>
      <c r="AK14" t="n">
        <v>0</v>
      </c>
      <c r="AL14">
        <f>0.000537/1000*Q14</f>
        <v/>
      </c>
      <c r="AM14" t="n">
        <v>0</v>
      </c>
      <c r="AN14" s="2">
        <f>U14</f>
        <v/>
      </c>
      <c r="AO14" s="2">
        <f>SUM(V14:W14)</f>
        <v/>
      </c>
      <c r="AP14" s="2">
        <f>AC14</f>
        <v/>
      </c>
      <c r="AQ14" s="6" t="inlineStr"/>
      <c r="AR14" s="20" t="n"/>
      <c r="AS14" s="5" t="n">
        <v>0.08612632755729459</v>
      </c>
      <c r="AT14" s="2">
        <f>SUM(Z14,AG14)/(SUM(AQ14,AS14)/3.6)</f>
        <v/>
      </c>
      <c r="AU14" s="5" t="n">
        <v>0</v>
      </c>
      <c r="AV14" s="5" t="n">
        <v>0</v>
      </c>
      <c r="AW14" s="7" t="n">
        <v>0</v>
      </c>
      <c r="AX14" s="7" t="n">
        <v>0</v>
      </c>
      <c r="AY14" s="7" t="n">
        <v>0</v>
      </c>
      <c r="AZ14" s="7" t="n">
        <v>0</v>
      </c>
      <c r="BA14" s="7" t="n">
        <v>0</v>
      </c>
      <c r="BB14" s="7" t="n">
        <v>0</v>
      </c>
      <c r="BC14" s="7" t="n">
        <v>0</v>
      </c>
      <c r="BD14" s="7" t="n">
        <v>0</v>
      </c>
      <c r="BE14" s="7" t="n">
        <v>0</v>
      </c>
      <c r="BF14" s="7" t="n">
        <v>0</v>
      </c>
      <c r="BG14" s="7" t="n">
        <v>0</v>
      </c>
      <c r="BH14" s="7" t="n">
        <v>0</v>
      </c>
      <c r="BI14" s="7" t="n">
        <v>0</v>
      </c>
      <c r="BJ14" s="7" t="n">
        <v>0</v>
      </c>
      <c r="BK14" s="7" t="n">
        <v>0</v>
      </c>
      <c r="BL14" s="7" t="n">
        <v>0</v>
      </c>
      <c r="BM14" s="7" t="n">
        <v>0</v>
      </c>
      <c r="BN14" s="7" t="n">
        <v>0</v>
      </c>
      <c r="BO14" s="7" t="n">
        <v>0</v>
      </c>
      <c r="BP14" s="7" t="n">
        <v>0</v>
      </c>
      <c r="BQ14" s="7" t="n">
        <v>0</v>
      </c>
      <c r="BR14" s="7" t="n">
        <v>0</v>
      </c>
      <c r="BS14" s="7" t="n">
        <v>0</v>
      </c>
      <c r="BT14" s="7" t="n">
        <v>0</v>
      </c>
      <c r="BU14" s="7" t="n">
        <v>0</v>
      </c>
      <c r="BV14" s="7" t="n">
        <v>0</v>
      </c>
      <c r="BW14" s="7" t="n">
        <v>0</v>
      </c>
      <c r="BX14" s="7" t="n">
        <v>0</v>
      </c>
      <c r="BY14" s="7" t="n">
        <v>0</v>
      </c>
      <c r="BZ14" s="7" t="n">
        <v>0</v>
      </c>
      <c r="CA14" s="7" t="n">
        <v>0</v>
      </c>
      <c r="CB14" s="7" t="n">
        <v>0</v>
      </c>
      <c r="CC14" s="7" t="n">
        <v>0</v>
      </c>
      <c r="CD14" s="7" t="n">
        <v>0</v>
      </c>
      <c r="CE14" s="7" t="n">
        <v>0</v>
      </c>
      <c r="CF14" s="7" t="n">
        <v>0</v>
      </c>
      <c r="CG14" s="7" t="n">
        <v>0</v>
      </c>
      <c r="CH14" s="7" t="n">
        <v>0</v>
      </c>
      <c r="CI14" s="7" t="n">
        <v>0</v>
      </c>
      <c r="CJ14" s="7" t="n">
        <v>0</v>
      </c>
      <c r="CK14" s="38">
        <f>VLOOKUP($B14,'abrasion emissions'!$O$7:$R$36,2,FALSE)</f>
        <v/>
      </c>
      <c r="CL14" s="38">
        <f>VLOOKUP($B14,'abrasion emissions'!$O$7:$R$36,3,FALSE)</f>
        <v/>
      </c>
      <c r="CM14" s="38">
        <f>VLOOKUP($B14,'abrasion emissions'!$O$7:$R$36,4,FALSE)</f>
        <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
      </c>
      <c r="CV14" s="7">
        <f>(CK14*CN14)+(CL14*CO14)+(CM14*CP14)</f>
        <v/>
      </c>
      <c r="CW14" s="7">
        <f>(CK14*CQ14)+(CL14*CR14)+(CM14*CS14)</f>
        <v/>
      </c>
    </row>
    <row r="15">
      <c r="A15">
        <f>B15&amp;" - "&amp;D15&amp;" - "&amp;IF(I15&lt;&gt;"",I15&amp;" - "&amp;E15,E15)</f>
        <v/>
      </c>
      <c r="B15" t="inlineStr">
        <is>
          <t>Bicycle, conventional, urban</t>
        </is>
      </c>
      <c r="D15" s="18" t="n">
        <v>2020</v>
      </c>
      <c r="E15" t="inlineStr">
        <is>
          <t>CH</t>
        </is>
      </c>
      <c r="F15" t="inlineStr">
        <is>
          <t>None</t>
        </is>
      </c>
      <c r="G15" t="inlineStr">
        <is>
          <t>vkm</t>
        </is>
      </c>
      <c r="J15" t="n">
        <v>15000</v>
      </c>
      <c r="K15" t="n">
        <v>1000</v>
      </c>
      <c r="L15" s="2">
        <f>J15/K15</f>
        <v/>
      </c>
      <c r="M15" t="n">
        <v>1</v>
      </c>
      <c r="N15" t="n">
        <v>75</v>
      </c>
      <c r="O15" t="n">
        <v>1</v>
      </c>
      <c r="P15" s="2">
        <f>SUM(U15,V15,W15,AC15,AF15,AH15)</f>
        <v/>
      </c>
      <c r="Q15" s="2">
        <f>P15+(M15*N15)+O15</f>
        <v/>
      </c>
      <c r="R15" t="n">
        <v>0</v>
      </c>
      <c r="S15" s="2" t="n">
        <v>12</v>
      </c>
      <c r="T15" s="1" t="n">
        <v>0</v>
      </c>
      <c r="U15" s="2">
        <f>S15*(1-T15)</f>
        <v/>
      </c>
      <c r="V15" t="n">
        <v>0</v>
      </c>
      <c r="W15" t="n">
        <v>0</v>
      </c>
      <c r="X15" s="3" t="n">
        <v>0</v>
      </c>
      <c r="Y15" s="1" t="n">
        <v>0.8</v>
      </c>
      <c r="Z15" s="3">
        <f>Y15*X15</f>
        <v/>
      </c>
      <c r="AA15" s="3">
        <f>IF(I15&lt;&gt;"",X15/INDEX('energy battery'!$B$3:$D$6,MATCH('vehicles specifications'!$D15,'energy battery'!$A$3:$A$6,0),MATCH('vehicles specifications'!$I15,'energy battery'!$B$2:$D$2,0)),"")</f>
        <v/>
      </c>
      <c r="AB15" s="3">
        <f>IF(AA15&lt;&gt;"",0.3*AA15,"")</f>
        <v/>
      </c>
      <c r="AC15" s="3">
        <f>IF(AA15&lt;&gt;"",AB15+AA15,"")</f>
        <v/>
      </c>
      <c r="AD15" t="n">
        <v>0</v>
      </c>
      <c r="AE15" t="n">
        <v>0</v>
      </c>
      <c r="AF15" t="n">
        <v>0</v>
      </c>
      <c r="AG15" t="n">
        <v>0</v>
      </c>
      <c r="AH15" t="n">
        <v>0</v>
      </c>
      <c r="AI15" t="n">
        <v>0</v>
      </c>
      <c r="AJ15" t="n">
        <v>0</v>
      </c>
      <c r="AK15" s="6" t="n">
        <v>1</v>
      </c>
      <c r="AL15">
        <f>0.000537/1000*Q15</f>
        <v/>
      </c>
      <c r="AM15" t="n">
        <v>0</v>
      </c>
      <c r="AN15" s="2">
        <f>U15</f>
        <v/>
      </c>
      <c r="AO15" s="2">
        <f>SUM(V15:W15)</f>
        <v/>
      </c>
      <c r="AP15" s="2">
        <f>AC15</f>
        <v/>
      </c>
      <c r="AQ15" s="6" t="inlineStr"/>
      <c r="AR15" s="20" t="n"/>
      <c r="AS15" s="6">
        <f>IF($H15="BEV",SUMPRODUCT(#REF!,#REF!),"")</f>
        <v/>
      </c>
      <c r="AT15" s="2" t="n">
        <v>0</v>
      </c>
      <c r="AU15" s="5" t="n">
        <v>0</v>
      </c>
      <c r="AV15" s="5" t="n">
        <v>0</v>
      </c>
      <c r="AW15" s="7" t="n">
        <v>0</v>
      </c>
      <c r="AX15" s="7" t="n">
        <v>0</v>
      </c>
      <c r="AY15" s="7" t="n">
        <v>0</v>
      </c>
      <c r="AZ15" s="7" t="n">
        <v>0</v>
      </c>
      <c r="BA15" s="7" t="n">
        <v>0</v>
      </c>
      <c r="BB15" s="7" t="n">
        <v>0</v>
      </c>
      <c r="BC15" s="7" t="n">
        <v>0</v>
      </c>
      <c r="BD15" s="7" t="n">
        <v>0</v>
      </c>
      <c r="BE15" s="7" t="n">
        <v>0</v>
      </c>
      <c r="BF15" s="7" t="n">
        <v>0</v>
      </c>
      <c r="BG15" s="7" t="n">
        <v>0</v>
      </c>
      <c r="BH15" s="7" t="n">
        <v>0</v>
      </c>
      <c r="BI15" s="7" t="n">
        <v>0</v>
      </c>
      <c r="BJ15" s="7" t="n">
        <v>0</v>
      </c>
      <c r="BK15" s="7" t="n">
        <v>0</v>
      </c>
      <c r="BL15" s="7" t="n">
        <v>0</v>
      </c>
      <c r="BM15" s="7" t="n">
        <v>0</v>
      </c>
      <c r="BN15" s="7" t="n">
        <v>0</v>
      </c>
      <c r="BO15" s="7" t="n">
        <v>0</v>
      </c>
      <c r="BP15" s="7" t="n">
        <v>0</v>
      </c>
      <c r="BQ15" s="7" t="n">
        <v>0</v>
      </c>
      <c r="BR15" s="7" t="n">
        <v>0</v>
      </c>
      <c r="BS15" s="7" t="n">
        <v>0</v>
      </c>
      <c r="BT15" s="7" t="n">
        <v>0</v>
      </c>
      <c r="BU15" s="7" t="n">
        <v>0</v>
      </c>
      <c r="BV15" s="7" t="n">
        <v>0</v>
      </c>
      <c r="BW15" s="7" t="n">
        <v>0</v>
      </c>
      <c r="BX15" s="7" t="n">
        <v>0</v>
      </c>
      <c r="BY15" s="7" t="n">
        <v>0</v>
      </c>
      <c r="BZ15" s="7" t="n">
        <v>0</v>
      </c>
      <c r="CA15" s="7" t="n">
        <v>0</v>
      </c>
      <c r="CB15" s="7" t="n">
        <v>0</v>
      </c>
      <c r="CC15" s="7" t="n">
        <v>0</v>
      </c>
      <c r="CD15" s="7" t="n">
        <v>0</v>
      </c>
      <c r="CE15" s="7" t="n">
        <v>0</v>
      </c>
      <c r="CF15" s="7" t="n">
        <v>0</v>
      </c>
      <c r="CG15" s="7" t="n">
        <v>0</v>
      </c>
      <c r="CH15" s="7" t="n">
        <v>0</v>
      </c>
      <c r="CI15" s="7" t="n">
        <v>0</v>
      </c>
      <c r="CJ15" s="7" t="n">
        <v>0</v>
      </c>
      <c r="CK15" s="38">
        <f>VLOOKUP($B15,'abrasion emissions'!$O$7:$R$36,2,FALSE)</f>
        <v/>
      </c>
      <c r="CL15" s="38">
        <f>VLOOKUP($B15,'abrasion emissions'!$O$7:$R$36,3,FALSE)</f>
        <v/>
      </c>
      <c r="CM15" s="38">
        <f>VLOOKUP($B15,'abrasion emissions'!$O$7:$R$36,4,FALSE)</f>
        <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
      </c>
      <c r="CV15" s="7">
        <f>(CK15*CN15)+(CL15*CO15)+(CM15*CP15)</f>
        <v/>
      </c>
      <c r="CW15" s="7">
        <f>(CK15*CQ15)+(CL15*CR15)+(CM15*CS15)</f>
        <v/>
      </c>
    </row>
    <row r="16">
      <c r="A16">
        <f>B16&amp;" - "&amp;D16&amp;" - "&amp;IF(I16&lt;&gt;"",I16&amp;" - "&amp;E16,E16)</f>
        <v/>
      </c>
      <c r="B16" t="inlineStr">
        <is>
          <t>Bicycle, conventional, urban</t>
        </is>
      </c>
      <c r="D16" s="18" t="n">
        <v>2030</v>
      </c>
      <c r="E16" t="inlineStr">
        <is>
          <t>CH</t>
        </is>
      </c>
      <c r="F16" t="inlineStr">
        <is>
          <t>None</t>
        </is>
      </c>
      <c r="G16" t="inlineStr">
        <is>
          <t>vkm</t>
        </is>
      </c>
      <c r="J16" t="n">
        <v>15000</v>
      </c>
      <c r="K16" t="n">
        <v>1000</v>
      </c>
      <c r="L16" s="2">
        <f>J16/K16</f>
        <v/>
      </c>
      <c r="M16" t="n">
        <v>1</v>
      </c>
      <c r="N16" t="n">
        <v>75</v>
      </c>
      <c r="O16" t="n">
        <v>1</v>
      </c>
      <c r="P16" s="2">
        <f>SUM(U16,V16,W16,AC16,AF16,AH16)</f>
        <v/>
      </c>
      <c r="Q16" s="2">
        <f>P16+(M16*N16)+O16</f>
        <v/>
      </c>
      <c r="R16" t="n">
        <v>0</v>
      </c>
      <c r="S16" s="2" t="n">
        <v>12</v>
      </c>
      <c r="T16" s="1" t="n">
        <v>0.03</v>
      </c>
      <c r="U16" s="2">
        <f>S16*(1-T16)</f>
        <v/>
      </c>
      <c r="V16" t="n">
        <v>0</v>
      </c>
      <c r="W16" t="n">
        <v>0</v>
      </c>
      <c r="X16" s="3" t="n">
        <v>0</v>
      </c>
      <c r="Y16" s="1" t="n">
        <v>0.8</v>
      </c>
      <c r="Z16" s="3">
        <f>Y16*X16</f>
        <v/>
      </c>
      <c r="AA16" s="3">
        <f>IF(I16&lt;&gt;"",X16/INDEX('energy battery'!$B$3:$D$6,MATCH('vehicles specifications'!$D16,'energy battery'!$A$3:$A$6,0),MATCH('vehicles specifications'!$I16,'energy battery'!$B$2:$D$2,0)),"")</f>
        <v/>
      </c>
      <c r="AB16" s="3">
        <f>IF(AA16&lt;&gt;"",0.3*AA16,"")</f>
        <v/>
      </c>
      <c r="AC16" s="3">
        <f>IF(AA16&lt;&gt;"",AB16+AA16,"")</f>
        <v/>
      </c>
      <c r="AD16" t="n">
        <v>0</v>
      </c>
      <c r="AE16" t="n">
        <v>0</v>
      </c>
      <c r="AF16" t="n">
        <v>0</v>
      </c>
      <c r="AG16" t="n">
        <v>0</v>
      </c>
      <c r="AH16" t="n">
        <v>0</v>
      </c>
      <c r="AI16" t="n">
        <v>0</v>
      </c>
      <c r="AJ16" t="n">
        <v>0</v>
      </c>
      <c r="AK16" s="6" t="n">
        <v>1</v>
      </c>
      <c r="AL16">
        <f>0.000537/1000*Q16</f>
        <v/>
      </c>
      <c r="AM16" t="n">
        <v>0</v>
      </c>
      <c r="AN16" s="2">
        <f>U16</f>
        <v/>
      </c>
      <c r="AO16" s="2">
        <f>SUM(V16:W16)</f>
        <v/>
      </c>
      <c r="AP16" s="2">
        <f>AC16</f>
        <v/>
      </c>
      <c r="AQ16" s="6" t="inlineStr"/>
      <c r="AR16" s="20" t="n"/>
      <c r="AS16" s="6">
        <f>IF($H16="BEV",SUMPRODUCT(#REF!,#REF!),"")</f>
        <v/>
      </c>
      <c r="AT16" s="2" t="n">
        <v>0</v>
      </c>
      <c r="AU16" s="5" t="n">
        <v>0</v>
      </c>
      <c r="AV16" s="5" t="n">
        <v>0</v>
      </c>
      <c r="AW16" s="7" t="n">
        <v>0</v>
      </c>
      <c r="AX16" s="7" t="n">
        <v>0</v>
      </c>
      <c r="AY16" s="7" t="n">
        <v>0</v>
      </c>
      <c r="AZ16" s="7" t="n">
        <v>0</v>
      </c>
      <c r="BA16" s="7" t="n">
        <v>0</v>
      </c>
      <c r="BB16" s="7" t="n">
        <v>0</v>
      </c>
      <c r="BC16" s="7" t="n">
        <v>0</v>
      </c>
      <c r="BD16" s="7" t="n">
        <v>0</v>
      </c>
      <c r="BE16" s="7" t="n">
        <v>0</v>
      </c>
      <c r="BF16" s="7" t="n">
        <v>0</v>
      </c>
      <c r="BG16" s="7" t="n">
        <v>0</v>
      </c>
      <c r="BH16" s="7" t="n">
        <v>0</v>
      </c>
      <c r="BI16" s="7" t="n">
        <v>0</v>
      </c>
      <c r="BJ16" s="7" t="n">
        <v>0</v>
      </c>
      <c r="BK16" s="7" t="n">
        <v>0</v>
      </c>
      <c r="BL16" s="7" t="n">
        <v>0</v>
      </c>
      <c r="BM16" s="7" t="n">
        <v>0</v>
      </c>
      <c r="BN16" s="7" t="n">
        <v>0</v>
      </c>
      <c r="BO16" s="7" t="n">
        <v>0</v>
      </c>
      <c r="BP16" s="7" t="n">
        <v>0</v>
      </c>
      <c r="BQ16" s="7" t="n">
        <v>0</v>
      </c>
      <c r="BR16" s="7" t="n">
        <v>0</v>
      </c>
      <c r="BS16" s="7" t="n">
        <v>0</v>
      </c>
      <c r="BT16" s="7" t="n">
        <v>0</v>
      </c>
      <c r="BU16" s="7" t="n">
        <v>0</v>
      </c>
      <c r="BV16" s="7" t="n">
        <v>0</v>
      </c>
      <c r="BW16" s="7" t="n">
        <v>0</v>
      </c>
      <c r="BX16" s="7" t="n">
        <v>0</v>
      </c>
      <c r="BY16" s="7" t="n">
        <v>0</v>
      </c>
      <c r="BZ16" s="7" t="n">
        <v>0</v>
      </c>
      <c r="CA16" s="7" t="n">
        <v>0</v>
      </c>
      <c r="CB16" s="7" t="n">
        <v>0</v>
      </c>
      <c r="CC16" s="7" t="n">
        <v>0</v>
      </c>
      <c r="CD16" s="7" t="n">
        <v>0</v>
      </c>
      <c r="CE16" s="7" t="n">
        <v>0</v>
      </c>
      <c r="CF16" s="7" t="n">
        <v>0</v>
      </c>
      <c r="CG16" s="7" t="n">
        <v>0</v>
      </c>
      <c r="CH16" s="7" t="n">
        <v>0</v>
      </c>
      <c r="CI16" s="7" t="n">
        <v>0</v>
      </c>
      <c r="CJ16" s="7" t="n">
        <v>0</v>
      </c>
      <c r="CK16" s="38">
        <f>VLOOKUP($B16,'abrasion emissions'!$O$7:$R$36,2,FALSE)</f>
        <v/>
      </c>
      <c r="CL16" s="38">
        <f>VLOOKUP($B16,'abrasion emissions'!$O$7:$R$36,3,FALSE)</f>
        <v/>
      </c>
      <c r="CM16" s="38">
        <f>VLOOKUP($B16,'abrasion emissions'!$O$7:$R$36,4,FALSE)</f>
        <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
      </c>
      <c r="CV16" s="7">
        <f>(CK16*CN16)+(CL16*CO16)+(CM16*CP16)</f>
        <v/>
      </c>
      <c r="CW16" s="7">
        <f>(CK16*CQ16)+(CL16*CR16)+(CM16*CS16)</f>
        <v/>
      </c>
    </row>
    <row r="17">
      <c r="A17">
        <f>B17&amp;" - "&amp;D17&amp;" - "&amp;IF(I17&lt;&gt;"",I17&amp;" - "&amp;E17,E17)</f>
        <v/>
      </c>
      <c r="B17" t="inlineStr">
        <is>
          <t>Bicycle, conventional, urban</t>
        </is>
      </c>
      <c r="D17" s="18" t="n">
        <v>2040</v>
      </c>
      <c r="E17" t="inlineStr">
        <is>
          <t>CH</t>
        </is>
      </c>
      <c r="F17" t="inlineStr">
        <is>
          <t>None</t>
        </is>
      </c>
      <c r="G17" t="inlineStr">
        <is>
          <t>vkm</t>
        </is>
      </c>
      <c r="J17" t="n">
        <v>15000</v>
      </c>
      <c r="K17" t="n">
        <v>1000</v>
      </c>
      <c r="L17" s="2">
        <f>J17/K17</f>
        <v/>
      </c>
      <c r="M17" t="n">
        <v>1</v>
      </c>
      <c r="N17" t="n">
        <v>75</v>
      </c>
      <c r="O17" t="n">
        <v>1</v>
      </c>
      <c r="P17" s="2">
        <f>SUM(U17,V17,W17,AC17,AF17,AH17)</f>
        <v/>
      </c>
      <c r="Q17" s="2">
        <f>P17+(M17*N17)+O17</f>
        <v/>
      </c>
      <c r="R17" t="n">
        <v>0</v>
      </c>
      <c r="S17" s="2" t="n">
        <v>12</v>
      </c>
      <c r="T17" s="1" t="n">
        <v>0.05</v>
      </c>
      <c r="U17" s="2">
        <f>S17*(1-T17)</f>
        <v/>
      </c>
      <c r="V17" t="n">
        <v>0</v>
      </c>
      <c r="W17" t="n">
        <v>0</v>
      </c>
      <c r="X17" s="3" t="n">
        <v>0</v>
      </c>
      <c r="Y17" s="1" t="n">
        <v>0.8</v>
      </c>
      <c r="Z17" s="3">
        <f>Y17*X17</f>
        <v/>
      </c>
      <c r="AA17" s="3">
        <f>IF(I17&lt;&gt;"",X17/INDEX('energy battery'!$B$3:$D$6,MATCH('vehicles specifications'!$D17,'energy battery'!$A$3:$A$6,0),MATCH('vehicles specifications'!$I17,'energy battery'!$B$2:$D$2,0)),"")</f>
        <v/>
      </c>
      <c r="AB17" s="3">
        <f>IF(AA17&lt;&gt;"",0.3*AA17,"")</f>
        <v/>
      </c>
      <c r="AC17" s="3">
        <f>IF(AA17&lt;&gt;"",AB17+AA17,"")</f>
        <v/>
      </c>
      <c r="AD17" t="n">
        <v>0</v>
      </c>
      <c r="AE17" t="n">
        <v>0</v>
      </c>
      <c r="AF17" t="n">
        <v>0</v>
      </c>
      <c r="AG17" t="n">
        <v>0</v>
      </c>
      <c r="AH17" t="n">
        <v>0</v>
      </c>
      <c r="AI17" t="n">
        <v>0</v>
      </c>
      <c r="AJ17" t="n">
        <v>0</v>
      </c>
      <c r="AK17" s="6" t="n">
        <v>1</v>
      </c>
      <c r="AL17">
        <f>0.000537/1000*Q17</f>
        <v/>
      </c>
      <c r="AM17" t="n">
        <v>0</v>
      </c>
      <c r="AN17" s="2">
        <f>U17</f>
        <v/>
      </c>
      <c r="AO17" s="2">
        <f>SUM(V17:W17)</f>
        <v/>
      </c>
      <c r="AP17" s="2">
        <f>AC17</f>
        <v/>
      </c>
      <c r="AQ17" s="6" t="inlineStr"/>
      <c r="AR17" s="20" t="n"/>
      <c r="AS17" s="6">
        <f>IF($H17="BEV",SUMPRODUCT(#REF!,#REF!),"")</f>
        <v/>
      </c>
      <c r="AT17" s="2" t="n">
        <v>0</v>
      </c>
      <c r="AU17" s="5" t="n">
        <v>0</v>
      </c>
      <c r="AV17" s="5" t="n">
        <v>0</v>
      </c>
      <c r="AW17" s="7" t="n">
        <v>0</v>
      </c>
      <c r="AX17" s="7" t="n">
        <v>0</v>
      </c>
      <c r="AY17" s="7" t="n">
        <v>0</v>
      </c>
      <c r="AZ17" s="7" t="n">
        <v>0</v>
      </c>
      <c r="BA17" s="7" t="n">
        <v>0</v>
      </c>
      <c r="BB17" s="7" t="n">
        <v>0</v>
      </c>
      <c r="BC17" s="7" t="n">
        <v>0</v>
      </c>
      <c r="BD17" s="7" t="n">
        <v>0</v>
      </c>
      <c r="BE17" s="7" t="n">
        <v>0</v>
      </c>
      <c r="BF17" s="7" t="n">
        <v>0</v>
      </c>
      <c r="BG17" s="7" t="n">
        <v>0</v>
      </c>
      <c r="BH17" s="7" t="n">
        <v>0</v>
      </c>
      <c r="BI17" s="7" t="n">
        <v>0</v>
      </c>
      <c r="BJ17" s="7" t="n">
        <v>0</v>
      </c>
      <c r="BK17" s="7" t="n">
        <v>0</v>
      </c>
      <c r="BL17" s="7" t="n">
        <v>0</v>
      </c>
      <c r="BM17" s="7" t="n">
        <v>0</v>
      </c>
      <c r="BN17" s="7" t="n">
        <v>0</v>
      </c>
      <c r="BO17" s="7" t="n">
        <v>0</v>
      </c>
      <c r="BP17" s="7" t="n">
        <v>0</v>
      </c>
      <c r="BQ17" s="7" t="n">
        <v>0</v>
      </c>
      <c r="BR17" s="7" t="n">
        <v>0</v>
      </c>
      <c r="BS17" s="7" t="n">
        <v>0</v>
      </c>
      <c r="BT17" s="7" t="n">
        <v>0</v>
      </c>
      <c r="BU17" s="7" t="n">
        <v>0</v>
      </c>
      <c r="BV17" s="7" t="n">
        <v>0</v>
      </c>
      <c r="BW17" s="7" t="n">
        <v>0</v>
      </c>
      <c r="BX17" s="7" t="n">
        <v>0</v>
      </c>
      <c r="BY17" s="7" t="n">
        <v>0</v>
      </c>
      <c r="BZ17" s="7" t="n">
        <v>0</v>
      </c>
      <c r="CA17" s="7" t="n">
        <v>0</v>
      </c>
      <c r="CB17" s="7" t="n">
        <v>0</v>
      </c>
      <c r="CC17" s="7" t="n">
        <v>0</v>
      </c>
      <c r="CD17" s="7" t="n">
        <v>0</v>
      </c>
      <c r="CE17" s="7" t="n">
        <v>0</v>
      </c>
      <c r="CF17" s="7" t="n">
        <v>0</v>
      </c>
      <c r="CG17" s="7" t="n">
        <v>0</v>
      </c>
      <c r="CH17" s="7" t="n">
        <v>0</v>
      </c>
      <c r="CI17" s="7" t="n">
        <v>0</v>
      </c>
      <c r="CJ17" s="7" t="n">
        <v>0</v>
      </c>
      <c r="CK17" s="38">
        <f>VLOOKUP($B17,'abrasion emissions'!$O$7:$R$36,2,FALSE)</f>
        <v/>
      </c>
      <c r="CL17" s="38">
        <f>VLOOKUP($B17,'abrasion emissions'!$O$7:$R$36,3,FALSE)</f>
        <v/>
      </c>
      <c r="CM17" s="38">
        <f>VLOOKUP($B17,'abrasion emissions'!$O$7:$R$36,4,FALSE)</f>
        <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
      </c>
      <c r="CV17" s="7">
        <f>(CK17*CN17)+(CL17*CO17)+(CM17*CP17)</f>
        <v/>
      </c>
      <c r="CW17" s="7">
        <f>(CK17*CQ17)+(CL17*CR17)+(CM17*CS17)</f>
        <v/>
      </c>
    </row>
    <row r="18">
      <c r="A18">
        <f>B18&amp;" - "&amp;D18&amp;" - "&amp;IF(I18&lt;&gt;"",I18&amp;" - "&amp;E18,E18)</f>
        <v/>
      </c>
      <c r="B18" t="inlineStr">
        <is>
          <t>Bicycle, conventional, urban</t>
        </is>
      </c>
      <c r="D18" s="18" t="n">
        <v>2050</v>
      </c>
      <c r="E18" t="inlineStr">
        <is>
          <t>CH</t>
        </is>
      </c>
      <c r="F18" t="inlineStr">
        <is>
          <t>None</t>
        </is>
      </c>
      <c r="G18" t="inlineStr">
        <is>
          <t>vkm</t>
        </is>
      </c>
      <c r="J18" t="n">
        <v>15000</v>
      </c>
      <c r="K18" t="n">
        <v>1000</v>
      </c>
      <c r="L18" s="2">
        <f>J18/K18</f>
        <v/>
      </c>
      <c r="M18" t="n">
        <v>1</v>
      </c>
      <c r="N18" t="n">
        <v>75</v>
      </c>
      <c r="O18" t="n">
        <v>1</v>
      </c>
      <c r="P18" s="2">
        <f>SUM(U18,V18,W18,AC18,AF18,AH18)</f>
        <v/>
      </c>
      <c r="Q18" s="2">
        <f>P18+(M18*N18)+O18</f>
        <v/>
      </c>
      <c r="R18" t="n">
        <v>0</v>
      </c>
      <c r="S18" s="2" t="n">
        <v>12</v>
      </c>
      <c r="T18" s="1" t="n">
        <v>0.07000000000000001</v>
      </c>
      <c r="U18" s="2">
        <f>S18*(1-T18)</f>
        <v/>
      </c>
      <c r="V18" t="n">
        <v>0</v>
      </c>
      <c r="W18" t="n">
        <v>0</v>
      </c>
      <c r="X18" s="3" t="n">
        <v>0</v>
      </c>
      <c r="Y18" s="1" t="n">
        <v>0.8</v>
      </c>
      <c r="Z18" s="3">
        <f>Y18*X18</f>
        <v/>
      </c>
      <c r="AA18" s="3">
        <f>IF(I18&lt;&gt;"",X18/INDEX('energy battery'!$B$3:$D$6,MATCH('vehicles specifications'!$D18,'energy battery'!$A$3:$A$6,0),MATCH('vehicles specifications'!$I18,'energy battery'!$B$2:$D$2,0)),"")</f>
        <v/>
      </c>
      <c r="AB18" s="3">
        <f>IF(AA18&lt;&gt;"",0.3*AA18,"")</f>
        <v/>
      </c>
      <c r="AC18" s="3">
        <f>IF(AA18&lt;&gt;"",AB18+AA18,"")</f>
        <v/>
      </c>
      <c r="AD18" t="n">
        <v>0</v>
      </c>
      <c r="AE18" t="n">
        <v>0</v>
      </c>
      <c r="AF18" t="n">
        <v>0</v>
      </c>
      <c r="AG18" t="n">
        <v>0</v>
      </c>
      <c r="AH18" t="n">
        <v>0</v>
      </c>
      <c r="AI18" t="n">
        <v>0</v>
      </c>
      <c r="AJ18" t="n">
        <v>0</v>
      </c>
      <c r="AK18" s="6" t="n">
        <v>1</v>
      </c>
      <c r="AL18">
        <f>0.000537/1000*Q18</f>
        <v/>
      </c>
      <c r="AM18" t="n">
        <v>0</v>
      </c>
      <c r="AN18" s="2">
        <f>U18</f>
        <v/>
      </c>
      <c r="AO18" s="2">
        <f>SUM(V18:W18)</f>
        <v/>
      </c>
      <c r="AP18" s="2">
        <f>AC18</f>
        <v/>
      </c>
      <c r="AQ18" s="6" t="inlineStr"/>
      <c r="AR18" s="20" t="n"/>
      <c r="AS18" s="6">
        <f>IF($H18="BEV",SUMPRODUCT(#REF!,#REF!),"")</f>
        <v/>
      </c>
      <c r="AT18" s="2" t="n">
        <v>0</v>
      </c>
      <c r="AU18" s="5" t="n">
        <v>0</v>
      </c>
      <c r="AV18" s="5" t="n">
        <v>0</v>
      </c>
      <c r="AW18" s="7" t="n">
        <v>0</v>
      </c>
      <c r="AX18" s="7" t="n">
        <v>0</v>
      </c>
      <c r="AY18" s="7" t="n">
        <v>0</v>
      </c>
      <c r="AZ18" s="7" t="n">
        <v>0</v>
      </c>
      <c r="BA18" s="7" t="n">
        <v>0</v>
      </c>
      <c r="BB18" s="7" t="n">
        <v>0</v>
      </c>
      <c r="BC18" s="7" t="n">
        <v>0</v>
      </c>
      <c r="BD18" s="7" t="n">
        <v>0</v>
      </c>
      <c r="BE18" s="7" t="n">
        <v>0</v>
      </c>
      <c r="BF18" s="7" t="n">
        <v>0</v>
      </c>
      <c r="BG18" s="7" t="n">
        <v>0</v>
      </c>
      <c r="BH18" s="7" t="n">
        <v>0</v>
      </c>
      <c r="BI18" s="7" t="n">
        <v>0</v>
      </c>
      <c r="BJ18" s="7" t="n">
        <v>0</v>
      </c>
      <c r="BK18" s="7" t="n">
        <v>0</v>
      </c>
      <c r="BL18" s="7" t="n">
        <v>0</v>
      </c>
      <c r="BM18" s="7" t="n">
        <v>0</v>
      </c>
      <c r="BN18" s="7" t="n">
        <v>0</v>
      </c>
      <c r="BO18" s="7" t="n">
        <v>0</v>
      </c>
      <c r="BP18" s="7" t="n">
        <v>0</v>
      </c>
      <c r="BQ18" s="7" t="n">
        <v>0</v>
      </c>
      <c r="BR18" s="7" t="n">
        <v>0</v>
      </c>
      <c r="BS18" s="7" t="n">
        <v>0</v>
      </c>
      <c r="BT18" s="7" t="n">
        <v>0</v>
      </c>
      <c r="BU18" s="7" t="n">
        <v>0</v>
      </c>
      <c r="BV18" s="7" t="n">
        <v>0</v>
      </c>
      <c r="BW18" s="7" t="n">
        <v>0</v>
      </c>
      <c r="BX18" s="7" t="n">
        <v>0</v>
      </c>
      <c r="BY18" s="7" t="n">
        <v>0</v>
      </c>
      <c r="BZ18" s="7" t="n">
        <v>0</v>
      </c>
      <c r="CA18" s="7" t="n">
        <v>0</v>
      </c>
      <c r="CB18" s="7" t="n">
        <v>0</v>
      </c>
      <c r="CC18" s="7" t="n">
        <v>0</v>
      </c>
      <c r="CD18" s="7" t="n">
        <v>0</v>
      </c>
      <c r="CE18" s="7" t="n">
        <v>0</v>
      </c>
      <c r="CF18" s="7" t="n">
        <v>0</v>
      </c>
      <c r="CG18" s="7" t="n">
        <v>0</v>
      </c>
      <c r="CH18" s="7" t="n">
        <v>0</v>
      </c>
      <c r="CI18" s="7" t="n">
        <v>0</v>
      </c>
      <c r="CJ18" s="7" t="n">
        <v>0</v>
      </c>
      <c r="CK18" s="38">
        <f>VLOOKUP($B18,'abrasion emissions'!$O$7:$R$36,2,FALSE)</f>
        <v/>
      </c>
      <c r="CL18" s="38">
        <f>VLOOKUP($B18,'abrasion emissions'!$O$7:$R$36,3,FALSE)</f>
        <v/>
      </c>
      <c r="CM18" s="38">
        <f>VLOOKUP($B18,'abrasion emissions'!$O$7:$R$36,4,FALSE)</f>
        <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
      </c>
      <c r="CV18" s="7">
        <f>(CK18*CN18)+(CL18*CO18)+(CM18*CP18)</f>
        <v/>
      </c>
      <c r="CW18" s="7">
        <f>(CK18*CQ18)+(CL18*CR18)+(CM18*CS18)</f>
        <v/>
      </c>
    </row>
    <row r="19">
      <c r="A19">
        <f>B19&amp;" - "&amp;D19&amp;" - "&amp;IF(I19&lt;&gt;"",I19&amp;" - "&amp;E19,E19)</f>
        <v/>
      </c>
      <c r="B19" t="inlineStr">
        <is>
          <t>Bicycle, electric (&lt;25 km/h)</t>
        </is>
      </c>
      <c r="D19" s="18" t="n">
        <v>2020</v>
      </c>
      <c r="E19" t="inlineStr">
        <is>
          <t>CH</t>
        </is>
      </c>
      <c r="F19" t="inlineStr">
        <is>
          <t>None</t>
        </is>
      </c>
      <c r="G19" t="inlineStr">
        <is>
          <t>vkm</t>
        </is>
      </c>
      <c r="H19" t="inlineStr">
        <is>
          <t>BEV</t>
        </is>
      </c>
      <c r="I19" t="inlineStr">
        <is>
          <t>NMC</t>
        </is>
      </c>
      <c r="J19" t="n">
        <v>20000</v>
      </c>
      <c r="K19" t="n">
        <v>2000</v>
      </c>
      <c r="L19" s="2">
        <f>J19/K19</f>
        <v/>
      </c>
      <c r="M19" t="n">
        <v>1</v>
      </c>
      <c r="N19" t="n">
        <v>75</v>
      </c>
      <c r="O19" t="n">
        <v>1</v>
      </c>
      <c r="P19" s="2">
        <f>SUM(U19,V19,W19,AC19,AF19,AH19)</f>
        <v/>
      </c>
      <c r="Q19" s="2">
        <f>P19+(M19*N19)+O19</f>
        <v/>
      </c>
      <c r="R19" t="n">
        <v>0.25</v>
      </c>
      <c r="S19" s="2" t="n">
        <v>16</v>
      </c>
      <c r="T19" s="1" t="n">
        <v>0</v>
      </c>
      <c r="U19" s="2">
        <f>S19*(1-T19)</f>
        <v/>
      </c>
      <c r="V19" t="n">
        <v>0</v>
      </c>
      <c r="W19" t="n">
        <v>4</v>
      </c>
      <c r="X19" s="3" t="n">
        <v>0.5</v>
      </c>
      <c r="Y19" s="1" t="n">
        <v>0.8</v>
      </c>
      <c r="Z19" s="3">
        <f>Y19*X19</f>
        <v/>
      </c>
      <c r="AA19" s="3">
        <f>IF(I19&lt;&gt;"",X19/INDEX('energy battery'!$B$3:$D$6,MATCH('vehicles specifications'!$D19,'energy battery'!$A$3:$A$6,0),MATCH('vehicles specifications'!$I19,'energy battery'!$B$2:$D$2,0)),"")</f>
        <v/>
      </c>
      <c r="AB19" s="3">
        <f>IF(AA19&lt;&gt;"",0.3*AA19,"")</f>
        <v/>
      </c>
      <c r="AC19" s="3">
        <f>IF(AA19&lt;&gt;"",AB19+AA19,"")</f>
        <v/>
      </c>
      <c r="AD19" t="n">
        <v>1</v>
      </c>
      <c r="AE19" t="n">
        <v>0</v>
      </c>
      <c r="AF19" t="n">
        <v>0</v>
      </c>
      <c r="AG19" t="n">
        <v>0</v>
      </c>
      <c r="AH19" t="n">
        <v>0</v>
      </c>
      <c r="AI19" t="n">
        <v>0.5</v>
      </c>
      <c r="AJ19" t="n">
        <v>1</v>
      </c>
      <c r="AK19" s="6">
        <f>J19/15000</f>
        <v/>
      </c>
      <c r="AL19">
        <f>0.000537/1000*Q19</f>
        <v/>
      </c>
      <c r="AM19" t="n">
        <v>0</v>
      </c>
      <c r="AN19" s="2">
        <f>U19</f>
        <v/>
      </c>
      <c r="AO19" s="2">
        <f>SUM(V19:W19)</f>
        <v/>
      </c>
      <c r="AP19" s="2">
        <f>AC19</f>
        <v/>
      </c>
      <c r="AQ19" s="6" t="inlineStr"/>
      <c r="AR19" s="20" t="n"/>
      <c r="AS19" s="5" t="n">
        <v>0.02467063914986235</v>
      </c>
      <c r="AT19" s="2">
        <f>SUM(Z19,AG19)/(SUM(AQ19,AS19)/3.6)</f>
        <v/>
      </c>
      <c r="AU19" s="5" t="n">
        <v>0</v>
      </c>
      <c r="AV19" s="5" t="n">
        <v>0</v>
      </c>
      <c r="AW19" s="7" t="n">
        <v>0</v>
      </c>
      <c r="AX19" s="7" t="n">
        <v>0</v>
      </c>
      <c r="AY19" s="7" t="n">
        <v>0</v>
      </c>
      <c r="AZ19" s="7" t="n">
        <v>0</v>
      </c>
      <c r="BA19" s="7" t="n">
        <v>0</v>
      </c>
      <c r="BB19" s="7" t="n">
        <v>0</v>
      </c>
      <c r="BC19" s="7" t="n">
        <v>0</v>
      </c>
      <c r="BD19" s="7" t="n">
        <v>0</v>
      </c>
      <c r="BE19" s="7" t="n">
        <v>0</v>
      </c>
      <c r="BF19" s="7" t="n">
        <v>0</v>
      </c>
      <c r="BG19" s="7" t="n">
        <v>0</v>
      </c>
      <c r="BH19" s="7" t="n">
        <v>0</v>
      </c>
      <c r="BI19" s="7" t="n">
        <v>0</v>
      </c>
      <c r="BJ19" s="7" t="n">
        <v>0</v>
      </c>
      <c r="BK19" s="7" t="n">
        <v>0</v>
      </c>
      <c r="BL19" s="7" t="n">
        <v>0</v>
      </c>
      <c r="BM19" s="7" t="n">
        <v>0</v>
      </c>
      <c r="BN19" s="7" t="n">
        <v>0</v>
      </c>
      <c r="BO19" s="7" t="n">
        <v>0</v>
      </c>
      <c r="BP19" s="7" t="n">
        <v>0</v>
      </c>
      <c r="BQ19" s="7" t="n">
        <v>0</v>
      </c>
      <c r="BR19" s="7" t="n">
        <v>0</v>
      </c>
      <c r="BS19" s="7" t="n">
        <v>0</v>
      </c>
      <c r="BT19" s="7" t="n">
        <v>0</v>
      </c>
      <c r="BU19" s="7" t="n">
        <v>0</v>
      </c>
      <c r="BV19" s="7" t="n">
        <v>0</v>
      </c>
      <c r="BW19" s="7" t="n">
        <v>0</v>
      </c>
      <c r="BX19" s="7" t="n">
        <v>0</v>
      </c>
      <c r="BY19" s="7" t="n">
        <v>0</v>
      </c>
      <c r="BZ19" s="7" t="n">
        <v>0</v>
      </c>
      <c r="CA19" s="7" t="n">
        <v>0</v>
      </c>
      <c r="CB19" s="7" t="n">
        <v>0</v>
      </c>
      <c r="CC19" s="7" t="n">
        <v>0</v>
      </c>
      <c r="CD19" s="7" t="n">
        <v>0</v>
      </c>
      <c r="CE19" s="7" t="n">
        <v>0</v>
      </c>
      <c r="CF19" s="7" t="n">
        <v>0</v>
      </c>
      <c r="CG19" s="7" t="n">
        <v>0</v>
      </c>
      <c r="CH19" s="7" t="n">
        <v>0</v>
      </c>
      <c r="CI19" s="7" t="n">
        <v>0</v>
      </c>
      <c r="CJ19" s="7" t="n">
        <v>0</v>
      </c>
      <c r="CK19" s="38">
        <f>VLOOKUP($B19,'abrasion emissions'!$O$7:$R$36,2,FALSE)</f>
        <v/>
      </c>
      <c r="CL19" s="38">
        <f>VLOOKUP($B19,'abrasion emissions'!$O$7:$R$36,3,FALSE)</f>
        <v/>
      </c>
      <c r="CM19" s="38">
        <f>VLOOKUP($B19,'abrasion emissions'!$O$7:$R$36,4,FALSE)</f>
        <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
      </c>
      <c r="CV19" s="7">
        <f>(CK19*CN19)+(CL19*CO19)+(CM19*CP19)</f>
        <v/>
      </c>
      <c r="CW19" s="7">
        <f>(CK19*CQ19)+(CL19*CR19)+(CM19*CS19)</f>
        <v/>
      </c>
    </row>
    <row r="20">
      <c r="A20">
        <f>B20&amp;" - "&amp;D20&amp;" - "&amp;IF(I20&lt;&gt;"",I20&amp;" - "&amp;E20,E20)</f>
        <v/>
      </c>
      <c r="B20" t="inlineStr">
        <is>
          <t>Bicycle, electric (&lt;25 km/h)</t>
        </is>
      </c>
      <c r="D20" s="18" t="n">
        <v>2030</v>
      </c>
      <c r="E20" t="inlineStr">
        <is>
          <t>CH</t>
        </is>
      </c>
      <c r="F20" t="inlineStr">
        <is>
          <t>None</t>
        </is>
      </c>
      <c r="G20" t="inlineStr">
        <is>
          <t>vkm</t>
        </is>
      </c>
      <c r="H20" t="inlineStr">
        <is>
          <t>BEV</t>
        </is>
      </c>
      <c r="I20" t="inlineStr">
        <is>
          <t>NMC</t>
        </is>
      </c>
      <c r="J20" t="n">
        <v>20000</v>
      </c>
      <c r="K20" t="n">
        <v>2000</v>
      </c>
      <c r="L20" s="2">
        <f>J20/K20</f>
        <v/>
      </c>
      <c r="M20" t="n">
        <v>1</v>
      </c>
      <c r="N20" t="n">
        <v>75</v>
      </c>
      <c r="O20" t="n">
        <v>1</v>
      </c>
      <c r="P20" s="2">
        <f>SUM(U20,V20,W20,AC20,AF20,AH20)</f>
        <v/>
      </c>
      <c r="Q20" s="2">
        <f>P20+(M20*N20)+O20</f>
        <v/>
      </c>
      <c r="R20" t="n">
        <v>0.25</v>
      </c>
      <c r="S20" s="2" t="n">
        <v>16</v>
      </c>
      <c r="T20" s="1" t="n">
        <v>0.03</v>
      </c>
      <c r="U20" s="2">
        <f>S20*(1-T20)</f>
        <v/>
      </c>
      <c r="V20" t="n">
        <v>0</v>
      </c>
      <c r="W20" t="n">
        <v>3.9</v>
      </c>
      <c r="X20" s="3" t="n">
        <v>0.8</v>
      </c>
      <c r="Y20" s="1" t="n">
        <v>0.8</v>
      </c>
      <c r="Z20" s="3">
        <f>Y20*X20</f>
        <v/>
      </c>
      <c r="AA20" s="3">
        <f>IF(I20&lt;&gt;"",X20/INDEX('energy battery'!$B$3:$D$6,MATCH('vehicles specifications'!$D20,'energy battery'!$A$3:$A$6,0),MATCH('vehicles specifications'!$I20,'energy battery'!$B$2:$D$2,0)),"")</f>
        <v/>
      </c>
      <c r="AB20" s="3">
        <f>IF(AA20&lt;&gt;"",0.3*AA20,"")</f>
        <v/>
      </c>
      <c r="AC20" s="3">
        <f>IF(AA20&lt;&gt;"",AB20+AA20,"")</f>
        <v/>
      </c>
      <c r="AD20" t="n">
        <v>0.5</v>
      </c>
      <c r="AE20" t="n">
        <v>0</v>
      </c>
      <c r="AF20" t="n">
        <v>0</v>
      </c>
      <c r="AG20" t="n">
        <v>0</v>
      </c>
      <c r="AH20" t="n">
        <v>0</v>
      </c>
      <c r="AI20" t="n">
        <v>0.5</v>
      </c>
      <c r="AJ20" t="n">
        <v>1</v>
      </c>
      <c r="AK20" s="6">
        <f>J20/15000</f>
        <v/>
      </c>
      <c r="AL20">
        <f>0.000537/1000*Q20</f>
        <v/>
      </c>
      <c r="AM20" t="n">
        <v>0</v>
      </c>
      <c r="AN20" s="2">
        <f>U20</f>
        <v/>
      </c>
      <c r="AO20" s="2">
        <f>SUM(V20:W20)</f>
        <v/>
      </c>
      <c r="AP20" s="2">
        <f>AC20</f>
        <v/>
      </c>
      <c r="AQ20" s="6" t="inlineStr"/>
      <c r="AR20" s="20" t="n"/>
      <c r="AS20" s="5" t="n">
        <v>0.02467063914986235</v>
      </c>
      <c r="AT20" s="2">
        <f>SUM(Z20,AG20)/(SUM(AQ20,AS20)/3.6)</f>
        <v/>
      </c>
      <c r="AU20" s="5" t="n">
        <v>0</v>
      </c>
      <c r="AV20" s="5" t="n">
        <v>0</v>
      </c>
      <c r="AW20" s="7" t="n">
        <v>0</v>
      </c>
      <c r="AX20" s="7" t="n">
        <v>0</v>
      </c>
      <c r="AY20" s="7" t="n">
        <v>0</v>
      </c>
      <c r="AZ20" s="7" t="n">
        <v>0</v>
      </c>
      <c r="BA20" s="7" t="n">
        <v>0</v>
      </c>
      <c r="BB20" s="7" t="n">
        <v>0</v>
      </c>
      <c r="BC20" s="7" t="n">
        <v>0</v>
      </c>
      <c r="BD20" s="7" t="n">
        <v>0</v>
      </c>
      <c r="BE20" s="7" t="n">
        <v>0</v>
      </c>
      <c r="BF20" s="7" t="n">
        <v>0</v>
      </c>
      <c r="BG20" s="7" t="n">
        <v>0</v>
      </c>
      <c r="BH20" s="7" t="n">
        <v>0</v>
      </c>
      <c r="BI20" s="7" t="n">
        <v>0</v>
      </c>
      <c r="BJ20" s="7" t="n">
        <v>0</v>
      </c>
      <c r="BK20" s="7" t="n">
        <v>0</v>
      </c>
      <c r="BL20" s="7" t="n">
        <v>0</v>
      </c>
      <c r="BM20" s="7" t="n">
        <v>0</v>
      </c>
      <c r="BN20" s="7" t="n">
        <v>0</v>
      </c>
      <c r="BO20" s="7" t="n">
        <v>0</v>
      </c>
      <c r="BP20" s="7" t="n">
        <v>0</v>
      </c>
      <c r="BQ20" s="7" t="n">
        <v>0</v>
      </c>
      <c r="BR20" s="7" t="n">
        <v>0</v>
      </c>
      <c r="BS20" s="7" t="n">
        <v>0</v>
      </c>
      <c r="BT20" s="7" t="n">
        <v>0</v>
      </c>
      <c r="BU20" s="7" t="n">
        <v>0</v>
      </c>
      <c r="BV20" s="7" t="n">
        <v>0</v>
      </c>
      <c r="BW20" s="7" t="n">
        <v>0</v>
      </c>
      <c r="BX20" s="7" t="n">
        <v>0</v>
      </c>
      <c r="BY20" s="7" t="n">
        <v>0</v>
      </c>
      <c r="BZ20" s="7" t="n">
        <v>0</v>
      </c>
      <c r="CA20" s="7" t="n">
        <v>0</v>
      </c>
      <c r="CB20" s="7" t="n">
        <v>0</v>
      </c>
      <c r="CC20" s="7" t="n">
        <v>0</v>
      </c>
      <c r="CD20" s="7" t="n">
        <v>0</v>
      </c>
      <c r="CE20" s="7" t="n">
        <v>0</v>
      </c>
      <c r="CF20" s="7" t="n">
        <v>0</v>
      </c>
      <c r="CG20" s="7" t="n">
        <v>0</v>
      </c>
      <c r="CH20" s="7" t="n">
        <v>0</v>
      </c>
      <c r="CI20" s="7" t="n">
        <v>0</v>
      </c>
      <c r="CJ20" s="7" t="n">
        <v>0</v>
      </c>
      <c r="CK20" s="38">
        <f>VLOOKUP($B20,'abrasion emissions'!$O$7:$R$36,2,FALSE)</f>
        <v/>
      </c>
      <c r="CL20" s="38">
        <f>VLOOKUP($B20,'abrasion emissions'!$O$7:$R$36,3,FALSE)</f>
        <v/>
      </c>
      <c r="CM20" s="38">
        <f>VLOOKUP($B20,'abrasion emissions'!$O$7:$R$36,4,FALSE)</f>
        <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
      </c>
      <c r="CV20" s="7">
        <f>(CK20*CN20)+(CL20*CO20)+(CM20*CP20)</f>
        <v/>
      </c>
      <c r="CW20" s="7">
        <f>(CK20*CQ20)+(CL20*CR20)+(CM20*CS20)</f>
        <v/>
      </c>
    </row>
    <row r="21">
      <c r="A21">
        <f>B21&amp;" - "&amp;D21&amp;" - "&amp;IF(I21&lt;&gt;"",I21&amp;" - "&amp;E21,E21)</f>
        <v/>
      </c>
      <c r="B21" t="inlineStr">
        <is>
          <t>Bicycle, electric (&lt;25 km/h)</t>
        </is>
      </c>
      <c r="D21" s="18" t="n">
        <v>2040</v>
      </c>
      <c r="E21" t="inlineStr">
        <is>
          <t>CH</t>
        </is>
      </c>
      <c r="F21" t="inlineStr">
        <is>
          <t>None</t>
        </is>
      </c>
      <c r="G21" t="inlineStr">
        <is>
          <t>vkm</t>
        </is>
      </c>
      <c r="H21" t="inlineStr">
        <is>
          <t>BEV</t>
        </is>
      </c>
      <c r="I21" t="inlineStr">
        <is>
          <t>NMC</t>
        </is>
      </c>
      <c r="J21" t="n">
        <v>20000</v>
      </c>
      <c r="K21" t="n">
        <v>2000</v>
      </c>
      <c r="L21" s="2">
        <f>J21/K21</f>
        <v/>
      </c>
      <c r="M21" t="n">
        <v>1</v>
      </c>
      <c r="N21" t="n">
        <v>75</v>
      </c>
      <c r="O21" t="n">
        <v>1</v>
      </c>
      <c r="P21" s="2">
        <f>SUM(U21,V21,W21,AC21,AF21,AH21)</f>
        <v/>
      </c>
      <c r="Q21" s="2">
        <f>P21+(M21*N21)+O21</f>
        <v/>
      </c>
      <c r="R21" t="n">
        <v>0.25</v>
      </c>
      <c r="S21" s="2" t="n">
        <v>16</v>
      </c>
      <c r="T21" s="1" t="n">
        <v>0.05</v>
      </c>
      <c r="U21" s="2">
        <f>S21*(1-T21)</f>
        <v/>
      </c>
      <c r="V21" t="n">
        <v>0</v>
      </c>
      <c r="W21" t="n">
        <v>3.8</v>
      </c>
      <c r="X21" s="3" t="n">
        <v>1</v>
      </c>
      <c r="Y21" s="1" t="n">
        <v>0.8</v>
      </c>
      <c r="Z21" s="3">
        <f>Y21*X21</f>
        <v/>
      </c>
      <c r="AA21" s="3">
        <f>IF(I21&lt;&gt;"",X21/INDEX('energy battery'!$B$3:$D$6,MATCH('vehicles specifications'!$D21,'energy battery'!$A$3:$A$6,0),MATCH('vehicles specifications'!$I21,'energy battery'!$B$2:$D$2,0)),"")</f>
        <v/>
      </c>
      <c r="AB21" s="3">
        <f>IF(AA21&lt;&gt;"",0.3*AA21,"")</f>
        <v/>
      </c>
      <c r="AC21" s="3">
        <f>IF(AA21&lt;&gt;"",AB21+AA21,"")</f>
        <v/>
      </c>
      <c r="AD21" t="n">
        <v>0.25</v>
      </c>
      <c r="AE21" t="n">
        <v>0</v>
      </c>
      <c r="AF21" t="n">
        <v>0</v>
      </c>
      <c r="AG21" t="n">
        <v>0</v>
      </c>
      <c r="AH21" t="n">
        <v>0</v>
      </c>
      <c r="AI21" t="n">
        <v>0.5</v>
      </c>
      <c r="AJ21" t="n">
        <v>1</v>
      </c>
      <c r="AK21" s="6">
        <f>J21/15000</f>
        <v/>
      </c>
      <c r="AL21">
        <f>0.000537/1000*Q21</f>
        <v/>
      </c>
      <c r="AM21" t="n">
        <v>0</v>
      </c>
      <c r="AN21" s="2">
        <f>U21</f>
        <v/>
      </c>
      <c r="AO21" s="2">
        <f>SUM(V21:W21)</f>
        <v/>
      </c>
      <c r="AP21" s="2">
        <f>AC21</f>
        <v/>
      </c>
      <c r="AQ21" s="6" t="inlineStr"/>
      <c r="AR21" s="20" t="n"/>
      <c r="AS21" s="5" t="n">
        <v>0.02467063914986235</v>
      </c>
      <c r="AT21" s="2">
        <f>SUM(Z21,AG21)/(SUM(AQ21,AS21)/3.6)</f>
        <v/>
      </c>
      <c r="AU21" s="5" t="n">
        <v>0</v>
      </c>
      <c r="AV21" s="5" t="n">
        <v>0</v>
      </c>
      <c r="AW21" s="7" t="n">
        <v>0</v>
      </c>
      <c r="AX21" s="7" t="n">
        <v>0</v>
      </c>
      <c r="AY21" s="7" t="n">
        <v>0</v>
      </c>
      <c r="AZ21" s="7" t="n">
        <v>0</v>
      </c>
      <c r="BA21" s="7" t="n">
        <v>0</v>
      </c>
      <c r="BB21" s="7" t="n">
        <v>0</v>
      </c>
      <c r="BC21" s="7" t="n">
        <v>0</v>
      </c>
      <c r="BD21" s="7" t="n">
        <v>0</v>
      </c>
      <c r="BE21" s="7" t="n">
        <v>0</v>
      </c>
      <c r="BF21" s="7" t="n">
        <v>0</v>
      </c>
      <c r="BG21" s="7" t="n">
        <v>0</v>
      </c>
      <c r="BH21" s="7" t="n">
        <v>0</v>
      </c>
      <c r="BI21" s="7" t="n">
        <v>0</v>
      </c>
      <c r="BJ21" s="7" t="n">
        <v>0</v>
      </c>
      <c r="BK21" s="7" t="n">
        <v>0</v>
      </c>
      <c r="BL21" s="7" t="n">
        <v>0</v>
      </c>
      <c r="BM21" s="7" t="n">
        <v>0</v>
      </c>
      <c r="BN21" s="7" t="n">
        <v>0</v>
      </c>
      <c r="BO21" s="7" t="n">
        <v>0</v>
      </c>
      <c r="BP21" s="7" t="n">
        <v>0</v>
      </c>
      <c r="BQ21" s="7" t="n">
        <v>0</v>
      </c>
      <c r="BR21" s="7" t="n">
        <v>0</v>
      </c>
      <c r="BS21" s="7" t="n">
        <v>0</v>
      </c>
      <c r="BT21" s="7" t="n">
        <v>0</v>
      </c>
      <c r="BU21" s="7" t="n">
        <v>0</v>
      </c>
      <c r="BV21" s="7" t="n">
        <v>0</v>
      </c>
      <c r="BW21" s="7" t="n">
        <v>0</v>
      </c>
      <c r="BX21" s="7" t="n">
        <v>0</v>
      </c>
      <c r="BY21" s="7" t="n">
        <v>0</v>
      </c>
      <c r="BZ21" s="7" t="n">
        <v>0</v>
      </c>
      <c r="CA21" s="7" t="n">
        <v>0</v>
      </c>
      <c r="CB21" s="7" t="n">
        <v>0</v>
      </c>
      <c r="CC21" s="7" t="n">
        <v>0</v>
      </c>
      <c r="CD21" s="7" t="n">
        <v>0</v>
      </c>
      <c r="CE21" s="7" t="n">
        <v>0</v>
      </c>
      <c r="CF21" s="7" t="n">
        <v>0</v>
      </c>
      <c r="CG21" s="7" t="n">
        <v>0</v>
      </c>
      <c r="CH21" s="7" t="n">
        <v>0</v>
      </c>
      <c r="CI21" s="7" t="n">
        <v>0</v>
      </c>
      <c r="CJ21" s="7" t="n">
        <v>0</v>
      </c>
      <c r="CK21" s="38">
        <f>VLOOKUP($B21,'abrasion emissions'!$O$7:$R$36,2,FALSE)</f>
        <v/>
      </c>
      <c r="CL21" s="38">
        <f>VLOOKUP($B21,'abrasion emissions'!$O$7:$R$36,3,FALSE)</f>
        <v/>
      </c>
      <c r="CM21" s="38">
        <f>VLOOKUP($B21,'abrasion emissions'!$O$7:$R$36,4,FALSE)</f>
        <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
      </c>
      <c r="CV21" s="7">
        <f>(CK21*CN21)+(CL21*CO21)+(CM21*CP21)</f>
        <v/>
      </c>
      <c r="CW21" s="7">
        <f>(CK21*CQ21)+(CL21*CR21)+(CM21*CS21)</f>
        <v/>
      </c>
    </row>
    <row r="22">
      <c r="A22">
        <f>B22&amp;" - "&amp;D22&amp;" - "&amp;IF(I22&lt;&gt;"",I22&amp;" - "&amp;E22,E22)</f>
        <v/>
      </c>
      <c r="B22" t="inlineStr">
        <is>
          <t>Bicycle, electric (&lt;25 km/h)</t>
        </is>
      </c>
      <c r="D22" s="18" t="n">
        <v>2050</v>
      </c>
      <c r="E22" t="inlineStr">
        <is>
          <t>CH</t>
        </is>
      </c>
      <c r="F22" t="inlineStr">
        <is>
          <t>None</t>
        </is>
      </c>
      <c r="G22" t="inlineStr">
        <is>
          <t>vkm</t>
        </is>
      </c>
      <c r="H22" t="inlineStr">
        <is>
          <t>BEV</t>
        </is>
      </c>
      <c r="I22" t="inlineStr">
        <is>
          <t>NMC</t>
        </is>
      </c>
      <c r="J22" t="n">
        <v>20000</v>
      </c>
      <c r="K22" t="n">
        <v>2000</v>
      </c>
      <c r="L22" s="2">
        <f>J22/K22</f>
        <v/>
      </c>
      <c r="M22" t="n">
        <v>1</v>
      </c>
      <c r="N22" t="n">
        <v>75</v>
      </c>
      <c r="O22" t="n">
        <v>1</v>
      </c>
      <c r="P22" s="2">
        <f>SUM(U22,V22,W22,AC22,AF22,AH22)</f>
        <v/>
      </c>
      <c r="Q22" s="2">
        <f>P22+(M22*N22)+O22</f>
        <v/>
      </c>
      <c r="R22" t="n">
        <v>0.25</v>
      </c>
      <c r="S22" s="2" t="n">
        <v>16</v>
      </c>
      <c r="T22" s="1" t="n">
        <v>0.07000000000000001</v>
      </c>
      <c r="U22" s="2">
        <f>S22*(1-T22)</f>
        <v/>
      </c>
      <c r="V22" t="n">
        <v>0</v>
      </c>
      <c r="W22" t="n">
        <v>3.7</v>
      </c>
      <c r="X22" s="3" t="n">
        <v>1.5</v>
      </c>
      <c r="Y22" s="1" t="n">
        <v>0.8</v>
      </c>
      <c r="Z22" s="3">
        <f>Y22*X22</f>
        <v/>
      </c>
      <c r="AA22" s="3">
        <f>IF(I22&lt;&gt;"",X22/INDEX('energy battery'!$B$3:$D$6,MATCH('vehicles specifications'!$D22,'energy battery'!$A$3:$A$6,0),MATCH('vehicles specifications'!$I22,'energy battery'!$B$2:$D$2,0)),"")</f>
        <v/>
      </c>
      <c r="AB22" s="3">
        <f>IF(AA22&lt;&gt;"",0.3*AA22,"")</f>
        <v/>
      </c>
      <c r="AC22" s="3">
        <f>IF(AA22&lt;&gt;"",AB22+AA22,"")</f>
        <v/>
      </c>
      <c r="AD22" t="n">
        <v>0</v>
      </c>
      <c r="AE22" t="n">
        <v>0</v>
      </c>
      <c r="AF22" t="n">
        <v>0</v>
      </c>
      <c r="AG22" t="n">
        <v>0</v>
      </c>
      <c r="AH22" t="n">
        <v>0</v>
      </c>
      <c r="AI22" t="n">
        <v>0.5</v>
      </c>
      <c r="AJ22" t="n">
        <v>1</v>
      </c>
      <c r="AK22" s="6">
        <f>J22/15000</f>
        <v/>
      </c>
      <c r="AL22">
        <f>0.000537/1000*Q22</f>
        <v/>
      </c>
      <c r="AM22" t="n">
        <v>0</v>
      </c>
      <c r="AN22" s="2">
        <f>U22</f>
        <v/>
      </c>
      <c r="AO22" s="2">
        <f>SUM(V22:W22)</f>
        <v/>
      </c>
      <c r="AP22" s="2">
        <f>AC22</f>
        <v/>
      </c>
      <c r="AQ22" s="6" t="inlineStr"/>
      <c r="AR22" s="20" t="n"/>
      <c r="AS22" s="5" t="n">
        <v>0.02467063914986235</v>
      </c>
      <c r="AT22" s="2">
        <f>SUM(Z22,AG22)/(SUM(AQ22,AS22)/3.6)</f>
        <v/>
      </c>
      <c r="AU22" s="5" t="n">
        <v>0</v>
      </c>
      <c r="AV22" s="5" t="n">
        <v>0</v>
      </c>
      <c r="AW22" s="7" t="n">
        <v>0</v>
      </c>
      <c r="AX22" s="7" t="n">
        <v>0</v>
      </c>
      <c r="AY22" s="7" t="n">
        <v>0</v>
      </c>
      <c r="AZ22" s="7" t="n">
        <v>0</v>
      </c>
      <c r="BA22" s="7" t="n">
        <v>0</v>
      </c>
      <c r="BB22" s="7" t="n">
        <v>0</v>
      </c>
      <c r="BC22" s="7" t="n">
        <v>0</v>
      </c>
      <c r="BD22" s="7" t="n">
        <v>0</v>
      </c>
      <c r="BE22" s="7" t="n">
        <v>0</v>
      </c>
      <c r="BF22" s="7" t="n">
        <v>0</v>
      </c>
      <c r="BG22" s="7" t="n">
        <v>0</v>
      </c>
      <c r="BH22" s="7" t="n">
        <v>0</v>
      </c>
      <c r="BI22" s="7" t="n">
        <v>0</v>
      </c>
      <c r="BJ22" s="7" t="n">
        <v>0</v>
      </c>
      <c r="BK22" s="7" t="n">
        <v>0</v>
      </c>
      <c r="BL22" s="7" t="n">
        <v>0</v>
      </c>
      <c r="BM22" s="7" t="n">
        <v>0</v>
      </c>
      <c r="BN22" s="7" t="n">
        <v>0</v>
      </c>
      <c r="BO22" s="7" t="n">
        <v>0</v>
      </c>
      <c r="BP22" s="7" t="n">
        <v>0</v>
      </c>
      <c r="BQ22" s="7" t="n">
        <v>0</v>
      </c>
      <c r="BR22" s="7" t="n">
        <v>0</v>
      </c>
      <c r="BS22" s="7" t="n">
        <v>0</v>
      </c>
      <c r="BT22" s="7" t="n">
        <v>0</v>
      </c>
      <c r="BU22" s="7" t="n">
        <v>0</v>
      </c>
      <c r="BV22" s="7" t="n">
        <v>0</v>
      </c>
      <c r="BW22" s="7" t="n">
        <v>0</v>
      </c>
      <c r="BX22" s="7" t="n">
        <v>0</v>
      </c>
      <c r="BY22" s="7" t="n">
        <v>0</v>
      </c>
      <c r="BZ22" s="7" t="n">
        <v>0</v>
      </c>
      <c r="CA22" s="7" t="n">
        <v>0</v>
      </c>
      <c r="CB22" s="7" t="n">
        <v>0</v>
      </c>
      <c r="CC22" s="7" t="n">
        <v>0</v>
      </c>
      <c r="CD22" s="7" t="n">
        <v>0</v>
      </c>
      <c r="CE22" s="7" t="n">
        <v>0</v>
      </c>
      <c r="CF22" s="7" t="n">
        <v>0</v>
      </c>
      <c r="CG22" s="7" t="n">
        <v>0</v>
      </c>
      <c r="CH22" s="7" t="n">
        <v>0</v>
      </c>
      <c r="CI22" s="7" t="n">
        <v>0</v>
      </c>
      <c r="CJ22" s="7" t="n">
        <v>0</v>
      </c>
      <c r="CK22" s="38">
        <f>VLOOKUP($B22,'abrasion emissions'!$O$7:$R$36,2,FALSE)</f>
        <v/>
      </c>
      <c r="CL22" s="38">
        <f>VLOOKUP($B22,'abrasion emissions'!$O$7:$R$36,3,FALSE)</f>
        <v/>
      </c>
      <c r="CM22" s="38">
        <f>VLOOKUP($B22,'abrasion emissions'!$O$7:$R$36,4,FALSE)</f>
        <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
      </c>
      <c r="CV22" s="7">
        <f>(CK22*CN22)+(CL22*CO22)+(CM22*CP22)</f>
        <v/>
      </c>
      <c r="CW22" s="7">
        <f>(CK22*CQ22)+(CL22*CR22)+(CM22*CS22)</f>
        <v/>
      </c>
    </row>
    <row r="23">
      <c r="A23">
        <f>B23&amp;" - "&amp;D23&amp;" - "&amp;IF(I23&lt;&gt;"",I23&amp;" - "&amp;E23,E23)</f>
        <v/>
      </c>
      <c r="B23" t="inlineStr">
        <is>
          <t>Bicycle, electric (&lt;45 km/h)</t>
        </is>
      </c>
      <c r="D23" s="18" t="n">
        <v>2020</v>
      </c>
      <c r="E23" t="inlineStr">
        <is>
          <t>CH</t>
        </is>
      </c>
      <c r="F23" t="inlineStr">
        <is>
          <t>None</t>
        </is>
      </c>
      <c r="G23" t="inlineStr">
        <is>
          <t>vkm</t>
        </is>
      </c>
      <c r="H23" t="inlineStr">
        <is>
          <t>BEV</t>
        </is>
      </c>
      <c r="I23" t="inlineStr">
        <is>
          <t>NMC</t>
        </is>
      </c>
      <c r="J23" t="n">
        <v>30000</v>
      </c>
      <c r="K23" t="n">
        <v>3000</v>
      </c>
      <c r="L23" s="2">
        <f>J23/K23</f>
        <v/>
      </c>
      <c r="M23" t="n">
        <v>1</v>
      </c>
      <c r="N23" t="n">
        <v>75</v>
      </c>
      <c r="O23" t="n">
        <v>1</v>
      </c>
      <c r="P23" s="2">
        <f>SUM(U23,V23,W23,AC23,AF23,AH23)</f>
        <v/>
      </c>
      <c r="Q23" s="2">
        <f>P23+(M23*N23)+O23</f>
        <v/>
      </c>
      <c r="R23" t="n">
        <v>0.5</v>
      </c>
      <c r="S23" s="2" t="n">
        <v>19</v>
      </c>
      <c r="T23" s="1" t="n">
        <v>0</v>
      </c>
      <c r="U23" s="2">
        <f>S23*(1-T23)</f>
        <v/>
      </c>
      <c r="V23" t="n">
        <v>0</v>
      </c>
      <c r="W23" t="n">
        <v>5</v>
      </c>
      <c r="X23" s="3" t="n">
        <v>0.5</v>
      </c>
      <c r="Y23" s="1" t="n">
        <v>0.8</v>
      </c>
      <c r="Z23" s="3">
        <f>Y23*X23</f>
        <v/>
      </c>
      <c r="AA23" s="3">
        <f>IF(I23&lt;&gt;"",X23/INDEX('energy battery'!$B$3:$D$6,MATCH('vehicles specifications'!$D23,'energy battery'!$A$3:$A$6,0),MATCH('vehicles specifications'!$I23,'energy battery'!$B$2:$D$2,0)),"")</f>
        <v/>
      </c>
      <c r="AB23" s="3">
        <f>IF(AA23&lt;&gt;"",0.3*AA23,"")</f>
        <v/>
      </c>
      <c r="AC23" s="3">
        <f>IF(AA23&lt;&gt;"",AB23+AA23,"")</f>
        <v/>
      </c>
      <c r="AD23" t="n">
        <v>1</v>
      </c>
      <c r="AE23" t="n">
        <v>0</v>
      </c>
      <c r="AF23" t="n">
        <v>0</v>
      </c>
      <c r="AG23" t="n">
        <v>0</v>
      </c>
      <c r="AH23" t="n">
        <v>0</v>
      </c>
      <c r="AI23" t="n">
        <v>0.5</v>
      </c>
      <c r="AJ23" t="n">
        <v>1</v>
      </c>
      <c r="AK23" s="6">
        <f>J23/15000</f>
        <v/>
      </c>
      <c r="AL23">
        <f>0.000537/1000*Q23</f>
        <v/>
      </c>
      <c r="AM23" t="n">
        <v>0</v>
      </c>
      <c r="AN23" s="2">
        <f>U23</f>
        <v/>
      </c>
      <c r="AO23" s="2">
        <f>SUM(V23:W23)</f>
        <v/>
      </c>
      <c r="AP23" s="2">
        <f>AC23</f>
        <v/>
      </c>
      <c r="AQ23" s="6" t="inlineStr"/>
      <c r="AR23" s="20" t="n"/>
      <c r="AS23" s="5" t="n">
        <v>0.04530894085938152</v>
      </c>
      <c r="AT23" s="2">
        <f>SUM(Z23,AG23)/(SUM(AQ23,AS23)/3.6)</f>
        <v/>
      </c>
      <c r="AU23" s="5" t="n">
        <v>0</v>
      </c>
      <c r="AV23" s="5" t="n">
        <v>0</v>
      </c>
      <c r="AW23" s="7" t="n">
        <v>0</v>
      </c>
      <c r="AX23" s="7" t="n">
        <v>0</v>
      </c>
      <c r="AY23" s="7" t="n">
        <v>0</v>
      </c>
      <c r="AZ23" s="7" t="n">
        <v>0</v>
      </c>
      <c r="BA23" s="7" t="n">
        <v>0</v>
      </c>
      <c r="BB23" s="7" t="n">
        <v>0</v>
      </c>
      <c r="BC23" s="7" t="n">
        <v>0</v>
      </c>
      <c r="BD23" s="7" t="n">
        <v>0</v>
      </c>
      <c r="BE23" s="7" t="n">
        <v>0</v>
      </c>
      <c r="BF23" s="7" t="n">
        <v>0</v>
      </c>
      <c r="BG23" s="7" t="n">
        <v>0</v>
      </c>
      <c r="BH23" s="7" t="n">
        <v>0</v>
      </c>
      <c r="BI23" s="7" t="n">
        <v>0</v>
      </c>
      <c r="BJ23" s="7" t="n">
        <v>0</v>
      </c>
      <c r="BK23" s="7" t="n">
        <v>0</v>
      </c>
      <c r="BL23" s="7" t="n">
        <v>0</v>
      </c>
      <c r="BM23" s="7" t="n">
        <v>0</v>
      </c>
      <c r="BN23" s="7" t="n">
        <v>0</v>
      </c>
      <c r="BO23" s="7" t="n">
        <v>0</v>
      </c>
      <c r="BP23" s="7" t="n">
        <v>0</v>
      </c>
      <c r="BQ23" s="7" t="n">
        <v>0</v>
      </c>
      <c r="BR23" s="7" t="n">
        <v>0</v>
      </c>
      <c r="BS23" s="7" t="n">
        <v>0</v>
      </c>
      <c r="BT23" s="7" t="n">
        <v>0</v>
      </c>
      <c r="BU23" s="7" t="n">
        <v>0</v>
      </c>
      <c r="BV23" s="7" t="n">
        <v>0</v>
      </c>
      <c r="BW23" s="7" t="n">
        <v>0</v>
      </c>
      <c r="BX23" s="7" t="n">
        <v>0</v>
      </c>
      <c r="BY23" s="7" t="n">
        <v>0</v>
      </c>
      <c r="BZ23" s="7" t="n">
        <v>0</v>
      </c>
      <c r="CA23" s="7" t="n">
        <v>0</v>
      </c>
      <c r="CB23" s="7" t="n">
        <v>0</v>
      </c>
      <c r="CC23" s="7" t="n">
        <v>0</v>
      </c>
      <c r="CD23" s="7" t="n">
        <v>0</v>
      </c>
      <c r="CE23" s="7" t="n">
        <v>0</v>
      </c>
      <c r="CF23" s="7" t="n">
        <v>0</v>
      </c>
      <c r="CG23" s="7" t="n">
        <v>0</v>
      </c>
      <c r="CH23" s="7" t="n">
        <v>0</v>
      </c>
      <c r="CI23" s="7" t="n">
        <v>0</v>
      </c>
      <c r="CJ23" s="7" t="n">
        <v>0</v>
      </c>
      <c r="CK23" s="38">
        <f>VLOOKUP($B23,'abrasion emissions'!$O$7:$R$36,2,FALSE)</f>
        <v/>
      </c>
      <c r="CL23" s="38">
        <f>VLOOKUP($B23,'abrasion emissions'!$O$7:$R$36,3,FALSE)</f>
        <v/>
      </c>
      <c r="CM23" s="38">
        <f>VLOOKUP($B23,'abrasion emissions'!$O$7:$R$36,4,FALSE)</f>
        <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
      </c>
      <c r="CV23" s="7">
        <f>(CK23*CN23)+(CL23*CO23)+(CM23*CP23)</f>
        <v/>
      </c>
      <c r="CW23" s="7">
        <f>(CK23*CQ23)+(CL23*CR23)+(CM23*CS23)</f>
        <v/>
      </c>
    </row>
    <row r="24">
      <c r="A24">
        <f>B24&amp;" - "&amp;D24&amp;" - "&amp;IF(I24&lt;&gt;"",I24&amp;" - "&amp;E24,E24)</f>
        <v/>
      </c>
      <c r="B24" t="inlineStr">
        <is>
          <t>Bicycle, electric (&lt;45 km/h)</t>
        </is>
      </c>
      <c r="D24" s="18" t="n">
        <v>2030</v>
      </c>
      <c r="E24" t="inlineStr">
        <is>
          <t>CH</t>
        </is>
      </c>
      <c r="F24" t="inlineStr">
        <is>
          <t>None</t>
        </is>
      </c>
      <c r="G24" t="inlineStr">
        <is>
          <t>vkm</t>
        </is>
      </c>
      <c r="H24" t="inlineStr">
        <is>
          <t>BEV</t>
        </is>
      </c>
      <c r="I24" t="inlineStr">
        <is>
          <t>NMC</t>
        </is>
      </c>
      <c r="J24" t="n">
        <v>30000</v>
      </c>
      <c r="K24" t="n">
        <v>3000</v>
      </c>
      <c r="L24" s="2">
        <f>J24/K24</f>
        <v/>
      </c>
      <c r="M24" t="n">
        <v>1</v>
      </c>
      <c r="N24" t="n">
        <v>75</v>
      </c>
      <c r="O24" t="n">
        <v>1</v>
      </c>
      <c r="P24" s="2">
        <f>SUM(U24,V24,W24,AC24,AF24,AH24)</f>
        <v/>
      </c>
      <c r="Q24" s="2">
        <f>P24+(M24*N24)+O24</f>
        <v/>
      </c>
      <c r="R24" t="n">
        <v>0.5</v>
      </c>
      <c r="S24" s="2" t="n">
        <v>19</v>
      </c>
      <c r="T24" s="1" t="n">
        <v>0.03</v>
      </c>
      <c r="U24" s="2">
        <f>S24*(1-T24)</f>
        <v/>
      </c>
      <c r="V24" t="n">
        <v>0</v>
      </c>
      <c r="W24" t="n">
        <v>4.9</v>
      </c>
      <c r="X24" s="3" t="n">
        <v>0.8</v>
      </c>
      <c r="Y24" s="1" t="n">
        <v>0.8</v>
      </c>
      <c r="Z24" s="3">
        <f>Y24*X24</f>
        <v/>
      </c>
      <c r="AA24" s="3">
        <f>IF(I24&lt;&gt;"",X24/INDEX('energy battery'!$B$3:$D$6,MATCH('vehicles specifications'!$D24,'energy battery'!$A$3:$A$6,0),MATCH('vehicles specifications'!$I24,'energy battery'!$B$2:$D$2,0)),"")</f>
        <v/>
      </c>
      <c r="AB24" s="3">
        <f>IF(AA24&lt;&gt;"",0.3*AA24,"")</f>
        <v/>
      </c>
      <c r="AC24" s="3">
        <f>IF(AA24&lt;&gt;"",AB24+AA24,"")</f>
        <v/>
      </c>
      <c r="AD24" t="n">
        <v>0.5</v>
      </c>
      <c r="AE24" t="n">
        <v>0</v>
      </c>
      <c r="AF24" t="n">
        <v>0</v>
      </c>
      <c r="AG24" t="n">
        <v>0</v>
      </c>
      <c r="AH24" t="n">
        <v>0</v>
      </c>
      <c r="AI24" t="n">
        <v>0.5</v>
      </c>
      <c r="AJ24" t="n">
        <v>1</v>
      </c>
      <c r="AK24" s="6">
        <f>J24/15000</f>
        <v/>
      </c>
      <c r="AL24">
        <f>0.000537/1000*Q24</f>
        <v/>
      </c>
      <c r="AM24" t="n">
        <v>0</v>
      </c>
      <c r="AN24" s="2">
        <f>U24</f>
        <v/>
      </c>
      <c r="AO24" s="2">
        <f>SUM(V24:W24)</f>
        <v/>
      </c>
      <c r="AP24" s="2">
        <f>AC24</f>
        <v/>
      </c>
      <c r="AQ24" s="6" t="inlineStr"/>
      <c r="AR24" s="20" t="n"/>
      <c r="AS24" s="5" t="n">
        <v>0.04530894085938152</v>
      </c>
      <c r="AT24" s="2">
        <f>SUM(Z24,AG24)/(SUM(AQ24,AS24)/3.6)</f>
        <v/>
      </c>
      <c r="AU24" s="5" t="n">
        <v>0</v>
      </c>
      <c r="AV24" s="5" t="n">
        <v>0</v>
      </c>
      <c r="AW24" s="7" t="n">
        <v>0</v>
      </c>
      <c r="AX24" s="7" t="n">
        <v>0</v>
      </c>
      <c r="AY24" s="7" t="n">
        <v>0</v>
      </c>
      <c r="AZ24" s="7" t="n">
        <v>0</v>
      </c>
      <c r="BA24" s="7" t="n">
        <v>0</v>
      </c>
      <c r="BB24" s="7" t="n">
        <v>0</v>
      </c>
      <c r="BC24" s="7" t="n">
        <v>0</v>
      </c>
      <c r="BD24" s="7" t="n">
        <v>0</v>
      </c>
      <c r="BE24" s="7" t="n">
        <v>0</v>
      </c>
      <c r="BF24" s="7" t="n">
        <v>0</v>
      </c>
      <c r="BG24" s="7" t="n">
        <v>0</v>
      </c>
      <c r="BH24" s="7" t="n">
        <v>0</v>
      </c>
      <c r="BI24" s="7" t="n">
        <v>0</v>
      </c>
      <c r="BJ24" s="7" t="n">
        <v>0</v>
      </c>
      <c r="BK24" s="7" t="n">
        <v>0</v>
      </c>
      <c r="BL24" s="7" t="n">
        <v>0</v>
      </c>
      <c r="BM24" s="7" t="n">
        <v>0</v>
      </c>
      <c r="BN24" s="7" t="n">
        <v>0</v>
      </c>
      <c r="BO24" s="7" t="n">
        <v>0</v>
      </c>
      <c r="BP24" s="7" t="n">
        <v>0</v>
      </c>
      <c r="BQ24" s="7" t="n">
        <v>0</v>
      </c>
      <c r="BR24" s="7" t="n">
        <v>0</v>
      </c>
      <c r="BS24" s="7" t="n">
        <v>0</v>
      </c>
      <c r="BT24" s="7" t="n">
        <v>0</v>
      </c>
      <c r="BU24" s="7" t="n">
        <v>0</v>
      </c>
      <c r="BV24" s="7" t="n">
        <v>0</v>
      </c>
      <c r="BW24" s="7" t="n">
        <v>0</v>
      </c>
      <c r="BX24" s="7" t="n">
        <v>0</v>
      </c>
      <c r="BY24" s="7" t="n">
        <v>0</v>
      </c>
      <c r="BZ24" s="7" t="n">
        <v>0</v>
      </c>
      <c r="CA24" s="7" t="n">
        <v>0</v>
      </c>
      <c r="CB24" s="7" t="n">
        <v>0</v>
      </c>
      <c r="CC24" s="7" t="n">
        <v>0</v>
      </c>
      <c r="CD24" s="7" t="n">
        <v>0</v>
      </c>
      <c r="CE24" s="7" t="n">
        <v>0</v>
      </c>
      <c r="CF24" s="7" t="n">
        <v>0</v>
      </c>
      <c r="CG24" s="7" t="n">
        <v>0</v>
      </c>
      <c r="CH24" s="7" t="n">
        <v>0</v>
      </c>
      <c r="CI24" s="7" t="n">
        <v>0</v>
      </c>
      <c r="CJ24" s="7" t="n">
        <v>0</v>
      </c>
      <c r="CK24" s="38">
        <f>VLOOKUP($B24,'abrasion emissions'!$O$7:$R$36,2,FALSE)</f>
        <v/>
      </c>
      <c r="CL24" s="38">
        <f>VLOOKUP($B24,'abrasion emissions'!$O$7:$R$36,3,FALSE)</f>
        <v/>
      </c>
      <c r="CM24" s="38">
        <f>VLOOKUP($B24,'abrasion emissions'!$O$7:$R$36,4,FALSE)</f>
        <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
      </c>
      <c r="CV24" s="7">
        <f>(CK24*CN24)+(CL24*CO24)+(CM24*CP24)</f>
        <v/>
      </c>
      <c r="CW24" s="7">
        <f>(CK24*CQ24)+(CL24*CR24)+(CM24*CS24)</f>
        <v/>
      </c>
    </row>
    <row r="25">
      <c r="A25">
        <f>B25&amp;" - "&amp;D25&amp;" - "&amp;IF(I25&lt;&gt;"",I25&amp;" - "&amp;E25,E25)</f>
        <v/>
      </c>
      <c r="B25" t="inlineStr">
        <is>
          <t>Bicycle, electric (&lt;45 km/h)</t>
        </is>
      </c>
      <c r="D25" s="18" t="n">
        <v>2040</v>
      </c>
      <c r="E25" t="inlineStr">
        <is>
          <t>CH</t>
        </is>
      </c>
      <c r="F25" t="inlineStr">
        <is>
          <t>None</t>
        </is>
      </c>
      <c r="G25" t="inlineStr">
        <is>
          <t>vkm</t>
        </is>
      </c>
      <c r="H25" t="inlineStr">
        <is>
          <t>BEV</t>
        </is>
      </c>
      <c r="I25" t="inlineStr">
        <is>
          <t>NMC</t>
        </is>
      </c>
      <c r="J25" t="n">
        <v>30000</v>
      </c>
      <c r="K25" t="n">
        <v>3000</v>
      </c>
      <c r="L25" s="2">
        <f>J25/K25</f>
        <v/>
      </c>
      <c r="M25" t="n">
        <v>1</v>
      </c>
      <c r="N25" t="n">
        <v>75</v>
      </c>
      <c r="O25" t="n">
        <v>1</v>
      </c>
      <c r="P25" s="2">
        <f>SUM(U25,V25,W25,AC25,AF25,AH25)</f>
        <v/>
      </c>
      <c r="Q25" s="2">
        <f>P25+(M25*N25)+O25</f>
        <v/>
      </c>
      <c r="R25" t="n">
        <v>0.5</v>
      </c>
      <c r="S25" s="2" t="n">
        <v>19</v>
      </c>
      <c r="T25" s="1" t="n">
        <v>0.05</v>
      </c>
      <c r="U25" s="2">
        <f>S25*(1-T25)</f>
        <v/>
      </c>
      <c r="V25" t="n">
        <v>0</v>
      </c>
      <c r="W25" t="n">
        <v>4.7</v>
      </c>
      <c r="X25" s="3" t="n">
        <v>1</v>
      </c>
      <c r="Y25" s="1" t="n">
        <v>0.8</v>
      </c>
      <c r="Z25" s="3">
        <f>Y25*X25</f>
        <v/>
      </c>
      <c r="AA25" s="3">
        <f>IF(I25&lt;&gt;"",X25/INDEX('energy battery'!$B$3:$D$6,MATCH('vehicles specifications'!$D25,'energy battery'!$A$3:$A$6,0),MATCH('vehicles specifications'!$I25,'energy battery'!$B$2:$D$2,0)),"")</f>
        <v/>
      </c>
      <c r="AB25" s="3">
        <f>IF(AA25&lt;&gt;"",0.3*AA25,"")</f>
        <v/>
      </c>
      <c r="AC25" s="3">
        <f>IF(AA25&lt;&gt;"",AB25+AA25,"")</f>
        <v/>
      </c>
      <c r="AD25" t="n">
        <v>0.25</v>
      </c>
      <c r="AE25" t="n">
        <v>0</v>
      </c>
      <c r="AF25" t="n">
        <v>0</v>
      </c>
      <c r="AG25" t="n">
        <v>0</v>
      </c>
      <c r="AH25" t="n">
        <v>0</v>
      </c>
      <c r="AI25" t="n">
        <v>0.5</v>
      </c>
      <c r="AJ25" t="n">
        <v>1</v>
      </c>
      <c r="AK25" s="6">
        <f>J25/15000</f>
        <v/>
      </c>
      <c r="AL25">
        <f>0.000537/1000*Q25</f>
        <v/>
      </c>
      <c r="AM25" t="n">
        <v>0</v>
      </c>
      <c r="AN25" s="2">
        <f>U25</f>
        <v/>
      </c>
      <c r="AO25" s="2">
        <f>SUM(V25:W25)</f>
        <v/>
      </c>
      <c r="AP25" s="2">
        <f>AC25</f>
        <v/>
      </c>
      <c r="AQ25" s="6" t="inlineStr"/>
      <c r="AR25" s="20" t="n"/>
      <c r="AS25" s="5" t="n">
        <v>0.04530894085938152</v>
      </c>
      <c r="AT25" s="2">
        <f>SUM(Z25,AG25)/(SUM(AQ25,AS25)/3.6)</f>
        <v/>
      </c>
      <c r="AU25" s="5" t="n">
        <v>0</v>
      </c>
      <c r="AV25" s="5" t="n">
        <v>0</v>
      </c>
      <c r="AW25" s="7" t="n">
        <v>0</v>
      </c>
      <c r="AX25" s="7" t="n">
        <v>0</v>
      </c>
      <c r="AY25" s="7" t="n">
        <v>0</v>
      </c>
      <c r="AZ25" s="7" t="n">
        <v>0</v>
      </c>
      <c r="BA25" s="7" t="n">
        <v>0</v>
      </c>
      <c r="BB25" s="7" t="n">
        <v>0</v>
      </c>
      <c r="BC25" s="7" t="n">
        <v>0</v>
      </c>
      <c r="BD25" s="7" t="n">
        <v>0</v>
      </c>
      <c r="BE25" s="7" t="n">
        <v>0</v>
      </c>
      <c r="BF25" s="7" t="n">
        <v>0</v>
      </c>
      <c r="BG25" s="7" t="n">
        <v>0</v>
      </c>
      <c r="BH25" s="7" t="n">
        <v>0</v>
      </c>
      <c r="BI25" s="7" t="n">
        <v>0</v>
      </c>
      <c r="BJ25" s="7" t="n">
        <v>0</v>
      </c>
      <c r="BK25" s="7" t="n">
        <v>0</v>
      </c>
      <c r="BL25" s="7" t="n">
        <v>0</v>
      </c>
      <c r="BM25" s="7" t="n">
        <v>0</v>
      </c>
      <c r="BN25" s="7" t="n">
        <v>0</v>
      </c>
      <c r="BO25" s="7" t="n">
        <v>0</v>
      </c>
      <c r="BP25" s="7" t="n">
        <v>0</v>
      </c>
      <c r="BQ25" s="7" t="n">
        <v>0</v>
      </c>
      <c r="BR25" s="7" t="n">
        <v>0</v>
      </c>
      <c r="BS25" s="7" t="n">
        <v>0</v>
      </c>
      <c r="BT25" s="7" t="n">
        <v>0</v>
      </c>
      <c r="BU25" s="7" t="n">
        <v>0</v>
      </c>
      <c r="BV25" s="7" t="n">
        <v>0</v>
      </c>
      <c r="BW25" s="7" t="n">
        <v>0</v>
      </c>
      <c r="BX25" s="7" t="n">
        <v>0</v>
      </c>
      <c r="BY25" s="7" t="n">
        <v>0</v>
      </c>
      <c r="BZ25" s="7" t="n">
        <v>0</v>
      </c>
      <c r="CA25" s="7" t="n">
        <v>0</v>
      </c>
      <c r="CB25" s="7" t="n">
        <v>0</v>
      </c>
      <c r="CC25" s="7" t="n">
        <v>0</v>
      </c>
      <c r="CD25" s="7" t="n">
        <v>0</v>
      </c>
      <c r="CE25" s="7" t="n">
        <v>0</v>
      </c>
      <c r="CF25" s="7" t="n">
        <v>0</v>
      </c>
      <c r="CG25" s="7" t="n">
        <v>0</v>
      </c>
      <c r="CH25" s="7" t="n">
        <v>0</v>
      </c>
      <c r="CI25" s="7" t="n">
        <v>0</v>
      </c>
      <c r="CJ25" s="7" t="n">
        <v>0</v>
      </c>
      <c r="CK25" s="38">
        <f>VLOOKUP($B25,'abrasion emissions'!$O$7:$R$36,2,FALSE)</f>
        <v/>
      </c>
      <c r="CL25" s="38">
        <f>VLOOKUP($B25,'abrasion emissions'!$O$7:$R$36,3,FALSE)</f>
        <v/>
      </c>
      <c r="CM25" s="38">
        <f>VLOOKUP($B25,'abrasion emissions'!$O$7:$R$36,4,FALSE)</f>
        <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
      </c>
      <c r="CV25" s="7">
        <f>(CK25*CN25)+(CL25*CO25)+(CM25*CP25)</f>
        <v/>
      </c>
      <c r="CW25" s="7">
        <f>(CK25*CQ25)+(CL25*CR25)+(CM25*CS25)</f>
        <v/>
      </c>
    </row>
    <row r="26">
      <c r="A26">
        <f>B26&amp;" - "&amp;D26&amp;" - "&amp;IF(I26&lt;&gt;"",I26&amp;" - "&amp;E26,E26)</f>
        <v/>
      </c>
      <c r="B26" t="inlineStr">
        <is>
          <t>Bicycle, electric (&lt;45 km/h)</t>
        </is>
      </c>
      <c r="D26" s="18" t="n">
        <v>2050</v>
      </c>
      <c r="E26" t="inlineStr">
        <is>
          <t>CH</t>
        </is>
      </c>
      <c r="F26" t="inlineStr">
        <is>
          <t>None</t>
        </is>
      </c>
      <c r="G26" t="inlineStr">
        <is>
          <t>vkm</t>
        </is>
      </c>
      <c r="H26" t="inlineStr">
        <is>
          <t>BEV</t>
        </is>
      </c>
      <c r="I26" t="inlineStr">
        <is>
          <t>NMC</t>
        </is>
      </c>
      <c r="J26" t="n">
        <v>30000</v>
      </c>
      <c r="K26" t="n">
        <v>3000</v>
      </c>
      <c r="L26" s="2">
        <f>J26/K26</f>
        <v/>
      </c>
      <c r="M26" t="n">
        <v>1</v>
      </c>
      <c r="N26" t="n">
        <v>75</v>
      </c>
      <c r="O26" t="n">
        <v>1</v>
      </c>
      <c r="P26" s="2">
        <f>SUM(U26,V26,W26,AC26,AF26,AH26)</f>
        <v/>
      </c>
      <c r="Q26" s="2">
        <f>P26+(M26*N26)+O26</f>
        <v/>
      </c>
      <c r="R26" t="n">
        <v>0.5</v>
      </c>
      <c r="S26" s="2" t="n">
        <v>19</v>
      </c>
      <c r="T26" s="1" t="n">
        <v>0.07000000000000001</v>
      </c>
      <c r="U26" s="2">
        <f>S26*(1-T26)</f>
        <v/>
      </c>
      <c r="V26" t="n">
        <v>0</v>
      </c>
      <c r="W26" t="n">
        <v>4.6</v>
      </c>
      <c r="X26" s="3" t="n">
        <v>1.5</v>
      </c>
      <c r="Y26" s="1" t="n">
        <v>0.8</v>
      </c>
      <c r="Z26" s="3">
        <f>Y26*X26</f>
        <v/>
      </c>
      <c r="AA26" s="3">
        <f>IF(I26&lt;&gt;"",X26/INDEX('energy battery'!$B$3:$D$6,MATCH('vehicles specifications'!$D26,'energy battery'!$A$3:$A$6,0),MATCH('vehicles specifications'!$I26,'energy battery'!$B$2:$D$2,0)),"")</f>
        <v/>
      </c>
      <c r="AB26" s="3">
        <f>IF(AA26&lt;&gt;"",0.3*AA26,"")</f>
        <v/>
      </c>
      <c r="AC26" s="3">
        <f>IF(AA26&lt;&gt;"",AB26+AA26,"")</f>
        <v/>
      </c>
      <c r="AD26" t="n">
        <v>0</v>
      </c>
      <c r="AE26" t="n">
        <v>0</v>
      </c>
      <c r="AF26" t="n">
        <v>0</v>
      </c>
      <c r="AG26" t="n">
        <v>0</v>
      </c>
      <c r="AH26" t="n">
        <v>0</v>
      </c>
      <c r="AI26" t="n">
        <v>0.5</v>
      </c>
      <c r="AJ26" t="n">
        <v>1</v>
      </c>
      <c r="AK26" s="6">
        <f>J26/15000</f>
        <v/>
      </c>
      <c r="AL26">
        <f>0.000537/1000*Q26</f>
        <v/>
      </c>
      <c r="AM26" t="n">
        <v>0</v>
      </c>
      <c r="AN26" s="2">
        <f>U26</f>
        <v/>
      </c>
      <c r="AO26" s="2">
        <f>SUM(V26:W26)</f>
        <v/>
      </c>
      <c r="AP26" s="2">
        <f>AC26</f>
        <v/>
      </c>
      <c r="AQ26" s="6" t="inlineStr"/>
      <c r="AR26" s="20" t="n"/>
      <c r="AS26" s="5" t="n">
        <v>0.04530894085938152</v>
      </c>
      <c r="AT26" s="2">
        <f>SUM(Z26,AG26)/(SUM(AQ26,AS26)/3.6)</f>
        <v/>
      </c>
      <c r="AU26" s="5" t="n">
        <v>0</v>
      </c>
      <c r="AV26" s="5" t="n">
        <v>0</v>
      </c>
      <c r="AW26" s="7" t="n">
        <v>0</v>
      </c>
      <c r="AX26" s="7" t="n">
        <v>0</v>
      </c>
      <c r="AY26" s="7" t="n">
        <v>0</v>
      </c>
      <c r="AZ26" s="7" t="n">
        <v>0</v>
      </c>
      <c r="BA26" s="7" t="n">
        <v>0</v>
      </c>
      <c r="BB26" s="7" t="n">
        <v>0</v>
      </c>
      <c r="BC26" s="7" t="n">
        <v>0</v>
      </c>
      <c r="BD26" s="7" t="n">
        <v>0</v>
      </c>
      <c r="BE26" s="7" t="n">
        <v>0</v>
      </c>
      <c r="BF26" s="7" t="n">
        <v>0</v>
      </c>
      <c r="BG26" s="7" t="n">
        <v>0</v>
      </c>
      <c r="BH26" s="7" t="n">
        <v>0</v>
      </c>
      <c r="BI26" s="7" t="n">
        <v>0</v>
      </c>
      <c r="BJ26" s="7" t="n">
        <v>0</v>
      </c>
      <c r="BK26" s="7" t="n">
        <v>0</v>
      </c>
      <c r="BL26" s="7" t="n">
        <v>0</v>
      </c>
      <c r="BM26" s="7" t="n">
        <v>0</v>
      </c>
      <c r="BN26" s="7" t="n">
        <v>0</v>
      </c>
      <c r="BO26" s="7" t="n">
        <v>0</v>
      </c>
      <c r="BP26" s="7" t="n">
        <v>0</v>
      </c>
      <c r="BQ26" s="7" t="n">
        <v>0</v>
      </c>
      <c r="BR26" s="7" t="n">
        <v>0</v>
      </c>
      <c r="BS26" s="7" t="n">
        <v>0</v>
      </c>
      <c r="BT26" s="7" t="n">
        <v>0</v>
      </c>
      <c r="BU26" s="7" t="n">
        <v>0</v>
      </c>
      <c r="BV26" s="7" t="n">
        <v>0</v>
      </c>
      <c r="BW26" s="7" t="n">
        <v>0</v>
      </c>
      <c r="BX26" s="7" t="n">
        <v>0</v>
      </c>
      <c r="BY26" s="7" t="n">
        <v>0</v>
      </c>
      <c r="BZ26" s="7" t="n">
        <v>0</v>
      </c>
      <c r="CA26" s="7" t="n">
        <v>0</v>
      </c>
      <c r="CB26" s="7" t="n">
        <v>0</v>
      </c>
      <c r="CC26" s="7" t="n">
        <v>0</v>
      </c>
      <c r="CD26" s="7" t="n">
        <v>0</v>
      </c>
      <c r="CE26" s="7" t="n">
        <v>0</v>
      </c>
      <c r="CF26" s="7" t="n">
        <v>0</v>
      </c>
      <c r="CG26" s="7" t="n">
        <v>0</v>
      </c>
      <c r="CH26" s="7" t="n">
        <v>0</v>
      </c>
      <c r="CI26" s="7" t="n">
        <v>0</v>
      </c>
      <c r="CJ26" s="7" t="n">
        <v>0</v>
      </c>
      <c r="CK26" s="38">
        <f>VLOOKUP($B26,'abrasion emissions'!$O$7:$R$36,2,FALSE)</f>
        <v/>
      </c>
      <c r="CL26" s="38">
        <f>VLOOKUP($B26,'abrasion emissions'!$O$7:$R$36,3,FALSE)</f>
        <v/>
      </c>
      <c r="CM26" s="38">
        <f>VLOOKUP($B26,'abrasion emissions'!$O$7:$R$36,4,FALSE)</f>
        <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
      </c>
      <c r="CV26" s="7">
        <f>(CK26*CN26)+(CL26*CO26)+(CM26*CP26)</f>
        <v/>
      </c>
      <c r="CW26" s="7">
        <f>(CK26*CQ26)+(CL26*CR26)+(CM26*CS26)</f>
        <v/>
      </c>
    </row>
    <row r="27">
      <c r="A27">
        <f>B27&amp;" - "&amp;D27&amp;" - "&amp;IF(I27&lt;&gt;"",I27&amp;" - "&amp;E27,E27)</f>
        <v/>
      </c>
      <c r="B27" t="inlineStr">
        <is>
          <t>Bicycle, battery electric, cargo bike</t>
        </is>
      </c>
      <c r="D27" s="18" t="n">
        <v>2020</v>
      </c>
      <c r="E27" t="inlineStr">
        <is>
          <t>CH</t>
        </is>
      </c>
      <c r="F27" t="inlineStr">
        <is>
          <t>None</t>
        </is>
      </c>
      <c r="G27" t="inlineStr">
        <is>
          <t>vkm</t>
        </is>
      </c>
      <c r="H27" t="inlineStr">
        <is>
          <t>BEV</t>
        </is>
      </c>
      <c r="I27" t="inlineStr">
        <is>
          <t>NMC</t>
        </is>
      </c>
      <c r="J27" t="n">
        <v>20000</v>
      </c>
      <c r="K27" t="n">
        <v>2000</v>
      </c>
      <c r="L27" s="2">
        <f>J27/K27</f>
        <v/>
      </c>
      <c r="M27" t="n">
        <v>1</v>
      </c>
      <c r="N27" t="n">
        <v>75</v>
      </c>
      <c r="O27" t="n">
        <v>50</v>
      </c>
      <c r="P27" s="2">
        <f>SUM(U27,V27,W27,AC27,AF27,AH27)</f>
        <v/>
      </c>
      <c r="Q27" s="2">
        <f>P27+(M27*N27)+O27</f>
        <v/>
      </c>
      <c r="R27" t="n">
        <v>0.25</v>
      </c>
      <c r="S27" s="2" t="n">
        <v>38</v>
      </c>
      <c r="T27" s="1" t="n">
        <v>0</v>
      </c>
      <c r="U27" s="2">
        <f>S27*(1-T27)</f>
        <v/>
      </c>
      <c r="V27" t="n">
        <v>0</v>
      </c>
      <c r="W27" t="n">
        <v>4</v>
      </c>
      <c r="X27" s="3" t="n">
        <v>0.5</v>
      </c>
      <c r="Y27" s="1" t="n">
        <v>0.8</v>
      </c>
      <c r="Z27" s="3">
        <f>Y27*X27</f>
        <v/>
      </c>
      <c r="AA27" s="3">
        <f>IF(I27&lt;&gt;"",X27/INDEX('energy battery'!$B$3:$D$6,MATCH('vehicles specifications'!$D27,'energy battery'!$A$3:$A$6,0),MATCH('vehicles specifications'!$I27,'energy battery'!$B$2:$D$2,0)),"")</f>
        <v/>
      </c>
      <c r="AB27" s="3">
        <f>IF(AA27&lt;&gt;"",0.3*AA27,"")</f>
        <v/>
      </c>
      <c r="AC27" s="3">
        <f>IF(AA27&lt;&gt;"",AB27+AA27,"")</f>
        <v/>
      </c>
      <c r="AD27" t="n">
        <v>1</v>
      </c>
      <c r="AE27" t="n">
        <v>0</v>
      </c>
      <c r="AF27" t="n">
        <v>0</v>
      </c>
      <c r="AG27" t="n">
        <v>0</v>
      </c>
      <c r="AH27" t="n">
        <v>0</v>
      </c>
      <c r="AI27" t="n">
        <v>0.5</v>
      </c>
      <c r="AJ27" t="n">
        <v>1</v>
      </c>
      <c r="AK27" s="6">
        <f>J27/15000</f>
        <v/>
      </c>
      <c r="AL27">
        <f>0.000537/1000*Q27</f>
        <v/>
      </c>
      <c r="AM27" t="n">
        <v>0</v>
      </c>
      <c r="AN27" s="2">
        <f>U27</f>
        <v/>
      </c>
      <c r="AO27" s="2">
        <f>SUM(V27:W27)</f>
        <v/>
      </c>
      <c r="AP27" s="2">
        <f>AC27</f>
        <v/>
      </c>
      <c r="AQ27" s="6" t="inlineStr"/>
      <c r="AR27" s="20" t="n"/>
      <c r="AS27" s="5" t="n">
        <v>0.03470832316329021</v>
      </c>
      <c r="AT27" s="2">
        <f>SUM(Z27,AG27)/(SUM(AQ27,AS27)/3.6)</f>
        <v/>
      </c>
      <c r="AU27" s="5" t="n">
        <v>0</v>
      </c>
      <c r="AV27" s="5" t="n">
        <v>0</v>
      </c>
      <c r="AW27" s="7" t="n">
        <v>0</v>
      </c>
      <c r="AX27" s="7" t="n">
        <v>0</v>
      </c>
      <c r="AY27" s="7" t="n">
        <v>0</v>
      </c>
      <c r="AZ27" s="7" t="n">
        <v>0</v>
      </c>
      <c r="BA27" s="7" t="n">
        <v>0</v>
      </c>
      <c r="BB27" s="7" t="n">
        <v>0</v>
      </c>
      <c r="BC27" s="7" t="n">
        <v>0</v>
      </c>
      <c r="BD27" s="7" t="n">
        <v>0</v>
      </c>
      <c r="BE27" s="7" t="n">
        <v>0</v>
      </c>
      <c r="BF27" s="7" t="n">
        <v>0</v>
      </c>
      <c r="BG27" s="7" t="n">
        <v>0</v>
      </c>
      <c r="BH27" s="7" t="n">
        <v>0</v>
      </c>
      <c r="BI27" s="7" t="n">
        <v>0</v>
      </c>
      <c r="BJ27" s="7" t="n">
        <v>0</v>
      </c>
      <c r="BK27" s="7" t="n">
        <v>0</v>
      </c>
      <c r="BL27" s="7" t="n">
        <v>0</v>
      </c>
      <c r="BM27" s="7" t="n">
        <v>0</v>
      </c>
      <c r="BN27" s="7" t="n">
        <v>0</v>
      </c>
      <c r="BO27" s="7" t="n">
        <v>0</v>
      </c>
      <c r="BP27" s="7" t="n">
        <v>0</v>
      </c>
      <c r="BQ27" s="7" t="n">
        <v>0</v>
      </c>
      <c r="BR27" s="7" t="n">
        <v>0</v>
      </c>
      <c r="BS27" s="7" t="n">
        <v>0</v>
      </c>
      <c r="BT27" s="7" t="n">
        <v>0</v>
      </c>
      <c r="BU27" s="7" t="n">
        <v>0</v>
      </c>
      <c r="BV27" s="7" t="n">
        <v>0</v>
      </c>
      <c r="BW27" s="7" t="n">
        <v>0</v>
      </c>
      <c r="BX27" s="7" t="n">
        <v>0</v>
      </c>
      <c r="BY27" s="7" t="n">
        <v>0</v>
      </c>
      <c r="BZ27" s="7" t="n">
        <v>0</v>
      </c>
      <c r="CA27" s="7" t="n">
        <v>0</v>
      </c>
      <c r="CB27" s="7" t="n">
        <v>0</v>
      </c>
      <c r="CC27" s="7" t="n">
        <v>0</v>
      </c>
      <c r="CD27" s="7" t="n">
        <v>0</v>
      </c>
      <c r="CE27" s="7" t="n">
        <v>0</v>
      </c>
      <c r="CF27" s="7" t="n">
        <v>0</v>
      </c>
      <c r="CG27" s="7" t="n">
        <v>0</v>
      </c>
      <c r="CH27" s="7" t="n">
        <v>0</v>
      </c>
      <c r="CI27" s="7" t="n">
        <v>0</v>
      </c>
      <c r="CJ27" s="7" t="n">
        <v>0</v>
      </c>
      <c r="CK27" s="38">
        <f>VLOOKUP($B27,'abrasion emissions'!$O$7:$R$36,2,FALSE)</f>
        <v/>
      </c>
      <c r="CL27" s="38">
        <f>VLOOKUP($B27,'abrasion emissions'!$O$7:$R$36,3,FALSE)</f>
        <v/>
      </c>
      <c r="CM27" s="38">
        <f>VLOOKUP($B27,'abrasion emissions'!$O$7:$R$36,4,FALSE)</f>
        <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
      </c>
      <c r="CV27" s="7">
        <f>(CK27*CN27)+(CL27*CO27)+(CM27*CP27)</f>
        <v/>
      </c>
      <c r="CW27" s="7">
        <f>(CK27*CQ27)+(CL27*CR27)+(CM27*CS27)</f>
        <v/>
      </c>
    </row>
    <row r="28">
      <c r="A28">
        <f>B28&amp;" - "&amp;D28&amp;" - "&amp;IF(I28&lt;&gt;"",I28&amp;" - "&amp;E28,E28)</f>
        <v/>
      </c>
      <c r="B28" t="inlineStr">
        <is>
          <t>Bicycle, battery electric, cargo bike</t>
        </is>
      </c>
      <c r="D28" s="18" t="n">
        <v>2030</v>
      </c>
      <c r="E28" t="inlineStr">
        <is>
          <t>CH</t>
        </is>
      </c>
      <c r="F28" t="inlineStr">
        <is>
          <t>None</t>
        </is>
      </c>
      <c r="G28" t="inlineStr">
        <is>
          <t>vkm</t>
        </is>
      </c>
      <c r="H28" t="inlineStr">
        <is>
          <t>BEV</t>
        </is>
      </c>
      <c r="I28" t="inlineStr">
        <is>
          <t>NMC</t>
        </is>
      </c>
      <c r="J28" t="n">
        <v>20000</v>
      </c>
      <c r="K28" t="n">
        <v>2000</v>
      </c>
      <c r="L28" s="2">
        <f>J28/K28</f>
        <v/>
      </c>
      <c r="M28" t="n">
        <v>1</v>
      </c>
      <c r="N28" t="n">
        <v>75</v>
      </c>
      <c r="O28" t="n">
        <v>50</v>
      </c>
      <c r="P28" s="2">
        <f>SUM(U28,V28,W28,AC28,AF28,AH28)</f>
        <v/>
      </c>
      <c r="Q28" s="2">
        <f>P28+(M28*N28)+O28</f>
        <v/>
      </c>
      <c r="R28" t="n">
        <v>0.25</v>
      </c>
      <c r="S28" s="2" t="n">
        <v>38</v>
      </c>
      <c r="T28" s="1" t="n">
        <v>0.03</v>
      </c>
      <c r="U28" s="2">
        <f>S28*(1-T28)</f>
        <v/>
      </c>
      <c r="V28" t="n">
        <v>0</v>
      </c>
      <c r="W28" t="n">
        <v>3.9</v>
      </c>
      <c r="X28" s="3" t="n">
        <v>0.7</v>
      </c>
      <c r="Y28" s="1" t="n">
        <v>0.8</v>
      </c>
      <c r="Z28" s="3">
        <f>Y28*X28</f>
        <v/>
      </c>
      <c r="AA28" s="3">
        <f>IF(I28&lt;&gt;"",X28/INDEX('energy battery'!$B$3:$D$6,MATCH('vehicles specifications'!$D28,'energy battery'!$A$3:$A$6,0),MATCH('vehicles specifications'!$I28,'energy battery'!$B$2:$D$2,0)),"")</f>
        <v/>
      </c>
      <c r="AB28" s="3">
        <f>IF(AA28&lt;&gt;"",0.3*AA28,"")</f>
        <v/>
      </c>
      <c r="AC28" s="3">
        <f>IF(AA28&lt;&gt;"",AB28+AA28,"")</f>
        <v/>
      </c>
      <c r="AD28" t="n">
        <v>0.5</v>
      </c>
      <c r="AE28" t="n">
        <v>0</v>
      </c>
      <c r="AF28" t="n">
        <v>0</v>
      </c>
      <c r="AG28" t="n">
        <v>0</v>
      </c>
      <c r="AH28" t="n">
        <v>0</v>
      </c>
      <c r="AI28" t="n">
        <v>0.5</v>
      </c>
      <c r="AJ28" t="n">
        <v>1</v>
      </c>
      <c r="AK28" s="6">
        <f>J28/15000</f>
        <v/>
      </c>
      <c r="AL28">
        <f>0.000537/1000*Q28</f>
        <v/>
      </c>
      <c r="AM28" t="n">
        <v>0</v>
      </c>
      <c r="AN28" s="2">
        <f>U28</f>
        <v/>
      </c>
      <c r="AO28" s="2">
        <f>SUM(V28:W28)</f>
        <v/>
      </c>
      <c r="AP28" s="2">
        <f>AC28</f>
        <v/>
      </c>
      <c r="AQ28" s="6" t="inlineStr"/>
      <c r="AR28" s="20" t="n"/>
      <c r="AS28" s="5" t="n">
        <v>0.03470832316329021</v>
      </c>
      <c r="AT28" s="2">
        <f>SUM(Z28,AG28)/(SUM(AQ28,AS28)/3.6)</f>
        <v/>
      </c>
      <c r="AU28" s="5" t="n">
        <v>0</v>
      </c>
      <c r="AV28" s="5" t="n">
        <v>0</v>
      </c>
      <c r="AW28" s="7" t="n">
        <v>0</v>
      </c>
      <c r="AX28" s="7" t="n">
        <v>0</v>
      </c>
      <c r="AY28" s="7" t="n">
        <v>0</v>
      </c>
      <c r="AZ28" s="7" t="n">
        <v>0</v>
      </c>
      <c r="BA28" s="7" t="n">
        <v>0</v>
      </c>
      <c r="BB28" s="7" t="n">
        <v>0</v>
      </c>
      <c r="BC28" s="7" t="n">
        <v>0</v>
      </c>
      <c r="BD28" s="7" t="n">
        <v>0</v>
      </c>
      <c r="BE28" s="7" t="n">
        <v>0</v>
      </c>
      <c r="BF28" s="7" t="n">
        <v>0</v>
      </c>
      <c r="BG28" s="7" t="n">
        <v>0</v>
      </c>
      <c r="BH28" s="7" t="n">
        <v>0</v>
      </c>
      <c r="BI28" s="7" t="n">
        <v>0</v>
      </c>
      <c r="BJ28" s="7" t="n">
        <v>0</v>
      </c>
      <c r="BK28" s="7" t="n">
        <v>0</v>
      </c>
      <c r="BL28" s="7" t="n">
        <v>0</v>
      </c>
      <c r="BM28" s="7" t="n">
        <v>0</v>
      </c>
      <c r="BN28" s="7" t="n">
        <v>0</v>
      </c>
      <c r="BO28" s="7" t="n">
        <v>0</v>
      </c>
      <c r="BP28" s="7" t="n">
        <v>0</v>
      </c>
      <c r="BQ28" s="7" t="n">
        <v>0</v>
      </c>
      <c r="BR28" s="7" t="n">
        <v>0</v>
      </c>
      <c r="BS28" s="7" t="n">
        <v>0</v>
      </c>
      <c r="BT28" s="7" t="n">
        <v>0</v>
      </c>
      <c r="BU28" s="7" t="n">
        <v>0</v>
      </c>
      <c r="BV28" s="7" t="n">
        <v>0</v>
      </c>
      <c r="BW28" s="7" t="n">
        <v>0</v>
      </c>
      <c r="BX28" s="7" t="n">
        <v>0</v>
      </c>
      <c r="BY28" s="7" t="n">
        <v>0</v>
      </c>
      <c r="BZ28" s="7" t="n">
        <v>0</v>
      </c>
      <c r="CA28" s="7" t="n">
        <v>0</v>
      </c>
      <c r="CB28" s="7" t="n">
        <v>0</v>
      </c>
      <c r="CC28" s="7" t="n">
        <v>0</v>
      </c>
      <c r="CD28" s="7" t="n">
        <v>0</v>
      </c>
      <c r="CE28" s="7" t="n">
        <v>0</v>
      </c>
      <c r="CF28" s="7" t="n">
        <v>0</v>
      </c>
      <c r="CG28" s="7" t="n">
        <v>0</v>
      </c>
      <c r="CH28" s="7" t="n">
        <v>0</v>
      </c>
      <c r="CI28" s="7" t="n">
        <v>0</v>
      </c>
      <c r="CJ28" s="7" t="n">
        <v>0</v>
      </c>
      <c r="CK28" s="38">
        <f>VLOOKUP($B28,'abrasion emissions'!$O$7:$R$36,2,FALSE)</f>
        <v/>
      </c>
      <c r="CL28" s="38">
        <f>VLOOKUP($B28,'abrasion emissions'!$O$7:$R$36,3,FALSE)</f>
        <v/>
      </c>
      <c r="CM28" s="38">
        <f>VLOOKUP($B28,'abrasion emissions'!$O$7:$R$36,4,FALSE)</f>
        <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
      </c>
      <c r="CV28" s="7">
        <f>(CK28*CN28)+(CL28*CO28)+(CM28*CP28)</f>
        <v/>
      </c>
      <c r="CW28" s="7">
        <f>(CK28*CQ28)+(CL28*CR28)+(CM28*CS28)</f>
        <v/>
      </c>
    </row>
    <row r="29">
      <c r="A29">
        <f>B29&amp;" - "&amp;D29&amp;" - "&amp;IF(I29&lt;&gt;"",I29&amp;" - "&amp;E29,E29)</f>
        <v/>
      </c>
      <c r="B29" t="inlineStr">
        <is>
          <t>Bicycle, battery electric, cargo bike</t>
        </is>
      </c>
      <c r="D29" s="18" t="n">
        <v>2040</v>
      </c>
      <c r="E29" t="inlineStr">
        <is>
          <t>CH</t>
        </is>
      </c>
      <c r="F29" t="inlineStr">
        <is>
          <t>None</t>
        </is>
      </c>
      <c r="G29" t="inlineStr">
        <is>
          <t>vkm</t>
        </is>
      </c>
      <c r="H29" t="inlineStr">
        <is>
          <t>BEV</t>
        </is>
      </c>
      <c r="I29" t="inlineStr">
        <is>
          <t>NMC</t>
        </is>
      </c>
      <c r="J29" t="n">
        <v>20000</v>
      </c>
      <c r="K29" t="n">
        <v>2000</v>
      </c>
      <c r="L29" s="2">
        <f>J29/K29</f>
        <v/>
      </c>
      <c r="M29" t="n">
        <v>1</v>
      </c>
      <c r="N29" t="n">
        <v>75</v>
      </c>
      <c r="O29" t="n">
        <v>50</v>
      </c>
      <c r="P29" s="2">
        <f>SUM(U29,V29,W29,AC29,AF29,AH29)</f>
        <v/>
      </c>
      <c r="Q29" s="2">
        <f>P29+(M29*N29)+O29</f>
        <v/>
      </c>
      <c r="R29" t="n">
        <v>0.25</v>
      </c>
      <c r="S29" s="2" t="n">
        <v>38</v>
      </c>
      <c r="T29" s="1" t="n">
        <v>0.05</v>
      </c>
      <c r="U29" s="2">
        <f>S29*(1-T29)</f>
        <v/>
      </c>
      <c r="V29" t="n">
        <v>0</v>
      </c>
      <c r="W29" t="n">
        <v>3.8</v>
      </c>
      <c r="X29" s="3" t="n">
        <v>0.8</v>
      </c>
      <c r="Y29" s="1" t="n">
        <v>0.8</v>
      </c>
      <c r="Z29" s="3">
        <f>Y29*X29</f>
        <v/>
      </c>
      <c r="AA29" s="3">
        <f>IF(I29&lt;&gt;"",X29/INDEX('energy battery'!$B$3:$D$6,MATCH('vehicles specifications'!$D29,'energy battery'!$A$3:$A$6,0),MATCH('vehicles specifications'!$I29,'energy battery'!$B$2:$D$2,0)),"")</f>
        <v/>
      </c>
      <c r="AB29" s="3">
        <f>IF(AA29&lt;&gt;"",0.3*AA29,"")</f>
        <v/>
      </c>
      <c r="AC29" s="3">
        <f>IF(AA29&lt;&gt;"",AB29+AA29,"")</f>
        <v/>
      </c>
      <c r="AD29" t="n">
        <v>0.25</v>
      </c>
      <c r="AE29" t="n">
        <v>0</v>
      </c>
      <c r="AF29" t="n">
        <v>0</v>
      </c>
      <c r="AG29" t="n">
        <v>0</v>
      </c>
      <c r="AH29" t="n">
        <v>0</v>
      </c>
      <c r="AI29" t="n">
        <v>0.5</v>
      </c>
      <c r="AJ29" t="n">
        <v>1</v>
      </c>
      <c r="AK29" s="6">
        <f>J29/15000</f>
        <v/>
      </c>
      <c r="AL29">
        <f>0.000537/1000*Q29</f>
        <v/>
      </c>
      <c r="AM29" t="n">
        <v>0</v>
      </c>
      <c r="AN29" s="2">
        <f>U29</f>
        <v/>
      </c>
      <c r="AO29" s="2">
        <f>SUM(V29:W29)</f>
        <v/>
      </c>
      <c r="AP29" s="2">
        <f>AC29</f>
        <v/>
      </c>
      <c r="AQ29" s="6" t="inlineStr"/>
      <c r="AR29" s="20" t="n"/>
      <c r="AS29" s="5" t="n">
        <v>0.03470832316329021</v>
      </c>
      <c r="AT29" s="2">
        <f>SUM(Z29,AG29)/(SUM(AQ29,AS29)/3.6)</f>
        <v/>
      </c>
      <c r="AU29" s="5" t="n">
        <v>0</v>
      </c>
      <c r="AV29" s="5" t="n">
        <v>0</v>
      </c>
      <c r="AW29" s="7" t="n">
        <v>0</v>
      </c>
      <c r="AX29" s="7" t="n">
        <v>0</v>
      </c>
      <c r="AY29" s="7" t="n">
        <v>0</v>
      </c>
      <c r="AZ29" s="7" t="n">
        <v>0</v>
      </c>
      <c r="BA29" s="7" t="n">
        <v>0</v>
      </c>
      <c r="BB29" s="7" t="n">
        <v>0</v>
      </c>
      <c r="BC29" s="7" t="n">
        <v>0</v>
      </c>
      <c r="BD29" s="7" t="n">
        <v>0</v>
      </c>
      <c r="BE29" s="7" t="n">
        <v>0</v>
      </c>
      <c r="BF29" s="7" t="n">
        <v>0</v>
      </c>
      <c r="BG29" s="7" t="n">
        <v>0</v>
      </c>
      <c r="BH29" s="7" t="n">
        <v>0</v>
      </c>
      <c r="BI29" s="7" t="n">
        <v>0</v>
      </c>
      <c r="BJ29" s="7" t="n">
        <v>0</v>
      </c>
      <c r="BK29" s="7" t="n">
        <v>0</v>
      </c>
      <c r="BL29" s="7" t="n">
        <v>0</v>
      </c>
      <c r="BM29" s="7" t="n">
        <v>0</v>
      </c>
      <c r="BN29" s="7" t="n">
        <v>0</v>
      </c>
      <c r="BO29" s="7" t="n">
        <v>0</v>
      </c>
      <c r="BP29" s="7" t="n">
        <v>0</v>
      </c>
      <c r="BQ29" s="7" t="n">
        <v>0</v>
      </c>
      <c r="BR29" s="7" t="n">
        <v>0</v>
      </c>
      <c r="BS29" s="7" t="n">
        <v>0</v>
      </c>
      <c r="BT29" s="7" t="n">
        <v>0</v>
      </c>
      <c r="BU29" s="7" t="n">
        <v>0</v>
      </c>
      <c r="BV29" s="7" t="n">
        <v>0</v>
      </c>
      <c r="BW29" s="7" t="n">
        <v>0</v>
      </c>
      <c r="BX29" s="7" t="n">
        <v>0</v>
      </c>
      <c r="BY29" s="7" t="n">
        <v>0</v>
      </c>
      <c r="BZ29" s="7" t="n">
        <v>0</v>
      </c>
      <c r="CA29" s="7" t="n">
        <v>0</v>
      </c>
      <c r="CB29" s="7" t="n">
        <v>0</v>
      </c>
      <c r="CC29" s="7" t="n">
        <v>0</v>
      </c>
      <c r="CD29" s="7" t="n">
        <v>0</v>
      </c>
      <c r="CE29" s="7" t="n">
        <v>0</v>
      </c>
      <c r="CF29" s="7" t="n">
        <v>0</v>
      </c>
      <c r="CG29" s="7" t="n">
        <v>0</v>
      </c>
      <c r="CH29" s="7" t="n">
        <v>0</v>
      </c>
      <c r="CI29" s="7" t="n">
        <v>0</v>
      </c>
      <c r="CJ29" s="7" t="n">
        <v>0</v>
      </c>
      <c r="CK29" s="38">
        <f>VLOOKUP($B29,'abrasion emissions'!$O$7:$R$36,2,FALSE)</f>
        <v/>
      </c>
      <c r="CL29" s="38">
        <f>VLOOKUP($B29,'abrasion emissions'!$O$7:$R$36,3,FALSE)</f>
        <v/>
      </c>
      <c r="CM29" s="38">
        <f>VLOOKUP($B29,'abrasion emissions'!$O$7:$R$36,4,FALSE)</f>
        <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
      </c>
      <c r="CV29" s="7">
        <f>(CK29*CN29)+(CL29*CO29)+(CM29*CP29)</f>
        <v/>
      </c>
      <c r="CW29" s="7">
        <f>(CK29*CQ29)+(CL29*CR29)+(CM29*CS29)</f>
        <v/>
      </c>
    </row>
    <row r="30">
      <c r="A30">
        <f>B30&amp;" - "&amp;D30&amp;" - "&amp;IF(I30&lt;&gt;"",I30&amp;" - "&amp;E30,E30)</f>
        <v/>
      </c>
      <c r="B30" t="inlineStr">
        <is>
          <t>Bicycle, battery electric, cargo bike</t>
        </is>
      </c>
      <c r="D30" s="18" t="n">
        <v>2050</v>
      </c>
      <c r="E30" t="inlineStr">
        <is>
          <t>CH</t>
        </is>
      </c>
      <c r="F30" t="inlineStr">
        <is>
          <t>None</t>
        </is>
      </c>
      <c r="G30" t="inlineStr">
        <is>
          <t>vkm</t>
        </is>
      </c>
      <c r="H30" t="inlineStr">
        <is>
          <t>BEV</t>
        </is>
      </c>
      <c r="I30" t="inlineStr">
        <is>
          <t>NMC</t>
        </is>
      </c>
      <c r="J30" t="n">
        <v>20000</v>
      </c>
      <c r="K30" t="n">
        <v>2000</v>
      </c>
      <c r="L30" s="2">
        <f>J30/K30</f>
        <v/>
      </c>
      <c r="M30" t="n">
        <v>1</v>
      </c>
      <c r="N30" t="n">
        <v>75</v>
      </c>
      <c r="O30" t="n">
        <v>50</v>
      </c>
      <c r="P30" s="2">
        <f>SUM(U30,V30,W30,AC30,AF30,AH30)</f>
        <v/>
      </c>
      <c r="Q30" s="2">
        <f>P30+(M30*N30)+O30</f>
        <v/>
      </c>
      <c r="R30" t="n">
        <v>0.25</v>
      </c>
      <c r="S30" s="2" t="n">
        <v>38</v>
      </c>
      <c r="T30" s="1" t="n">
        <v>0.07000000000000001</v>
      </c>
      <c r="U30" s="2">
        <f>S30*(1-T30)</f>
        <v/>
      </c>
      <c r="V30" t="n">
        <v>0</v>
      </c>
      <c r="W30" t="n">
        <v>3.7</v>
      </c>
      <c r="X30" s="3" t="n">
        <v>1</v>
      </c>
      <c r="Y30" s="1" t="n">
        <v>0.8</v>
      </c>
      <c r="Z30" s="3">
        <f>Y30*X30</f>
        <v/>
      </c>
      <c r="AA30" s="3">
        <f>IF(I30&lt;&gt;"",X30/INDEX('energy battery'!$B$3:$D$6,MATCH('vehicles specifications'!$D30,'energy battery'!$A$3:$A$6,0),MATCH('vehicles specifications'!$I30,'energy battery'!$B$2:$D$2,0)),"")</f>
        <v/>
      </c>
      <c r="AB30" s="3">
        <f>IF(AA30&lt;&gt;"",0.3*AA30,"")</f>
        <v/>
      </c>
      <c r="AC30" s="3">
        <f>IF(AA30&lt;&gt;"",AB30+AA30,"")</f>
        <v/>
      </c>
      <c r="AD30" t="n">
        <v>0</v>
      </c>
      <c r="AE30" t="n">
        <v>0</v>
      </c>
      <c r="AF30" t="n">
        <v>0</v>
      </c>
      <c r="AG30" t="n">
        <v>0</v>
      </c>
      <c r="AH30" t="n">
        <v>0</v>
      </c>
      <c r="AI30" t="n">
        <v>0.5</v>
      </c>
      <c r="AJ30" t="n">
        <v>1</v>
      </c>
      <c r="AK30" s="6">
        <f>J30/15000</f>
        <v/>
      </c>
      <c r="AL30">
        <f>0.000537/1000*Q30</f>
        <v/>
      </c>
      <c r="AM30" t="n">
        <v>0</v>
      </c>
      <c r="AN30" s="2">
        <f>U30</f>
        <v/>
      </c>
      <c r="AO30" s="2">
        <f>SUM(V30:W30)</f>
        <v/>
      </c>
      <c r="AP30" s="2">
        <f>AC30</f>
        <v/>
      </c>
      <c r="AQ30" s="6" t="inlineStr"/>
      <c r="AR30" s="20" t="n"/>
      <c r="AS30" s="5" t="n">
        <v>0.03470832316329021</v>
      </c>
      <c r="AT30" s="2">
        <f>SUM(Z30,AG30)/(SUM(AQ30,AS30)/3.6)</f>
        <v/>
      </c>
      <c r="AU30" s="5" t="n">
        <v>0</v>
      </c>
      <c r="AV30" s="5" t="n">
        <v>0</v>
      </c>
      <c r="AW30" s="7" t="n">
        <v>0</v>
      </c>
      <c r="AX30" s="7" t="n">
        <v>0</v>
      </c>
      <c r="AY30" s="7" t="n">
        <v>0</v>
      </c>
      <c r="AZ30" s="7" t="n">
        <v>0</v>
      </c>
      <c r="BA30" s="7" t="n">
        <v>0</v>
      </c>
      <c r="BB30" s="7" t="n">
        <v>0</v>
      </c>
      <c r="BC30" s="7" t="n">
        <v>0</v>
      </c>
      <c r="BD30" s="7" t="n">
        <v>0</v>
      </c>
      <c r="BE30" s="7" t="n">
        <v>0</v>
      </c>
      <c r="BF30" s="7" t="n">
        <v>0</v>
      </c>
      <c r="BG30" s="7" t="n">
        <v>0</v>
      </c>
      <c r="BH30" s="7" t="n">
        <v>0</v>
      </c>
      <c r="BI30" s="7" t="n">
        <v>0</v>
      </c>
      <c r="BJ30" s="7" t="n">
        <v>0</v>
      </c>
      <c r="BK30" s="7" t="n">
        <v>0</v>
      </c>
      <c r="BL30" s="7" t="n">
        <v>0</v>
      </c>
      <c r="BM30" s="7" t="n">
        <v>0</v>
      </c>
      <c r="BN30" s="7" t="n">
        <v>0</v>
      </c>
      <c r="BO30" s="7" t="n">
        <v>0</v>
      </c>
      <c r="BP30" s="7" t="n">
        <v>0</v>
      </c>
      <c r="BQ30" s="7" t="n">
        <v>0</v>
      </c>
      <c r="BR30" s="7" t="n">
        <v>0</v>
      </c>
      <c r="BS30" s="7" t="n">
        <v>0</v>
      </c>
      <c r="BT30" s="7" t="n">
        <v>0</v>
      </c>
      <c r="BU30" s="7" t="n">
        <v>0</v>
      </c>
      <c r="BV30" s="7" t="n">
        <v>0</v>
      </c>
      <c r="BW30" s="7" t="n">
        <v>0</v>
      </c>
      <c r="BX30" s="7" t="n">
        <v>0</v>
      </c>
      <c r="BY30" s="7" t="n">
        <v>0</v>
      </c>
      <c r="BZ30" s="7" t="n">
        <v>0</v>
      </c>
      <c r="CA30" s="7" t="n">
        <v>0</v>
      </c>
      <c r="CB30" s="7" t="n">
        <v>0</v>
      </c>
      <c r="CC30" s="7" t="n">
        <v>0</v>
      </c>
      <c r="CD30" s="7" t="n">
        <v>0</v>
      </c>
      <c r="CE30" s="7" t="n">
        <v>0</v>
      </c>
      <c r="CF30" s="7" t="n">
        <v>0</v>
      </c>
      <c r="CG30" s="7" t="n">
        <v>0</v>
      </c>
      <c r="CH30" s="7" t="n">
        <v>0</v>
      </c>
      <c r="CI30" s="7" t="n">
        <v>0</v>
      </c>
      <c r="CJ30" s="7" t="n">
        <v>0</v>
      </c>
      <c r="CK30" s="38">
        <f>VLOOKUP($B30,'abrasion emissions'!$O$7:$R$36,2,FALSE)</f>
        <v/>
      </c>
      <c r="CL30" s="38">
        <f>VLOOKUP($B30,'abrasion emissions'!$O$7:$R$36,3,FALSE)</f>
        <v/>
      </c>
      <c r="CM30" s="38">
        <f>VLOOKUP($B30,'abrasion emissions'!$O$7:$R$36,4,FALSE)</f>
        <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
      </c>
      <c r="CV30" s="7">
        <f>(CK30*CN30)+(CL30*CO30)+(CM30*CP30)</f>
        <v/>
      </c>
      <c r="CW30" s="7">
        <f>(CK30*CQ30)+(CL30*CR30)+(CM30*CS30)</f>
        <v/>
      </c>
    </row>
    <row r="31">
      <c r="A31">
        <f>B31&amp;" - "&amp;D31&amp;" - "&amp;IF(I31&lt;&gt;"",I31&amp;" - "&amp;E31,E31)</f>
        <v/>
      </c>
      <c r="B31" t="inlineStr">
        <is>
          <t>Bicycle, electric (&lt;25 km/h)</t>
        </is>
      </c>
      <c r="D31" s="18" t="n">
        <v>2020</v>
      </c>
      <c r="E31" t="inlineStr">
        <is>
          <t>CH</t>
        </is>
      </c>
      <c r="F31" t="inlineStr">
        <is>
          <t>None</t>
        </is>
      </c>
      <c r="G31" t="inlineStr">
        <is>
          <t>vkm</t>
        </is>
      </c>
      <c r="H31" t="inlineStr">
        <is>
          <t>BEV</t>
        </is>
      </c>
      <c r="I31" t="inlineStr">
        <is>
          <t>LFP</t>
        </is>
      </c>
      <c r="J31" t="n">
        <v>20000</v>
      </c>
      <c r="K31" t="n">
        <v>2000</v>
      </c>
      <c r="L31" s="2">
        <f>J31/K31</f>
        <v/>
      </c>
      <c r="M31" t="n">
        <v>1</v>
      </c>
      <c r="N31" t="n">
        <v>75</v>
      </c>
      <c r="O31" t="n">
        <v>1</v>
      </c>
      <c r="P31" s="2">
        <f>SUM(U31,V31,W31,AC31,AF31,AH31)</f>
        <v/>
      </c>
      <c r="Q31" s="2">
        <f>P31+(M31*N31)+O31</f>
        <v/>
      </c>
      <c r="R31" t="n">
        <v>0.25</v>
      </c>
      <c r="S31" s="2" t="n">
        <v>16</v>
      </c>
      <c r="T31" s="1" t="n">
        <v>0</v>
      </c>
      <c r="U31" s="2">
        <f>S31*(1-T31)</f>
        <v/>
      </c>
      <c r="V31" t="n">
        <v>0</v>
      </c>
      <c r="W31" t="n">
        <v>4</v>
      </c>
      <c r="X31" s="3" t="n">
        <v>0.5</v>
      </c>
      <c r="Y31" s="1" t="n">
        <v>0.8</v>
      </c>
      <c r="Z31" s="3">
        <f>Y31*X31</f>
        <v/>
      </c>
      <c r="AA31" s="3">
        <f>IF(I31&lt;&gt;"",X31/INDEX('energy battery'!$B$3:$D$6,MATCH('vehicles specifications'!$D31,'energy battery'!$A$3:$A$6,0),MATCH('vehicles specifications'!$I31,'energy battery'!$B$2:$D$2,0)),"")</f>
        <v/>
      </c>
      <c r="AB31" s="3">
        <f>IF(AA31&lt;&gt;"",0.2*AA31,"")</f>
        <v/>
      </c>
      <c r="AC31" s="3">
        <f>IF(AA31&lt;&gt;"",AB31+AA31,"")</f>
        <v/>
      </c>
      <c r="AD31" t="n">
        <v>1</v>
      </c>
      <c r="AE31" t="n">
        <v>0</v>
      </c>
      <c r="AF31" t="n">
        <v>0</v>
      </c>
      <c r="AG31" t="n">
        <v>0</v>
      </c>
      <c r="AH31" t="n">
        <v>0</v>
      </c>
      <c r="AI31" t="n">
        <v>0.5</v>
      </c>
      <c r="AJ31" t="n">
        <v>1</v>
      </c>
      <c r="AK31" s="6">
        <f>J31/15000</f>
        <v/>
      </c>
      <c r="AL31">
        <f>0.000537/1000*Q31</f>
        <v/>
      </c>
      <c r="AM31" t="n">
        <v>0</v>
      </c>
      <c r="AN31" s="2">
        <f>U31</f>
        <v/>
      </c>
      <c r="AO31" s="2">
        <f>SUM(V31:W31)</f>
        <v/>
      </c>
      <c r="AP31" s="2">
        <f>AC31</f>
        <v/>
      </c>
      <c r="AQ31" s="6" t="inlineStr"/>
      <c r="AR31" s="20" t="n"/>
      <c r="AS31" s="5" t="n">
        <v>0.02467063914986235</v>
      </c>
      <c r="AT31" s="2">
        <f>SUM(Z31,AG31)/(SUM(AQ31,AS31)/3.6)</f>
        <v/>
      </c>
      <c r="AU31" s="5" t="n">
        <v>0</v>
      </c>
      <c r="AV31" s="5" t="n">
        <v>0</v>
      </c>
      <c r="AW31" s="7" t="n">
        <v>0</v>
      </c>
      <c r="AX31" s="7" t="n">
        <v>0</v>
      </c>
      <c r="AY31" s="7" t="n">
        <v>0</v>
      </c>
      <c r="AZ31" s="7" t="n">
        <v>0</v>
      </c>
      <c r="BA31" s="7" t="n">
        <v>0</v>
      </c>
      <c r="BB31" s="7" t="n">
        <v>0</v>
      </c>
      <c r="BC31" s="7" t="n">
        <v>0</v>
      </c>
      <c r="BD31" s="7" t="n">
        <v>0</v>
      </c>
      <c r="BE31" s="7" t="n">
        <v>0</v>
      </c>
      <c r="BF31" s="7" t="n">
        <v>0</v>
      </c>
      <c r="BG31" s="7" t="n">
        <v>0</v>
      </c>
      <c r="BH31" s="7" t="n">
        <v>0</v>
      </c>
      <c r="BI31" s="7" t="n">
        <v>0</v>
      </c>
      <c r="BJ31" s="7" t="n">
        <v>0</v>
      </c>
      <c r="BK31" s="7" t="n">
        <v>0</v>
      </c>
      <c r="BL31" s="7" t="n">
        <v>0</v>
      </c>
      <c r="BM31" s="7" t="n">
        <v>0</v>
      </c>
      <c r="BN31" s="7" t="n">
        <v>0</v>
      </c>
      <c r="BO31" s="7" t="n">
        <v>0</v>
      </c>
      <c r="BP31" s="7" t="n">
        <v>0</v>
      </c>
      <c r="BQ31" s="7" t="n">
        <v>0</v>
      </c>
      <c r="BR31" s="7" t="n">
        <v>0</v>
      </c>
      <c r="BS31" s="7" t="n">
        <v>0</v>
      </c>
      <c r="BT31" s="7" t="n">
        <v>0</v>
      </c>
      <c r="BU31" s="7" t="n">
        <v>0</v>
      </c>
      <c r="BV31" s="7" t="n">
        <v>0</v>
      </c>
      <c r="BW31" s="7" t="n">
        <v>0</v>
      </c>
      <c r="BX31" s="7" t="n">
        <v>0</v>
      </c>
      <c r="BY31" s="7" t="n">
        <v>0</v>
      </c>
      <c r="BZ31" s="7" t="n">
        <v>0</v>
      </c>
      <c r="CA31" s="7" t="n">
        <v>0</v>
      </c>
      <c r="CB31" s="7" t="n">
        <v>0</v>
      </c>
      <c r="CC31" s="7" t="n">
        <v>0</v>
      </c>
      <c r="CD31" s="7" t="n">
        <v>0</v>
      </c>
      <c r="CE31" s="7" t="n">
        <v>0</v>
      </c>
      <c r="CF31" s="7" t="n">
        <v>0</v>
      </c>
      <c r="CG31" s="7" t="n">
        <v>0</v>
      </c>
      <c r="CH31" s="7" t="n">
        <v>0</v>
      </c>
      <c r="CI31" s="7" t="n">
        <v>0</v>
      </c>
      <c r="CJ31" s="7" t="n">
        <v>0</v>
      </c>
      <c r="CK31" s="38">
        <f>VLOOKUP($B31,'abrasion emissions'!$O$7:$R$36,2,FALSE)</f>
        <v/>
      </c>
      <c r="CL31" s="38">
        <f>VLOOKUP($B31,'abrasion emissions'!$O$7:$R$36,3,FALSE)</f>
        <v/>
      </c>
      <c r="CM31" s="38">
        <f>VLOOKUP($B31,'abrasion emissions'!$O$7:$R$36,4,FALSE)</f>
        <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
      </c>
      <c r="CV31" s="7">
        <f>(CK31*CN31)+(CL31*CO31)+(CM31*CP31)</f>
        <v/>
      </c>
      <c r="CW31" s="7">
        <f>(CK31*CQ31)+(CL31*CR31)+(CM31*CS31)</f>
        <v/>
      </c>
    </row>
    <row r="32">
      <c r="A32">
        <f>B32&amp;" - "&amp;D32&amp;" - "&amp;IF(I32&lt;&gt;"",I32&amp;" - "&amp;E32,E32)</f>
        <v/>
      </c>
      <c r="B32" t="inlineStr">
        <is>
          <t>Bicycle, electric (&lt;25 km/h)</t>
        </is>
      </c>
      <c r="D32" s="18" t="n">
        <v>2030</v>
      </c>
      <c r="E32" t="inlineStr">
        <is>
          <t>CH</t>
        </is>
      </c>
      <c r="F32" t="inlineStr">
        <is>
          <t>None</t>
        </is>
      </c>
      <c r="G32" t="inlineStr">
        <is>
          <t>vkm</t>
        </is>
      </c>
      <c r="H32" t="inlineStr">
        <is>
          <t>BEV</t>
        </is>
      </c>
      <c r="I32" t="inlineStr">
        <is>
          <t>LFP</t>
        </is>
      </c>
      <c r="J32" t="n">
        <v>20000</v>
      </c>
      <c r="K32" t="n">
        <v>2000</v>
      </c>
      <c r="L32" s="2">
        <f>J32/K32</f>
        <v/>
      </c>
      <c r="M32" t="n">
        <v>1</v>
      </c>
      <c r="N32" t="n">
        <v>75</v>
      </c>
      <c r="O32" t="n">
        <v>1</v>
      </c>
      <c r="P32" s="2">
        <f>SUM(U32,V32,W32,AC32,AF32,AH32)</f>
        <v/>
      </c>
      <c r="Q32" s="2">
        <f>P32+(M32*N32)+O32</f>
        <v/>
      </c>
      <c r="R32" t="n">
        <v>0.25</v>
      </c>
      <c r="S32" s="2" t="n">
        <v>16</v>
      </c>
      <c r="T32" s="1" t="n">
        <v>0.03</v>
      </c>
      <c r="U32" s="2">
        <f>S32*(1-T32)</f>
        <v/>
      </c>
      <c r="V32" t="n">
        <v>0</v>
      </c>
      <c r="W32" t="n">
        <v>3.9</v>
      </c>
      <c r="X32" s="3" t="n">
        <v>0.8</v>
      </c>
      <c r="Y32" s="1" t="n">
        <v>0.8</v>
      </c>
      <c r="Z32" s="3">
        <f>Y32*X32</f>
        <v/>
      </c>
      <c r="AA32" s="3">
        <f>IF(I32&lt;&gt;"",X32/INDEX('energy battery'!$B$3:$D$6,MATCH('vehicles specifications'!$D32,'energy battery'!$A$3:$A$6,0),MATCH('vehicles specifications'!$I32,'energy battery'!$B$2:$D$2,0)),"")</f>
        <v/>
      </c>
      <c r="AB32" s="3">
        <f>IF(AA32&lt;&gt;"",0.2*AA32,"")</f>
        <v/>
      </c>
      <c r="AC32" s="3">
        <f>IF(AA32&lt;&gt;"",AB32+AA32,"")</f>
        <v/>
      </c>
      <c r="AD32" t="n">
        <v>0.5</v>
      </c>
      <c r="AE32" t="n">
        <v>0</v>
      </c>
      <c r="AF32" t="n">
        <v>0</v>
      </c>
      <c r="AG32" t="n">
        <v>0</v>
      </c>
      <c r="AH32" t="n">
        <v>0</v>
      </c>
      <c r="AI32" t="n">
        <v>0.5</v>
      </c>
      <c r="AJ32" t="n">
        <v>1</v>
      </c>
      <c r="AK32" s="6">
        <f>J32/15000</f>
        <v/>
      </c>
      <c r="AL32">
        <f>0.000537/1000*Q32</f>
        <v/>
      </c>
      <c r="AM32" t="n">
        <v>0</v>
      </c>
      <c r="AN32" s="2">
        <f>U32</f>
        <v/>
      </c>
      <c r="AO32" s="2">
        <f>SUM(V32:W32)</f>
        <v/>
      </c>
      <c r="AP32" s="2">
        <f>AC32</f>
        <v/>
      </c>
      <c r="AQ32" s="6" t="inlineStr"/>
      <c r="AR32" s="20" t="n"/>
      <c r="AS32" s="5" t="n">
        <v>0.02467063914986235</v>
      </c>
      <c r="AT32" s="2">
        <f>SUM(Z32,AG32)/(SUM(AQ32,AS32)/3.6)</f>
        <v/>
      </c>
      <c r="AU32" s="5" t="n">
        <v>0</v>
      </c>
      <c r="AV32" s="5" t="n">
        <v>0</v>
      </c>
      <c r="AW32" s="7" t="n">
        <v>0</v>
      </c>
      <c r="AX32" s="7" t="n">
        <v>0</v>
      </c>
      <c r="AY32" s="7" t="n">
        <v>0</v>
      </c>
      <c r="AZ32" s="7" t="n">
        <v>0</v>
      </c>
      <c r="BA32" s="7" t="n">
        <v>0</v>
      </c>
      <c r="BB32" s="7" t="n">
        <v>0</v>
      </c>
      <c r="BC32" s="7" t="n">
        <v>0</v>
      </c>
      <c r="BD32" s="7" t="n">
        <v>0</v>
      </c>
      <c r="BE32" s="7" t="n">
        <v>0</v>
      </c>
      <c r="BF32" s="7" t="n">
        <v>0</v>
      </c>
      <c r="BG32" s="7" t="n">
        <v>0</v>
      </c>
      <c r="BH32" s="7" t="n">
        <v>0</v>
      </c>
      <c r="BI32" s="7" t="n">
        <v>0</v>
      </c>
      <c r="BJ32" s="7" t="n">
        <v>0</v>
      </c>
      <c r="BK32" s="7" t="n">
        <v>0</v>
      </c>
      <c r="BL32" s="7" t="n">
        <v>0</v>
      </c>
      <c r="BM32" s="7" t="n">
        <v>0</v>
      </c>
      <c r="BN32" s="7" t="n">
        <v>0</v>
      </c>
      <c r="BO32" s="7" t="n">
        <v>0</v>
      </c>
      <c r="BP32" s="7" t="n">
        <v>0</v>
      </c>
      <c r="BQ32" s="7" t="n">
        <v>0</v>
      </c>
      <c r="BR32" s="7" t="n">
        <v>0</v>
      </c>
      <c r="BS32" s="7" t="n">
        <v>0</v>
      </c>
      <c r="BT32" s="7" t="n">
        <v>0</v>
      </c>
      <c r="BU32" s="7" t="n">
        <v>0</v>
      </c>
      <c r="BV32" s="7" t="n">
        <v>0</v>
      </c>
      <c r="BW32" s="7" t="n">
        <v>0</v>
      </c>
      <c r="BX32" s="7" t="n">
        <v>0</v>
      </c>
      <c r="BY32" s="7" t="n">
        <v>0</v>
      </c>
      <c r="BZ32" s="7" t="n">
        <v>0</v>
      </c>
      <c r="CA32" s="7" t="n">
        <v>0</v>
      </c>
      <c r="CB32" s="7" t="n">
        <v>0</v>
      </c>
      <c r="CC32" s="7" t="n">
        <v>0</v>
      </c>
      <c r="CD32" s="7" t="n">
        <v>0</v>
      </c>
      <c r="CE32" s="7" t="n">
        <v>0</v>
      </c>
      <c r="CF32" s="7" t="n">
        <v>0</v>
      </c>
      <c r="CG32" s="7" t="n">
        <v>0</v>
      </c>
      <c r="CH32" s="7" t="n">
        <v>0</v>
      </c>
      <c r="CI32" s="7" t="n">
        <v>0</v>
      </c>
      <c r="CJ32" s="7" t="n">
        <v>0</v>
      </c>
      <c r="CK32" s="38">
        <f>VLOOKUP($B32,'abrasion emissions'!$O$7:$R$36,2,FALSE)</f>
        <v/>
      </c>
      <c r="CL32" s="38">
        <f>VLOOKUP($B32,'abrasion emissions'!$O$7:$R$36,3,FALSE)</f>
        <v/>
      </c>
      <c r="CM32" s="38">
        <f>VLOOKUP($B32,'abrasion emissions'!$O$7:$R$36,4,FALSE)</f>
        <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
      </c>
      <c r="CV32" s="7">
        <f>(CK32*CN32)+(CL32*CO32)+(CM32*CP32)</f>
        <v/>
      </c>
      <c r="CW32" s="7">
        <f>(CK32*CQ32)+(CL32*CR32)+(CM32*CS32)</f>
        <v/>
      </c>
    </row>
    <row r="33">
      <c r="A33">
        <f>B33&amp;" - "&amp;D33&amp;" - "&amp;IF(I33&lt;&gt;"",I33&amp;" - "&amp;E33,E33)</f>
        <v/>
      </c>
      <c r="B33" t="inlineStr">
        <is>
          <t>Bicycle, electric (&lt;25 km/h)</t>
        </is>
      </c>
      <c r="D33" s="18" t="n">
        <v>2040</v>
      </c>
      <c r="E33" t="inlineStr">
        <is>
          <t>CH</t>
        </is>
      </c>
      <c r="F33" t="inlineStr">
        <is>
          <t>None</t>
        </is>
      </c>
      <c r="G33" t="inlineStr">
        <is>
          <t>vkm</t>
        </is>
      </c>
      <c r="H33" t="inlineStr">
        <is>
          <t>BEV</t>
        </is>
      </c>
      <c r="I33" t="inlineStr">
        <is>
          <t>LFP</t>
        </is>
      </c>
      <c r="J33" t="n">
        <v>20000</v>
      </c>
      <c r="K33" t="n">
        <v>2000</v>
      </c>
      <c r="L33" s="2">
        <f>J33/K33</f>
        <v/>
      </c>
      <c r="M33" t="n">
        <v>1</v>
      </c>
      <c r="N33" t="n">
        <v>75</v>
      </c>
      <c r="O33" t="n">
        <v>1</v>
      </c>
      <c r="P33" s="2">
        <f>SUM(U33,V33,W33,AC33,AF33,AH33)</f>
        <v/>
      </c>
      <c r="Q33" s="2">
        <f>P33+(M33*N33)+O33</f>
        <v/>
      </c>
      <c r="R33" t="n">
        <v>0.25</v>
      </c>
      <c r="S33" s="2" t="n">
        <v>16</v>
      </c>
      <c r="T33" s="1" t="n">
        <v>0.05</v>
      </c>
      <c r="U33" s="2">
        <f>S33*(1-T33)</f>
        <v/>
      </c>
      <c r="V33" t="n">
        <v>0</v>
      </c>
      <c r="W33" t="n">
        <v>3.8</v>
      </c>
      <c r="X33" s="3" t="n">
        <v>1</v>
      </c>
      <c r="Y33" s="1" t="n">
        <v>0.8</v>
      </c>
      <c r="Z33" s="3">
        <f>Y33*X33</f>
        <v/>
      </c>
      <c r="AA33" s="3">
        <f>IF(I33&lt;&gt;"",X33/INDEX('energy battery'!$B$3:$D$6,MATCH('vehicles specifications'!$D33,'energy battery'!$A$3:$A$6,0),MATCH('vehicles specifications'!$I33,'energy battery'!$B$2:$D$2,0)),"")</f>
        <v/>
      </c>
      <c r="AB33" s="3">
        <f>IF(AA33&lt;&gt;"",0.2*AA33,"")</f>
        <v/>
      </c>
      <c r="AC33" s="3">
        <f>IF(AA33&lt;&gt;"",AB33+AA33,"")</f>
        <v/>
      </c>
      <c r="AD33" t="n">
        <v>0.25</v>
      </c>
      <c r="AE33" t="n">
        <v>0</v>
      </c>
      <c r="AF33" t="n">
        <v>0</v>
      </c>
      <c r="AG33" t="n">
        <v>0</v>
      </c>
      <c r="AH33" t="n">
        <v>0</v>
      </c>
      <c r="AI33" t="n">
        <v>0.5</v>
      </c>
      <c r="AJ33" t="n">
        <v>1</v>
      </c>
      <c r="AK33" s="6">
        <f>J33/15000</f>
        <v/>
      </c>
      <c r="AL33">
        <f>0.000537/1000*Q33</f>
        <v/>
      </c>
      <c r="AM33" t="n">
        <v>0</v>
      </c>
      <c r="AN33" s="2">
        <f>U33</f>
        <v/>
      </c>
      <c r="AO33" s="2">
        <f>SUM(V33:W33)</f>
        <v/>
      </c>
      <c r="AP33" s="2">
        <f>AC33</f>
        <v/>
      </c>
      <c r="AQ33" s="6" t="inlineStr"/>
      <c r="AR33" s="20" t="n"/>
      <c r="AS33" s="5" t="n">
        <v>0.02467063914986235</v>
      </c>
      <c r="AT33" s="2">
        <f>SUM(Z33,AG33)/(SUM(AQ33,AS33)/3.6)</f>
        <v/>
      </c>
      <c r="AU33" s="5" t="n">
        <v>0</v>
      </c>
      <c r="AV33" s="5" t="n">
        <v>0</v>
      </c>
      <c r="AW33" s="7" t="n">
        <v>0</v>
      </c>
      <c r="AX33" s="7" t="n">
        <v>0</v>
      </c>
      <c r="AY33" s="7" t="n">
        <v>0</v>
      </c>
      <c r="AZ33" s="7" t="n">
        <v>0</v>
      </c>
      <c r="BA33" s="7" t="n">
        <v>0</v>
      </c>
      <c r="BB33" s="7" t="n">
        <v>0</v>
      </c>
      <c r="BC33" s="7" t="n">
        <v>0</v>
      </c>
      <c r="BD33" s="7" t="n">
        <v>0</v>
      </c>
      <c r="BE33" s="7" t="n">
        <v>0</v>
      </c>
      <c r="BF33" s="7" t="n">
        <v>0</v>
      </c>
      <c r="BG33" s="7" t="n">
        <v>0</v>
      </c>
      <c r="BH33" s="7" t="n">
        <v>0</v>
      </c>
      <c r="BI33" s="7" t="n">
        <v>0</v>
      </c>
      <c r="BJ33" s="7" t="n">
        <v>0</v>
      </c>
      <c r="BK33" s="7" t="n">
        <v>0</v>
      </c>
      <c r="BL33" s="7" t="n">
        <v>0</v>
      </c>
      <c r="BM33" s="7" t="n">
        <v>0</v>
      </c>
      <c r="BN33" s="7" t="n">
        <v>0</v>
      </c>
      <c r="BO33" s="7" t="n">
        <v>0</v>
      </c>
      <c r="BP33" s="7" t="n">
        <v>0</v>
      </c>
      <c r="BQ33" s="7" t="n">
        <v>0</v>
      </c>
      <c r="BR33" s="7" t="n">
        <v>0</v>
      </c>
      <c r="BS33" s="7" t="n">
        <v>0</v>
      </c>
      <c r="BT33" s="7" t="n">
        <v>0</v>
      </c>
      <c r="BU33" s="7" t="n">
        <v>0</v>
      </c>
      <c r="BV33" s="7" t="n">
        <v>0</v>
      </c>
      <c r="BW33" s="7" t="n">
        <v>0</v>
      </c>
      <c r="BX33" s="7" t="n">
        <v>0</v>
      </c>
      <c r="BY33" s="7" t="n">
        <v>0</v>
      </c>
      <c r="BZ33" s="7" t="n">
        <v>0</v>
      </c>
      <c r="CA33" s="7" t="n">
        <v>0</v>
      </c>
      <c r="CB33" s="7" t="n">
        <v>0</v>
      </c>
      <c r="CC33" s="7" t="n">
        <v>0</v>
      </c>
      <c r="CD33" s="7" t="n">
        <v>0</v>
      </c>
      <c r="CE33" s="7" t="n">
        <v>0</v>
      </c>
      <c r="CF33" s="7" t="n">
        <v>0</v>
      </c>
      <c r="CG33" s="7" t="n">
        <v>0</v>
      </c>
      <c r="CH33" s="7" t="n">
        <v>0</v>
      </c>
      <c r="CI33" s="7" t="n">
        <v>0</v>
      </c>
      <c r="CJ33" s="7" t="n">
        <v>0</v>
      </c>
      <c r="CK33" s="38">
        <f>VLOOKUP($B33,'abrasion emissions'!$O$7:$R$36,2,FALSE)</f>
        <v/>
      </c>
      <c r="CL33" s="38">
        <f>VLOOKUP($B33,'abrasion emissions'!$O$7:$R$36,3,FALSE)</f>
        <v/>
      </c>
      <c r="CM33" s="38">
        <f>VLOOKUP($B33,'abrasion emissions'!$O$7:$R$36,4,FALSE)</f>
        <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
      </c>
      <c r="CV33" s="7">
        <f>(CK33*CN33)+(CL33*CO33)+(CM33*CP33)</f>
        <v/>
      </c>
      <c r="CW33" s="7">
        <f>(CK33*CQ33)+(CL33*CR33)+(CM33*CS33)</f>
        <v/>
      </c>
    </row>
    <row r="34">
      <c r="A34">
        <f>B34&amp;" - "&amp;D34&amp;" - "&amp;IF(I34&lt;&gt;"",I34&amp;" - "&amp;E34,E34)</f>
        <v/>
      </c>
      <c r="B34" t="inlineStr">
        <is>
          <t>Bicycle, electric (&lt;25 km/h)</t>
        </is>
      </c>
      <c r="D34" s="18" t="n">
        <v>2050</v>
      </c>
      <c r="E34" t="inlineStr">
        <is>
          <t>CH</t>
        </is>
      </c>
      <c r="F34" t="inlineStr">
        <is>
          <t>None</t>
        </is>
      </c>
      <c r="G34" t="inlineStr">
        <is>
          <t>vkm</t>
        </is>
      </c>
      <c r="H34" t="inlineStr">
        <is>
          <t>BEV</t>
        </is>
      </c>
      <c r="I34" t="inlineStr">
        <is>
          <t>LFP</t>
        </is>
      </c>
      <c r="J34" t="n">
        <v>20000</v>
      </c>
      <c r="K34" t="n">
        <v>2000</v>
      </c>
      <c r="L34" s="2">
        <f>J34/K34</f>
        <v/>
      </c>
      <c r="M34" t="n">
        <v>1</v>
      </c>
      <c r="N34" t="n">
        <v>75</v>
      </c>
      <c r="O34" t="n">
        <v>1</v>
      </c>
      <c r="P34" s="2">
        <f>SUM(U34,V34,W34,AC34,AF34,AH34)</f>
        <v/>
      </c>
      <c r="Q34" s="2">
        <f>P34+(M34*N34)+O34</f>
        <v/>
      </c>
      <c r="R34" t="n">
        <v>0.25</v>
      </c>
      <c r="S34" s="2" t="n">
        <v>16</v>
      </c>
      <c r="T34" s="1" t="n">
        <v>0.07000000000000001</v>
      </c>
      <c r="U34" s="2">
        <f>S34*(1-T34)</f>
        <v/>
      </c>
      <c r="V34" t="n">
        <v>0</v>
      </c>
      <c r="W34" t="n">
        <v>3.7</v>
      </c>
      <c r="X34" s="3" t="n">
        <v>1.5</v>
      </c>
      <c r="Y34" s="1" t="n">
        <v>0.8</v>
      </c>
      <c r="Z34" s="3">
        <f>Y34*X34</f>
        <v/>
      </c>
      <c r="AA34" s="3">
        <f>IF(I34&lt;&gt;"",X34/INDEX('energy battery'!$B$3:$D$6,MATCH('vehicles specifications'!$D34,'energy battery'!$A$3:$A$6,0),MATCH('vehicles specifications'!$I34,'energy battery'!$B$2:$D$2,0)),"")</f>
        <v/>
      </c>
      <c r="AB34" s="3">
        <f>IF(AA34&lt;&gt;"",0.2*AA34,"")</f>
        <v/>
      </c>
      <c r="AC34" s="3">
        <f>IF(AA34&lt;&gt;"",AB34+AA34,"")</f>
        <v/>
      </c>
      <c r="AD34" t="n">
        <v>0</v>
      </c>
      <c r="AE34" t="n">
        <v>0</v>
      </c>
      <c r="AF34" t="n">
        <v>0</v>
      </c>
      <c r="AG34" t="n">
        <v>0</v>
      </c>
      <c r="AH34" t="n">
        <v>0</v>
      </c>
      <c r="AI34" t="n">
        <v>0.5</v>
      </c>
      <c r="AJ34" t="n">
        <v>1</v>
      </c>
      <c r="AK34" s="6">
        <f>J34/15000</f>
        <v/>
      </c>
      <c r="AL34">
        <f>0.000537/1000*Q34</f>
        <v/>
      </c>
      <c r="AM34" t="n">
        <v>0</v>
      </c>
      <c r="AN34" s="2">
        <f>U34</f>
        <v/>
      </c>
      <c r="AO34" s="2">
        <f>SUM(V34:W34)</f>
        <v/>
      </c>
      <c r="AP34" s="2">
        <f>AC34</f>
        <v/>
      </c>
      <c r="AQ34" s="6" t="inlineStr"/>
      <c r="AR34" s="20" t="n"/>
      <c r="AS34" s="5" t="n">
        <v>0.02467063914986235</v>
      </c>
      <c r="AT34" s="2">
        <f>SUM(Z34,AG34)/(SUM(AQ34,AS34)/3.6)</f>
        <v/>
      </c>
      <c r="AU34" s="5" t="n">
        <v>0</v>
      </c>
      <c r="AV34" s="5" t="n">
        <v>0</v>
      </c>
      <c r="AW34" s="7" t="n">
        <v>0</v>
      </c>
      <c r="AX34" s="7" t="n">
        <v>0</v>
      </c>
      <c r="AY34" s="7" t="n">
        <v>0</v>
      </c>
      <c r="AZ34" s="7" t="n">
        <v>0</v>
      </c>
      <c r="BA34" s="7" t="n">
        <v>0</v>
      </c>
      <c r="BB34" s="7" t="n">
        <v>0</v>
      </c>
      <c r="BC34" s="7" t="n">
        <v>0</v>
      </c>
      <c r="BD34" s="7" t="n">
        <v>0</v>
      </c>
      <c r="BE34" s="7" t="n">
        <v>0</v>
      </c>
      <c r="BF34" s="7" t="n">
        <v>0</v>
      </c>
      <c r="BG34" s="7" t="n">
        <v>0</v>
      </c>
      <c r="BH34" s="7" t="n">
        <v>0</v>
      </c>
      <c r="BI34" s="7" t="n">
        <v>0</v>
      </c>
      <c r="BJ34" s="7" t="n">
        <v>0</v>
      </c>
      <c r="BK34" s="7" t="n">
        <v>0</v>
      </c>
      <c r="BL34" s="7" t="n">
        <v>0</v>
      </c>
      <c r="BM34" s="7" t="n">
        <v>0</v>
      </c>
      <c r="BN34" s="7" t="n">
        <v>0</v>
      </c>
      <c r="BO34" s="7" t="n">
        <v>0</v>
      </c>
      <c r="BP34" s="7" t="n">
        <v>0</v>
      </c>
      <c r="BQ34" s="7" t="n">
        <v>0</v>
      </c>
      <c r="BR34" s="7" t="n">
        <v>0</v>
      </c>
      <c r="BS34" s="7" t="n">
        <v>0</v>
      </c>
      <c r="BT34" s="7" t="n">
        <v>0</v>
      </c>
      <c r="BU34" s="7" t="n">
        <v>0</v>
      </c>
      <c r="BV34" s="7" t="n">
        <v>0</v>
      </c>
      <c r="BW34" s="7" t="n">
        <v>0</v>
      </c>
      <c r="BX34" s="7" t="n">
        <v>0</v>
      </c>
      <c r="BY34" s="7" t="n">
        <v>0</v>
      </c>
      <c r="BZ34" s="7" t="n">
        <v>0</v>
      </c>
      <c r="CA34" s="7" t="n">
        <v>0</v>
      </c>
      <c r="CB34" s="7" t="n">
        <v>0</v>
      </c>
      <c r="CC34" s="7" t="n">
        <v>0</v>
      </c>
      <c r="CD34" s="7" t="n">
        <v>0</v>
      </c>
      <c r="CE34" s="7" t="n">
        <v>0</v>
      </c>
      <c r="CF34" s="7" t="n">
        <v>0</v>
      </c>
      <c r="CG34" s="7" t="n">
        <v>0</v>
      </c>
      <c r="CH34" s="7" t="n">
        <v>0</v>
      </c>
      <c r="CI34" s="7" t="n">
        <v>0</v>
      </c>
      <c r="CJ34" s="7" t="n">
        <v>0</v>
      </c>
      <c r="CK34" s="38">
        <f>VLOOKUP($B34,'abrasion emissions'!$O$7:$R$36,2,FALSE)</f>
        <v/>
      </c>
      <c r="CL34" s="38">
        <f>VLOOKUP($B34,'abrasion emissions'!$O$7:$R$36,3,FALSE)</f>
        <v/>
      </c>
      <c r="CM34" s="38">
        <f>VLOOKUP($B34,'abrasion emissions'!$O$7:$R$36,4,FALSE)</f>
        <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
      </c>
      <c r="CV34" s="7">
        <f>(CK34*CN34)+(CL34*CO34)+(CM34*CP34)</f>
        <v/>
      </c>
      <c r="CW34" s="7">
        <f>(CK34*CQ34)+(CL34*CR34)+(CM34*CS34)</f>
        <v/>
      </c>
    </row>
    <row r="35">
      <c r="A35">
        <f>B35&amp;" - "&amp;D35&amp;" - "&amp;IF(I35&lt;&gt;"",I35&amp;" - "&amp;E35,E35)</f>
        <v/>
      </c>
      <c r="B35" t="inlineStr">
        <is>
          <t>Bicycle, electric (&lt;45 km/h)</t>
        </is>
      </c>
      <c r="D35" s="18" t="n">
        <v>2020</v>
      </c>
      <c r="E35" t="inlineStr">
        <is>
          <t>CH</t>
        </is>
      </c>
      <c r="F35" t="inlineStr">
        <is>
          <t>None</t>
        </is>
      </c>
      <c r="G35" t="inlineStr">
        <is>
          <t>vkm</t>
        </is>
      </c>
      <c r="H35" t="inlineStr">
        <is>
          <t>BEV</t>
        </is>
      </c>
      <c r="I35" t="inlineStr">
        <is>
          <t>LFP</t>
        </is>
      </c>
      <c r="J35" t="n">
        <v>30000</v>
      </c>
      <c r="K35" t="n">
        <v>3000</v>
      </c>
      <c r="L35" s="2">
        <f>J35/K35</f>
        <v/>
      </c>
      <c r="M35" t="n">
        <v>1</v>
      </c>
      <c r="N35" t="n">
        <v>75</v>
      </c>
      <c r="O35" t="n">
        <v>1</v>
      </c>
      <c r="P35" s="2">
        <f>SUM(U35,V35,W35,AC35,AF35,AH35)</f>
        <v/>
      </c>
      <c r="Q35" s="2">
        <f>P35+(M35*N35)+O35</f>
        <v/>
      </c>
      <c r="R35" t="n">
        <v>0.5</v>
      </c>
      <c r="S35" s="2" t="n">
        <v>19</v>
      </c>
      <c r="T35" s="1" t="n">
        <v>0</v>
      </c>
      <c r="U35" s="2">
        <f>S35*(1-T35)</f>
        <v/>
      </c>
      <c r="V35" t="n">
        <v>0</v>
      </c>
      <c r="W35" t="n">
        <v>5</v>
      </c>
      <c r="X35" s="3" t="n">
        <v>0.5</v>
      </c>
      <c r="Y35" s="1" t="n">
        <v>0.8</v>
      </c>
      <c r="Z35" s="3">
        <f>Y35*X35</f>
        <v/>
      </c>
      <c r="AA35" s="3">
        <f>IF(I35&lt;&gt;"",X35/INDEX('energy battery'!$B$3:$D$6,MATCH('vehicles specifications'!$D35,'energy battery'!$A$3:$A$6,0),MATCH('vehicles specifications'!$I35,'energy battery'!$B$2:$D$2,0)),"")</f>
        <v/>
      </c>
      <c r="AB35" s="3">
        <f>IF(AA35&lt;&gt;"",0.2*AA35,"")</f>
        <v/>
      </c>
      <c r="AC35" s="3">
        <f>IF(AA35&lt;&gt;"",AB35+AA35,"")</f>
        <v/>
      </c>
      <c r="AD35" t="n">
        <v>1</v>
      </c>
      <c r="AE35" t="n">
        <v>0</v>
      </c>
      <c r="AF35" t="n">
        <v>0</v>
      </c>
      <c r="AG35" t="n">
        <v>0</v>
      </c>
      <c r="AH35" t="n">
        <v>0</v>
      </c>
      <c r="AI35" t="n">
        <v>0.5</v>
      </c>
      <c r="AJ35" t="n">
        <v>1</v>
      </c>
      <c r="AK35" s="6">
        <f>J35/15000</f>
        <v/>
      </c>
      <c r="AL35">
        <f>0.000537/1000*Q35</f>
        <v/>
      </c>
      <c r="AM35" t="n">
        <v>0</v>
      </c>
      <c r="AN35" s="2">
        <f>U35</f>
        <v/>
      </c>
      <c r="AO35" s="2">
        <f>SUM(V35:W35)</f>
        <v/>
      </c>
      <c r="AP35" s="2">
        <f>AC35</f>
        <v/>
      </c>
      <c r="AQ35" s="6" t="inlineStr"/>
      <c r="AR35" s="20" t="n"/>
      <c r="AS35" s="5" t="n">
        <v>0.04530894085938152</v>
      </c>
      <c r="AT35" s="2">
        <f>SUM(Z35,AG35)/(SUM(AQ35,AS35)/3.6)</f>
        <v/>
      </c>
      <c r="AU35" s="5" t="n">
        <v>0</v>
      </c>
      <c r="AV35" s="5" t="n">
        <v>0</v>
      </c>
      <c r="AW35" s="7" t="n">
        <v>0</v>
      </c>
      <c r="AX35" s="7" t="n">
        <v>0</v>
      </c>
      <c r="AY35" s="7" t="n">
        <v>0</v>
      </c>
      <c r="AZ35" s="7" t="n">
        <v>0</v>
      </c>
      <c r="BA35" s="7" t="n">
        <v>0</v>
      </c>
      <c r="BB35" s="7" t="n">
        <v>0</v>
      </c>
      <c r="BC35" s="7" t="n">
        <v>0</v>
      </c>
      <c r="BD35" s="7" t="n">
        <v>0</v>
      </c>
      <c r="BE35" s="7" t="n">
        <v>0</v>
      </c>
      <c r="BF35" s="7" t="n">
        <v>0</v>
      </c>
      <c r="BG35" s="7" t="n">
        <v>0</v>
      </c>
      <c r="BH35" s="7" t="n">
        <v>0</v>
      </c>
      <c r="BI35" s="7" t="n">
        <v>0</v>
      </c>
      <c r="BJ35" s="7" t="n">
        <v>0</v>
      </c>
      <c r="BK35" s="7" t="n">
        <v>0</v>
      </c>
      <c r="BL35" s="7" t="n">
        <v>0</v>
      </c>
      <c r="BM35" s="7" t="n">
        <v>0</v>
      </c>
      <c r="BN35" s="7" t="n">
        <v>0</v>
      </c>
      <c r="BO35" s="7" t="n">
        <v>0</v>
      </c>
      <c r="BP35" s="7" t="n">
        <v>0</v>
      </c>
      <c r="BQ35" s="7" t="n">
        <v>0</v>
      </c>
      <c r="BR35" s="7" t="n">
        <v>0</v>
      </c>
      <c r="BS35" s="7" t="n">
        <v>0</v>
      </c>
      <c r="BT35" s="7" t="n">
        <v>0</v>
      </c>
      <c r="BU35" s="7" t="n">
        <v>0</v>
      </c>
      <c r="BV35" s="7" t="n">
        <v>0</v>
      </c>
      <c r="BW35" s="7" t="n">
        <v>0</v>
      </c>
      <c r="BX35" s="7" t="n">
        <v>0</v>
      </c>
      <c r="BY35" s="7" t="n">
        <v>0</v>
      </c>
      <c r="BZ35" s="7" t="n">
        <v>0</v>
      </c>
      <c r="CA35" s="7" t="n">
        <v>0</v>
      </c>
      <c r="CB35" s="7" t="n">
        <v>0</v>
      </c>
      <c r="CC35" s="7" t="n">
        <v>0</v>
      </c>
      <c r="CD35" s="7" t="n">
        <v>0</v>
      </c>
      <c r="CE35" s="7" t="n">
        <v>0</v>
      </c>
      <c r="CF35" s="7" t="n">
        <v>0</v>
      </c>
      <c r="CG35" s="7" t="n">
        <v>0</v>
      </c>
      <c r="CH35" s="7" t="n">
        <v>0</v>
      </c>
      <c r="CI35" s="7" t="n">
        <v>0</v>
      </c>
      <c r="CJ35" s="7" t="n">
        <v>0</v>
      </c>
      <c r="CK35" s="38">
        <f>VLOOKUP($B35,'abrasion emissions'!$O$7:$R$36,2,FALSE)</f>
        <v/>
      </c>
      <c r="CL35" s="38">
        <f>VLOOKUP($B35,'abrasion emissions'!$O$7:$R$36,3,FALSE)</f>
        <v/>
      </c>
      <c r="CM35" s="38">
        <f>VLOOKUP($B35,'abrasion emissions'!$O$7:$R$36,4,FALSE)</f>
        <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
      </c>
      <c r="CV35" s="7">
        <f>(CK35*CN35)+(CL35*CO35)+(CM35*CP35)</f>
        <v/>
      </c>
      <c r="CW35" s="7">
        <f>(CK35*CQ35)+(CL35*CR35)+(CM35*CS35)</f>
        <v/>
      </c>
    </row>
    <row r="36">
      <c r="A36">
        <f>B36&amp;" - "&amp;D36&amp;" - "&amp;IF(I36&lt;&gt;"",I36&amp;" - "&amp;E36,E36)</f>
        <v/>
      </c>
      <c r="B36" t="inlineStr">
        <is>
          <t>Bicycle, electric (&lt;45 km/h)</t>
        </is>
      </c>
      <c r="D36" s="18" t="n">
        <v>2030</v>
      </c>
      <c r="E36" t="inlineStr">
        <is>
          <t>CH</t>
        </is>
      </c>
      <c r="F36" t="inlineStr">
        <is>
          <t>None</t>
        </is>
      </c>
      <c r="G36" t="inlineStr">
        <is>
          <t>vkm</t>
        </is>
      </c>
      <c r="H36" t="inlineStr">
        <is>
          <t>BEV</t>
        </is>
      </c>
      <c r="I36" t="inlineStr">
        <is>
          <t>LFP</t>
        </is>
      </c>
      <c r="J36" t="n">
        <v>30000</v>
      </c>
      <c r="K36" t="n">
        <v>3000</v>
      </c>
      <c r="L36" s="2">
        <f>J36/K36</f>
        <v/>
      </c>
      <c r="M36" t="n">
        <v>1</v>
      </c>
      <c r="N36" t="n">
        <v>75</v>
      </c>
      <c r="O36" t="n">
        <v>1</v>
      </c>
      <c r="P36" s="2">
        <f>SUM(U36,V36,W36,AC36,AF36,AH36)</f>
        <v/>
      </c>
      <c r="Q36" s="2">
        <f>P36+(M36*N36)+O36</f>
        <v/>
      </c>
      <c r="R36" t="n">
        <v>0.5</v>
      </c>
      <c r="S36" s="2" t="n">
        <v>19</v>
      </c>
      <c r="T36" s="1" t="n">
        <v>0.03</v>
      </c>
      <c r="U36" s="2">
        <f>S36*(1-T36)</f>
        <v/>
      </c>
      <c r="V36" t="n">
        <v>0</v>
      </c>
      <c r="W36" t="n">
        <v>4.9</v>
      </c>
      <c r="X36" s="3" t="n">
        <v>0.8</v>
      </c>
      <c r="Y36" s="1" t="n">
        <v>0.8</v>
      </c>
      <c r="Z36" s="3">
        <f>Y36*X36</f>
        <v/>
      </c>
      <c r="AA36" s="3">
        <f>IF(I36&lt;&gt;"",X36/INDEX('energy battery'!$B$3:$D$6,MATCH('vehicles specifications'!$D36,'energy battery'!$A$3:$A$6,0),MATCH('vehicles specifications'!$I36,'energy battery'!$B$2:$D$2,0)),"")</f>
        <v/>
      </c>
      <c r="AB36" s="3">
        <f>IF(AA36&lt;&gt;"",0.2*AA36,"")</f>
        <v/>
      </c>
      <c r="AC36" s="3">
        <f>IF(AA36&lt;&gt;"",AB36+AA36,"")</f>
        <v/>
      </c>
      <c r="AD36" t="n">
        <v>0.5</v>
      </c>
      <c r="AE36" t="n">
        <v>0</v>
      </c>
      <c r="AF36" t="n">
        <v>0</v>
      </c>
      <c r="AG36" t="n">
        <v>0</v>
      </c>
      <c r="AH36" t="n">
        <v>0</v>
      </c>
      <c r="AI36" t="n">
        <v>0.5</v>
      </c>
      <c r="AJ36" t="n">
        <v>1</v>
      </c>
      <c r="AK36" s="6">
        <f>J36/15000</f>
        <v/>
      </c>
      <c r="AL36">
        <f>0.000537/1000*Q36</f>
        <v/>
      </c>
      <c r="AM36" t="n">
        <v>0</v>
      </c>
      <c r="AN36" s="2">
        <f>U36</f>
        <v/>
      </c>
      <c r="AO36" s="2">
        <f>SUM(V36:W36)</f>
        <v/>
      </c>
      <c r="AP36" s="2">
        <f>AC36</f>
        <v/>
      </c>
      <c r="AQ36" s="6" t="inlineStr"/>
      <c r="AR36" s="20" t="n"/>
      <c r="AS36" s="5" t="n">
        <v>0.04530894085938152</v>
      </c>
      <c r="AT36" s="2">
        <f>SUM(Z36,AG36)/(SUM(AQ36,AS36)/3.6)</f>
        <v/>
      </c>
      <c r="AU36" s="5" t="n">
        <v>0</v>
      </c>
      <c r="AV36" s="5" t="n">
        <v>0</v>
      </c>
      <c r="AW36" s="7" t="n">
        <v>0</v>
      </c>
      <c r="AX36" s="7" t="n">
        <v>0</v>
      </c>
      <c r="AY36" s="7" t="n">
        <v>0</v>
      </c>
      <c r="AZ36" s="7" t="n">
        <v>0</v>
      </c>
      <c r="BA36" s="7" t="n">
        <v>0</v>
      </c>
      <c r="BB36" s="7" t="n">
        <v>0</v>
      </c>
      <c r="BC36" s="7" t="n">
        <v>0</v>
      </c>
      <c r="BD36" s="7" t="n">
        <v>0</v>
      </c>
      <c r="BE36" s="7" t="n">
        <v>0</v>
      </c>
      <c r="BF36" s="7" t="n">
        <v>0</v>
      </c>
      <c r="BG36" s="7" t="n">
        <v>0</v>
      </c>
      <c r="BH36" s="7" t="n">
        <v>0</v>
      </c>
      <c r="BI36" s="7" t="n">
        <v>0</v>
      </c>
      <c r="BJ36" s="7" t="n">
        <v>0</v>
      </c>
      <c r="BK36" s="7" t="n">
        <v>0</v>
      </c>
      <c r="BL36" s="7" t="n">
        <v>0</v>
      </c>
      <c r="BM36" s="7" t="n">
        <v>0</v>
      </c>
      <c r="BN36" s="7" t="n">
        <v>0</v>
      </c>
      <c r="BO36" s="7" t="n">
        <v>0</v>
      </c>
      <c r="BP36" s="7" t="n">
        <v>0</v>
      </c>
      <c r="BQ36" s="7" t="n">
        <v>0</v>
      </c>
      <c r="BR36" s="7" t="n">
        <v>0</v>
      </c>
      <c r="BS36" s="7" t="n">
        <v>0</v>
      </c>
      <c r="BT36" s="7" t="n">
        <v>0</v>
      </c>
      <c r="BU36" s="7" t="n">
        <v>0</v>
      </c>
      <c r="BV36" s="7" t="n">
        <v>0</v>
      </c>
      <c r="BW36" s="7" t="n">
        <v>0</v>
      </c>
      <c r="BX36" s="7" t="n">
        <v>0</v>
      </c>
      <c r="BY36" s="7" t="n">
        <v>0</v>
      </c>
      <c r="BZ36" s="7" t="n">
        <v>0</v>
      </c>
      <c r="CA36" s="7" t="n">
        <v>0</v>
      </c>
      <c r="CB36" s="7" t="n">
        <v>0</v>
      </c>
      <c r="CC36" s="7" t="n">
        <v>0</v>
      </c>
      <c r="CD36" s="7" t="n">
        <v>0</v>
      </c>
      <c r="CE36" s="7" t="n">
        <v>0</v>
      </c>
      <c r="CF36" s="7" t="n">
        <v>0</v>
      </c>
      <c r="CG36" s="7" t="n">
        <v>0</v>
      </c>
      <c r="CH36" s="7" t="n">
        <v>0</v>
      </c>
      <c r="CI36" s="7" t="n">
        <v>0</v>
      </c>
      <c r="CJ36" s="7" t="n">
        <v>0</v>
      </c>
      <c r="CK36" s="38">
        <f>VLOOKUP($B36,'abrasion emissions'!$O$7:$R$36,2,FALSE)</f>
        <v/>
      </c>
      <c r="CL36" s="38">
        <f>VLOOKUP($B36,'abrasion emissions'!$O$7:$R$36,3,FALSE)</f>
        <v/>
      </c>
      <c r="CM36" s="38">
        <f>VLOOKUP($B36,'abrasion emissions'!$O$7:$R$36,4,FALSE)</f>
        <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
      </c>
      <c r="CV36" s="7">
        <f>(CK36*CN36)+(CL36*CO36)+(CM36*CP36)</f>
        <v/>
      </c>
      <c r="CW36" s="7">
        <f>(CK36*CQ36)+(CL36*CR36)+(CM36*CS36)</f>
        <v/>
      </c>
    </row>
    <row r="37">
      <c r="A37">
        <f>B37&amp;" - "&amp;D37&amp;" - "&amp;IF(I37&lt;&gt;"",I37&amp;" - "&amp;E37,E37)</f>
        <v/>
      </c>
      <c r="B37" t="inlineStr">
        <is>
          <t>Bicycle, electric (&lt;45 km/h)</t>
        </is>
      </c>
      <c r="D37" s="18" t="n">
        <v>2040</v>
      </c>
      <c r="E37" t="inlineStr">
        <is>
          <t>CH</t>
        </is>
      </c>
      <c r="F37" t="inlineStr">
        <is>
          <t>None</t>
        </is>
      </c>
      <c r="G37" t="inlineStr">
        <is>
          <t>vkm</t>
        </is>
      </c>
      <c r="H37" t="inlineStr">
        <is>
          <t>BEV</t>
        </is>
      </c>
      <c r="I37" t="inlineStr">
        <is>
          <t>LFP</t>
        </is>
      </c>
      <c r="J37" t="n">
        <v>30000</v>
      </c>
      <c r="K37" t="n">
        <v>3000</v>
      </c>
      <c r="L37" s="2">
        <f>J37/K37</f>
        <v/>
      </c>
      <c r="M37" t="n">
        <v>1</v>
      </c>
      <c r="N37" t="n">
        <v>75</v>
      </c>
      <c r="O37" t="n">
        <v>1</v>
      </c>
      <c r="P37" s="2">
        <f>SUM(U37,V37,W37,AC37,AF37,AH37)</f>
        <v/>
      </c>
      <c r="Q37" s="2">
        <f>P37+(M37*N37)+O37</f>
        <v/>
      </c>
      <c r="R37" t="n">
        <v>0.5</v>
      </c>
      <c r="S37" s="2" t="n">
        <v>19</v>
      </c>
      <c r="T37" s="1" t="n">
        <v>0.05</v>
      </c>
      <c r="U37" s="2">
        <f>S37*(1-T37)</f>
        <v/>
      </c>
      <c r="V37" t="n">
        <v>0</v>
      </c>
      <c r="W37" t="n">
        <v>4.7</v>
      </c>
      <c r="X37" s="3" t="n">
        <v>1</v>
      </c>
      <c r="Y37" s="1" t="n">
        <v>0.8</v>
      </c>
      <c r="Z37" s="3">
        <f>Y37*X37</f>
        <v/>
      </c>
      <c r="AA37" s="3">
        <f>IF(I37&lt;&gt;"",X37/INDEX('energy battery'!$B$3:$D$6,MATCH('vehicles specifications'!$D37,'energy battery'!$A$3:$A$6,0),MATCH('vehicles specifications'!$I37,'energy battery'!$B$2:$D$2,0)),"")</f>
        <v/>
      </c>
      <c r="AB37" s="3">
        <f>IF(AA37&lt;&gt;"",0.2*AA37,"")</f>
        <v/>
      </c>
      <c r="AC37" s="3">
        <f>IF(AA37&lt;&gt;"",AB37+AA37,"")</f>
        <v/>
      </c>
      <c r="AD37" t="n">
        <v>0.25</v>
      </c>
      <c r="AE37" t="n">
        <v>0</v>
      </c>
      <c r="AF37" t="n">
        <v>0</v>
      </c>
      <c r="AG37" t="n">
        <v>0</v>
      </c>
      <c r="AH37" t="n">
        <v>0</v>
      </c>
      <c r="AI37" t="n">
        <v>0.5</v>
      </c>
      <c r="AJ37" t="n">
        <v>1</v>
      </c>
      <c r="AK37" s="6">
        <f>J37/15000</f>
        <v/>
      </c>
      <c r="AL37">
        <f>0.000537/1000*Q37</f>
        <v/>
      </c>
      <c r="AM37" t="n">
        <v>0</v>
      </c>
      <c r="AN37" s="2">
        <f>U37</f>
        <v/>
      </c>
      <c r="AO37" s="2">
        <f>SUM(V37:W37)</f>
        <v/>
      </c>
      <c r="AP37" s="2">
        <f>AC37</f>
        <v/>
      </c>
      <c r="AQ37" s="6" t="inlineStr"/>
      <c r="AR37" s="20" t="n"/>
      <c r="AS37" s="5" t="n">
        <v>0.04530894085938152</v>
      </c>
      <c r="AT37" s="2">
        <f>SUM(Z37,AG37)/(SUM(AQ37,AS37)/3.6)</f>
        <v/>
      </c>
      <c r="AU37" s="5" t="n">
        <v>0</v>
      </c>
      <c r="AV37" s="5" t="n">
        <v>0</v>
      </c>
      <c r="AW37" s="7" t="n">
        <v>0</v>
      </c>
      <c r="AX37" s="7" t="n">
        <v>0</v>
      </c>
      <c r="AY37" s="7" t="n">
        <v>0</v>
      </c>
      <c r="AZ37" s="7" t="n">
        <v>0</v>
      </c>
      <c r="BA37" s="7" t="n">
        <v>0</v>
      </c>
      <c r="BB37" s="7" t="n">
        <v>0</v>
      </c>
      <c r="BC37" s="7" t="n">
        <v>0</v>
      </c>
      <c r="BD37" s="7" t="n">
        <v>0</v>
      </c>
      <c r="BE37" s="7" t="n">
        <v>0</v>
      </c>
      <c r="BF37" s="7" t="n">
        <v>0</v>
      </c>
      <c r="BG37" s="7" t="n">
        <v>0</v>
      </c>
      <c r="BH37" s="7" t="n">
        <v>0</v>
      </c>
      <c r="BI37" s="7" t="n">
        <v>0</v>
      </c>
      <c r="BJ37" s="7" t="n">
        <v>0</v>
      </c>
      <c r="BK37" s="7" t="n">
        <v>0</v>
      </c>
      <c r="BL37" s="7" t="n">
        <v>0</v>
      </c>
      <c r="BM37" s="7" t="n">
        <v>0</v>
      </c>
      <c r="BN37" s="7" t="n">
        <v>0</v>
      </c>
      <c r="BO37" s="7" t="n">
        <v>0</v>
      </c>
      <c r="BP37" s="7" t="n">
        <v>0</v>
      </c>
      <c r="BQ37" s="7" t="n">
        <v>0</v>
      </c>
      <c r="BR37" s="7" t="n">
        <v>0</v>
      </c>
      <c r="BS37" s="7" t="n">
        <v>0</v>
      </c>
      <c r="BT37" s="7" t="n">
        <v>0</v>
      </c>
      <c r="BU37" s="7" t="n">
        <v>0</v>
      </c>
      <c r="BV37" s="7" t="n">
        <v>0</v>
      </c>
      <c r="BW37" s="7" t="n">
        <v>0</v>
      </c>
      <c r="BX37" s="7" t="n">
        <v>0</v>
      </c>
      <c r="BY37" s="7" t="n">
        <v>0</v>
      </c>
      <c r="BZ37" s="7" t="n">
        <v>0</v>
      </c>
      <c r="CA37" s="7" t="n">
        <v>0</v>
      </c>
      <c r="CB37" s="7" t="n">
        <v>0</v>
      </c>
      <c r="CC37" s="7" t="n">
        <v>0</v>
      </c>
      <c r="CD37" s="7" t="n">
        <v>0</v>
      </c>
      <c r="CE37" s="7" t="n">
        <v>0</v>
      </c>
      <c r="CF37" s="7" t="n">
        <v>0</v>
      </c>
      <c r="CG37" s="7" t="n">
        <v>0</v>
      </c>
      <c r="CH37" s="7" t="n">
        <v>0</v>
      </c>
      <c r="CI37" s="7" t="n">
        <v>0</v>
      </c>
      <c r="CJ37" s="7" t="n">
        <v>0</v>
      </c>
      <c r="CK37" s="38">
        <f>VLOOKUP($B37,'abrasion emissions'!$O$7:$R$36,2,FALSE)</f>
        <v/>
      </c>
      <c r="CL37" s="38">
        <f>VLOOKUP($B37,'abrasion emissions'!$O$7:$R$36,3,FALSE)</f>
        <v/>
      </c>
      <c r="CM37" s="38">
        <f>VLOOKUP($B37,'abrasion emissions'!$O$7:$R$36,4,FALSE)</f>
        <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
      </c>
      <c r="CV37" s="7">
        <f>(CK37*CN37)+(CL37*CO37)+(CM37*CP37)</f>
        <v/>
      </c>
      <c r="CW37" s="7">
        <f>(CK37*CQ37)+(CL37*CR37)+(CM37*CS37)</f>
        <v/>
      </c>
    </row>
    <row r="38">
      <c r="A38">
        <f>B38&amp;" - "&amp;D38&amp;" - "&amp;IF(I38&lt;&gt;"",I38&amp;" - "&amp;E38,E38)</f>
        <v/>
      </c>
      <c r="B38" t="inlineStr">
        <is>
          <t>Bicycle, electric (&lt;45 km/h)</t>
        </is>
      </c>
      <c r="D38" s="18" t="n">
        <v>2050</v>
      </c>
      <c r="E38" t="inlineStr">
        <is>
          <t>CH</t>
        </is>
      </c>
      <c r="F38" t="inlineStr">
        <is>
          <t>None</t>
        </is>
      </c>
      <c r="G38" t="inlineStr">
        <is>
          <t>vkm</t>
        </is>
      </c>
      <c r="H38" t="inlineStr">
        <is>
          <t>BEV</t>
        </is>
      </c>
      <c r="I38" t="inlineStr">
        <is>
          <t>LFP</t>
        </is>
      </c>
      <c r="J38" t="n">
        <v>30000</v>
      </c>
      <c r="K38" t="n">
        <v>3000</v>
      </c>
      <c r="L38" s="2">
        <f>J38/K38</f>
        <v/>
      </c>
      <c r="M38" t="n">
        <v>1</v>
      </c>
      <c r="N38" t="n">
        <v>75</v>
      </c>
      <c r="O38" t="n">
        <v>1</v>
      </c>
      <c r="P38" s="2">
        <f>SUM(U38,V38,W38,AC38,AF38,AH38)</f>
        <v/>
      </c>
      <c r="Q38" s="2">
        <f>P38+(M38*N38)+O38</f>
        <v/>
      </c>
      <c r="R38" t="n">
        <v>0.5</v>
      </c>
      <c r="S38" s="2" t="n">
        <v>19</v>
      </c>
      <c r="T38" s="1" t="n">
        <v>0.07000000000000001</v>
      </c>
      <c r="U38" s="2">
        <f>S38*(1-T38)</f>
        <v/>
      </c>
      <c r="V38" t="n">
        <v>0</v>
      </c>
      <c r="W38" t="n">
        <v>4.6</v>
      </c>
      <c r="X38" s="3" t="n">
        <v>1.5</v>
      </c>
      <c r="Y38" s="1" t="n">
        <v>0.8</v>
      </c>
      <c r="Z38" s="3">
        <f>Y38*X38</f>
        <v/>
      </c>
      <c r="AA38" s="3">
        <f>IF(I38&lt;&gt;"",X38/INDEX('energy battery'!$B$3:$D$6,MATCH('vehicles specifications'!$D38,'energy battery'!$A$3:$A$6,0),MATCH('vehicles specifications'!$I38,'energy battery'!$B$2:$D$2,0)),"")</f>
        <v/>
      </c>
      <c r="AB38" s="3">
        <f>IF(AA38&lt;&gt;"",0.2*AA38,"")</f>
        <v/>
      </c>
      <c r="AC38" s="3">
        <f>IF(AA38&lt;&gt;"",AB38+AA38,"")</f>
        <v/>
      </c>
      <c r="AD38" t="n">
        <v>0</v>
      </c>
      <c r="AE38" t="n">
        <v>0</v>
      </c>
      <c r="AF38" t="n">
        <v>0</v>
      </c>
      <c r="AG38" t="n">
        <v>0</v>
      </c>
      <c r="AH38" t="n">
        <v>0</v>
      </c>
      <c r="AI38" t="n">
        <v>0.5</v>
      </c>
      <c r="AJ38" t="n">
        <v>1</v>
      </c>
      <c r="AK38" s="6">
        <f>J38/15000</f>
        <v/>
      </c>
      <c r="AL38">
        <f>0.000537/1000*Q38</f>
        <v/>
      </c>
      <c r="AM38" t="n">
        <v>0</v>
      </c>
      <c r="AN38" s="2">
        <f>U38</f>
        <v/>
      </c>
      <c r="AO38" s="2">
        <f>SUM(V38:W38)</f>
        <v/>
      </c>
      <c r="AP38" s="2">
        <f>AC38</f>
        <v/>
      </c>
      <c r="AQ38" s="6" t="inlineStr"/>
      <c r="AR38" s="20" t="n"/>
      <c r="AS38" s="5" t="n">
        <v>0.04530894085938152</v>
      </c>
      <c r="AT38" s="2">
        <f>SUM(Z38,AG38)/(SUM(AQ38,AS38)/3.6)</f>
        <v/>
      </c>
      <c r="AU38" s="5" t="n">
        <v>0</v>
      </c>
      <c r="AV38" s="5" t="n">
        <v>0</v>
      </c>
      <c r="AW38" s="7" t="n">
        <v>0</v>
      </c>
      <c r="AX38" s="7" t="n">
        <v>0</v>
      </c>
      <c r="AY38" s="7" t="n">
        <v>0</v>
      </c>
      <c r="AZ38" s="7" t="n">
        <v>0</v>
      </c>
      <c r="BA38" s="7" t="n">
        <v>0</v>
      </c>
      <c r="BB38" s="7" t="n">
        <v>0</v>
      </c>
      <c r="BC38" s="7" t="n">
        <v>0</v>
      </c>
      <c r="BD38" s="7" t="n">
        <v>0</v>
      </c>
      <c r="BE38" s="7" t="n">
        <v>0</v>
      </c>
      <c r="BF38" s="7" t="n">
        <v>0</v>
      </c>
      <c r="BG38" s="7" t="n">
        <v>0</v>
      </c>
      <c r="BH38" s="7" t="n">
        <v>0</v>
      </c>
      <c r="BI38" s="7" t="n">
        <v>0</v>
      </c>
      <c r="BJ38" s="7" t="n">
        <v>0</v>
      </c>
      <c r="BK38" s="7" t="n">
        <v>0</v>
      </c>
      <c r="BL38" s="7" t="n">
        <v>0</v>
      </c>
      <c r="BM38" s="7" t="n">
        <v>0</v>
      </c>
      <c r="BN38" s="7" t="n">
        <v>0</v>
      </c>
      <c r="BO38" s="7" t="n">
        <v>0</v>
      </c>
      <c r="BP38" s="7" t="n">
        <v>0</v>
      </c>
      <c r="BQ38" s="7" t="n">
        <v>0</v>
      </c>
      <c r="BR38" s="7" t="n">
        <v>0</v>
      </c>
      <c r="BS38" s="7" t="n">
        <v>0</v>
      </c>
      <c r="BT38" s="7" t="n">
        <v>0</v>
      </c>
      <c r="BU38" s="7" t="n">
        <v>0</v>
      </c>
      <c r="BV38" s="7" t="n">
        <v>0</v>
      </c>
      <c r="BW38" s="7" t="n">
        <v>0</v>
      </c>
      <c r="BX38" s="7" t="n">
        <v>0</v>
      </c>
      <c r="BY38" s="7" t="n">
        <v>0</v>
      </c>
      <c r="BZ38" s="7" t="n">
        <v>0</v>
      </c>
      <c r="CA38" s="7" t="n">
        <v>0</v>
      </c>
      <c r="CB38" s="7" t="n">
        <v>0</v>
      </c>
      <c r="CC38" s="7" t="n">
        <v>0</v>
      </c>
      <c r="CD38" s="7" t="n">
        <v>0</v>
      </c>
      <c r="CE38" s="7" t="n">
        <v>0</v>
      </c>
      <c r="CF38" s="7" t="n">
        <v>0</v>
      </c>
      <c r="CG38" s="7" t="n">
        <v>0</v>
      </c>
      <c r="CH38" s="7" t="n">
        <v>0</v>
      </c>
      <c r="CI38" s="7" t="n">
        <v>0</v>
      </c>
      <c r="CJ38" s="7" t="n">
        <v>0</v>
      </c>
      <c r="CK38" s="38">
        <f>VLOOKUP($B38,'abrasion emissions'!$O$7:$R$36,2,FALSE)</f>
        <v/>
      </c>
      <c r="CL38" s="38">
        <f>VLOOKUP($B38,'abrasion emissions'!$O$7:$R$36,3,FALSE)</f>
        <v/>
      </c>
      <c r="CM38" s="38">
        <f>VLOOKUP($B38,'abrasion emissions'!$O$7:$R$36,4,FALSE)</f>
        <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
      </c>
      <c r="CV38" s="7">
        <f>(CK38*CN38)+(CL38*CO38)+(CM38*CP38)</f>
        <v/>
      </c>
      <c r="CW38" s="7">
        <f>(CK38*CQ38)+(CL38*CR38)+(CM38*CS38)</f>
        <v/>
      </c>
    </row>
    <row r="39">
      <c r="A39">
        <f>B39&amp;" - "&amp;D39&amp;" - "&amp;IF(I39&lt;&gt;"",I39&amp;" - "&amp;E39,E39)</f>
        <v/>
      </c>
      <c r="B39" t="inlineStr">
        <is>
          <t>Bicycle, battery electric, cargo bike</t>
        </is>
      </c>
      <c r="D39" s="18" t="n">
        <v>2020</v>
      </c>
      <c r="E39" t="inlineStr">
        <is>
          <t>CH</t>
        </is>
      </c>
      <c r="F39" t="inlineStr">
        <is>
          <t>None</t>
        </is>
      </c>
      <c r="G39" t="inlineStr">
        <is>
          <t>vkm</t>
        </is>
      </c>
      <c r="H39" t="inlineStr">
        <is>
          <t>BEV</t>
        </is>
      </c>
      <c r="I39" t="inlineStr">
        <is>
          <t>LFP</t>
        </is>
      </c>
      <c r="J39" t="n">
        <v>20000</v>
      </c>
      <c r="K39" t="n">
        <v>2000</v>
      </c>
      <c r="L39" s="2">
        <f>J39/K39</f>
        <v/>
      </c>
      <c r="M39" t="n">
        <v>1</v>
      </c>
      <c r="N39" t="n">
        <v>75</v>
      </c>
      <c r="O39" t="n">
        <v>50</v>
      </c>
      <c r="P39" s="2">
        <f>SUM(U39,V39,W39,AC39,AF39,AH39)</f>
        <v/>
      </c>
      <c r="Q39" s="2">
        <f>P39+(M39*N39)+O39</f>
        <v/>
      </c>
      <c r="R39" t="n">
        <v>0.25</v>
      </c>
      <c r="S39" s="2" t="n">
        <v>38</v>
      </c>
      <c r="T39" s="1" t="n">
        <v>0</v>
      </c>
      <c r="U39" s="2">
        <f>S39*(1-T39)</f>
        <v/>
      </c>
      <c r="V39" t="n">
        <v>0</v>
      </c>
      <c r="W39" t="n">
        <v>4</v>
      </c>
      <c r="X39" s="3" t="n">
        <v>0.5</v>
      </c>
      <c r="Y39" s="1" t="n">
        <v>0.8</v>
      </c>
      <c r="Z39" s="3">
        <f>Y39*X39</f>
        <v/>
      </c>
      <c r="AA39" s="3">
        <f>IF(I39&lt;&gt;"",X39/INDEX('energy battery'!$B$3:$D$6,MATCH('vehicles specifications'!$D39,'energy battery'!$A$3:$A$6,0),MATCH('vehicles specifications'!$I39,'energy battery'!$B$2:$D$2,0)),"")</f>
        <v/>
      </c>
      <c r="AB39" s="3">
        <f>IF(AA39&lt;&gt;"",0.2*AA39,"")</f>
        <v/>
      </c>
      <c r="AC39" s="3">
        <f>IF(AA39&lt;&gt;"",AB39+AA39,"")</f>
        <v/>
      </c>
      <c r="AD39" t="n">
        <v>1</v>
      </c>
      <c r="AE39" t="n">
        <v>0</v>
      </c>
      <c r="AF39" t="n">
        <v>0</v>
      </c>
      <c r="AG39" t="n">
        <v>0</v>
      </c>
      <c r="AH39" t="n">
        <v>0</v>
      </c>
      <c r="AI39" t="n">
        <v>0.5</v>
      </c>
      <c r="AJ39" t="n">
        <v>1</v>
      </c>
      <c r="AK39" s="6">
        <f>J39/15000</f>
        <v/>
      </c>
      <c r="AL39">
        <f>0.000537/1000*Q39</f>
        <v/>
      </c>
      <c r="AM39" t="n">
        <v>0</v>
      </c>
      <c r="AN39" s="2">
        <f>U39</f>
        <v/>
      </c>
      <c r="AO39" s="2">
        <f>SUM(V39:W39)</f>
        <v/>
      </c>
      <c r="AP39" s="2">
        <f>AC39</f>
        <v/>
      </c>
      <c r="AQ39" s="6" t="inlineStr"/>
      <c r="AR39" s="20" t="n"/>
      <c r="AS39" s="5" t="n">
        <v>0.03470832316329021</v>
      </c>
      <c r="AT39" s="2">
        <f>SUM(Z39,AG39)/(SUM(AQ39,AS39)/3.6)</f>
        <v/>
      </c>
      <c r="AU39" s="5" t="n">
        <v>0</v>
      </c>
      <c r="AV39" s="5" t="n">
        <v>0</v>
      </c>
      <c r="AW39" s="7" t="n">
        <v>0</v>
      </c>
      <c r="AX39" s="7" t="n">
        <v>0</v>
      </c>
      <c r="AY39" s="7" t="n">
        <v>0</v>
      </c>
      <c r="AZ39" s="7" t="n">
        <v>0</v>
      </c>
      <c r="BA39" s="7" t="n">
        <v>0</v>
      </c>
      <c r="BB39" s="7" t="n">
        <v>0</v>
      </c>
      <c r="BC39" s="7" t="n">
        <v>0</v>
      </c>
      <c r="BD39" s="7" t="n">
        <v>0</v>
      </c>
      <c r="BE39" s="7" t="n">
        <v>0</v>
      </c>
      <c r="BF39" s="7" t="n">
        <v>0</v>
      </c>
      <c r="BG39" s="7" t="n">
        <v>0</v>
      </c>
      <c r="BH39" s="7" t="n">
        <v>0</v>
      </c>
      <c r="BI39" s="7" t="n">
        <v>0</v>
      </c>
      <c r="BJ39" s="7" t="n">
        <v>0</v>
      </c>
      <c r="BK39" s="7" t="n">
        <v>0</v>
      </c>
      <c r="BL39" s="7" t="n">
        <v>0</v>
      </c>
      <c r="BM39" s="7" t="n">
        <v>0</v>
      </c>
      <c r="BN39" s="7" t="n">
        <v>0</v>
      </c>
      <c r="BO39" s="7" t="n">
        <v>0</v>
      </c>
      <c r="BP39" s="7" t="n">
        <v>0</v>
      </c>
      <c r="BQ39" s="7" t="n">
        <v>0</v>
      </c>
      <c r="BR39" s="7" t="n">
        <v>0</v>
      </c>
      <c r="BS39" s="7" t="n">
        <v>0</v>
      </c>
      <c r="BT39" s="7" t="n">
        <v>0</v>
      </c>
      <c r="BU39" s="7" t="n">
        <v>0</v>
      </c>
      <c r="BV39" s="7" t="n">
        <v>0</v>
      </c>
      <c r="BW39" s="7" t="n">
        <v>0</v>
      </c>
      <c r="BX39" s="7" t="n">
        <v>0</v>
      </c>
      <c r="BY39" s="7" t="n">
        <v>0</v>
      </c>
      <c r="BZ39" s="7" t="n">
        <v>0</v>
      </c>
      <c r="CA39" s="7" t="n">
        <v>0</v>
      </c>
      <c r="CB39" s="7" t="n">
        <v>0</v>
      </c>
      <c r="CC39" s="7" t="n">
        <v>0</v>
      </c>
      <c r="CD39" s="7" t="n">
        <v>0</v>
      </c>
      <c r="CE39" s="7" t="n">
        <v>0</v>
      </c>
      <c r="CF39" s="7" t="n">
        <v>0</v>
      </c>
      <c r="CG39" s="7" t="n">
        <v>0</v>
      </c>
      <c r="CH39" s="7" t="n">
        <v>0</v>
      </c>
      <c r="CI39" s="7" t="n">
        <v>0</v>
      </c>
      <c r="CJ39" s="7" t="n">
        <v>0</v>
      </c>
      <c r="CK39" s="38">
        <f>VLOOKUP($B39,'abrasion emissions'!$O$7:$R$36,2,FALSE)</f>
        <v/>
      </c>
      <c r="CL39" s="38">
        <f>VLOOKUP($B39,'abrasion emissions'!$O$7:$R$36,3,FALSE)</f>
        <v/>
      </c>
      <c r="CM39" s="38">
        <f>VLOOKUP($B39,'abrasion emissions'!$O$7:$R$36,4,FALSE)</f>
        <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
      </c>
      <c r="CV39" s="7">
        <f>(CK39*CN39)+(CL39*CO39)+(CM39*CP39)</f>
        <v/>
      </c>
      <c r="CW39" s="7">
        <f>(CK39*CQ39)+(CL39*CR39)+(CM39*CS39)</f>
        <v/>
      </c>
    </row>
    <row r="40">
      <c r="A40">
        <f>B40&amp;" - "&amp;D40&amp;" - "&amp;IF(I40&lt;&gt;"",I40&amp;" - "&amp;E40,E40)</f>
        <v/>
      </c>
      <c r="B40" t="inlineStr">
        <is>
          <t>Bicycle, battery electric, cargo bike</t>
        </is>
      </c>
      <c r="D40" s="18" t="n">
        <v>2030</v>
      </c>
      <c r="E40" t="inlineStr">
        <is>
          <t>CH</t>
        </is>
      </c>
      <c r="F40" t="inlineStr">
        <is>
          <t>None</t>
        </is>
      </c>
      <c r="G40" t="inlineStr">
        <is>
          <t>vkm</t>
        </is>
      </c>
      <c r="H40" t="inlineStr">
        <is>
          <t>BEV</t>
        </is>
      </c>
      <c r="I40" t="inlineStr">
        <is>
          <t>LFP</t>
        </is>
      </c>
      <c r="J40" t="n">
        <v>20000</v>
      </c>
      <c r="K40" t="n">
        <v>2000</v>
      </c>
      <c r="L40" s="2">
        <f>J40/K40</f>
        <v/>
      </c>
      <c r="M40" t="n">
        <v>1</v>
      </c>
      <c r="N40" t="n">
        <v>75</v>
      </c>
      <c r="O40" t="n">
        <v>50</v>
      </c>
      <c r="P40" s="2">
        <f>SUM(U40,V40,W40,AC40,AF40,AH40)</f>
        <v/>
      </c>
      <c r="Q40" s="2">
        <f>P40+(M40*N40)+O40</f>
        <v/>
      </c>
      <c r="R40" t="n">
        <v>0.25</v>
      </c>
      <c r="S40" s="2" t="n">
        <v>38</v>
      </c>
      <c r="T40" s="1" t="n">
        <v>0.03</v>
      </c>
      <c r="U40" s="2">
        <f>S40*(1-T40)</f>
        <v/>
      </c>
      <c r="V40" t="n">
        <v>0</v>
      </c>
      <c r="W40" t="n">
        <v>3.9</v>
      </c>
      <c r="X40" s="3" t="n">
        <v>0.7</v>
      </c>
      <c r="Y40" s="1" t="n">
        <v>0.8</v>
      </c>
      <c r="Z40" s="3">
        <f>Y40*X40</f>
        <v/>
      </c>
      <c r="AA40" s="3">
        <f>IF(I40&lt;&gt;"",X40/INDEX('energy battery'!$B$3:$D$6,MATCH('vehicles specifications'!$D40,'energy battery'!$A$3:$A$6,0),MATCH('vehicles specifications'!$I40,'energy battery'!$B$2:$D$2,0)),"")</f>
        <v/>
      </c>
      <c r="AB40" s="3">
        <f>IF(AA40&lt;&gt;"",0.2*AA40,"")</f>
        <v/>
      </c>
      <c r="AC40" s="3">
        <f>IF(AA40&lt;&gt;"",AB40+AA40,"")</f>
        <v/>
      </c>
      <c r="AD40" t="n">
        <v>0.5</v>
      </c>
      <c r="AE40" t="n">
        <v>0</v>
      </c>
      <c r="AF40" t="n">
        <v>0</v>
      </c>
      <c r="AG40" t="n">
        <v>0</v>
      </c>
      <c r="AH40" t="n">
        <v>0</v>
      </c>
      <c r="AI40" t="n">
        <v>0.5</v>
      </c>
      <c r="AJ40" t="n">
        <v>1</v>
      </c>
      <c r="AK40" s="6">
        <f>J40/15000</f>
        <v/>
      </c>
      <c r="AL40">
        <f>0.000537/1000*Q40</f>
        <v/>
      </c>
      <c r="AM40" t="n">
        <v>0</v>
      </c>
      <c r="AN40" s="2">
        <f>U40</f>
        <v/>
      </c>
      <c r="AO40" s="2">
        <f>SUM(V40:W40)</f>
        <v/>
      </c>
      <c r="AP40" s="2">
        <f>AC40</f>
        <v/>
      </c>
      <c r="AQ40" s="6" t="inlineStr"/>
      <c r="AR40" s="20" t="n"/>
      <c r="AS40" s="5" t="n">
        <v>0.03470832316329021</v>
      </c>
      <c r="AT40" s="2">
        <f>SUM(Z40,AG40)/(SUM(AQ40,AS40)/3.6)</f>
        <v/>
      </c>
      <c r="AU40" s="5" t="n">
        <v>0</v>
      </c>
      <c r="AV40" s="5" t="n">
        <v>0</v>
      </c>
      <c r="AW40" s="7" t="n">
        <v>0</v>
      </c>
      <c r="AX40" s="7" t="n">
        <v>0</v>
      </c>
      <c r="AY40" s="7" t="n">
        <v>0</v>
      </c>
      <c r="AZ40" s="7" t="n">
        <v>0</v>
      </c>
      <c r="BA40" s="7" t="n">
        <v>0</v>
      </c>
      <c r="BB40" s="7" t="n">
        <v>0</v>
      </c>
      <c r="BC40" s="7" t="n">
        <v>0</v>
      </c>
      <c r="BD40" s="7" t="n">
        <v>0</v>
      </c>
      <c r="BE40" s="7" t="n">
        <v>0</v>
      </c>
      <c r="BF40" s="7" t="n">
        <v>0</v>
      </c>
      <c r="BG40" s="7" t="n">
        <v>0</v>
      </c>
      <c r="BH40" s="7" t="n">
        <v>0</v>
      </c>
      <c r="BI40" s="7" t="n">
        <v>0</v>
      </c>
      <c r="BJ40" s="7" t="n">
        <v>0</v>
      </c>
      <c r="BK40" s="7" t="n">
        <v>0</v>
      </c>
      <c r="BL40" s="7" t="n">
        <v>0</v>
      </c>
      <c r="BM40" s="7" t="n">
        <v>0</v>
      </c>
      <c r="BN40" s="7" t="n">
        <v>0</v>
      </c>
      <c r="BO40" s="7" t="n">
        <v>0</v>
      </c>
      <c r="BP40" s="7" t="n">
        <v>0</v>
      </c>
      <c r="BQ40" s="7" t="n">
        <v>0</v>
      </c>
      <c r="BR40" s="7" t="n">
        <v>0</v>
      </c>
      <c r="BS40" s="7" t="n">
        <v>0</v>
      </c>
      <c r="BT40" s="7" t="n">
        <v>0</v>
      </c>
      <c r="BU40" s="7" t="n">
        <v>0</v>
      </c>
      <c r="BV40" s="7" t="n">
        <v>0</v>
      </c>
      <c r="BW40" s="7" t="n">
        <v>0</v>
      </c>
      <c r="BX40" s="7" t="n">
        <v>0</v>
      </c>
      <c r="BY40" s="7" t="n">
        <v>0</v>
      </c>
      <c r="BZ40" s="7" t="n">
        <v>0</v>
      </c>
      <c r="CA40" s="7" t="n">
        <v>0</v>
      </c>
      <c r="CB40" s="7" t="n">
        <v>0</v>
      </c>
      <c r="CC40" s="7" t="n">
        <v>0</v>
      </c>
      <c r="CD40" s="7" t="n">
        <v>0</v>
      </c>
      <c r="CE40" s="7" t="n">
        <v>0</v>
      </c>
      <c r="CF40" s="7" t="n">
        <v>0</v>
      </c>
      <c r="CG40" s="7" t="n">
        <v>0</v>
      </c>
      <c r="CH40" s="7" t="n">
        <v>0</v>
      </c>
      <c r="CI40" s="7" t="n">
        <v>0</v>
      </c>
      <c r="CJ40" s="7" t="n">
        <v>0</v>
      </c>
      <c r="CK40" s="38">
        <f>VLOOKUP($B40,'abrasion emissions'!$O$7:$R$36,2,FALSE)</f>
        <v/>
      </c>
      <c r="CL40" s="38">
        <f>VLOOKUP($B40,'abrasion emissions'!$O$7:$R$36,3,FALSE)</f>
        <v/>
      </c>
      <c r="CM40" s="38">
        <f>VLOOKUP($B40,'abrasion emissions'!$O$7:$R$36,4,FALSE)</f>
        <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
      </c>
      <c r="CV40" s="7">
        <f>(CK40*CN40)+(CL40*CO40)+(CM40*CP40)</f>
        <v/>
      </c>
      <c r="CW40" s="7">
        <f>(CK40*CQ40)+(CL40*CR40)+(CM40*CS40)</f>
        <v/>
      </c>
    </row>
    <row r="41">
      <c r="A41">
        <f>B41&amp;" - "&amp;D41&amp;" - "&amp;IF(I41&lt;&gt;"",I41&amp;" - "&amp;E41,E41)</f>
        <v/>
      </c>
      <c r="B41" t="inlineStr">
        <is>
          <t>Bicycle, battery electric, cargo bike</t>
        </is>
      </c>
      <c r="D41" s="18" t="n">
        <v>2040</v>
      </c>
      <c r="E41" t="inlineStr">
        <is>
          <t>CH</t>
        </is>
      </c>
      <c r="F41" t="inlineStr">
        <is>
          <t>None</t>
        </is>
      </c>
      <c r="G41" t="inlineStr">
        <is>
          <t>vkm</t>
        </is>
      </c>
      <c r="H41" t="inlineStr">
        <is>
          <t>BEV</t>
        </is>
      </c>
      <c r="I41" t="inlineStr">
        <is>
          <t>LFP</t>
        </is>
      </c>
      <c r="J41" t="n">
        <v>20000</v>
      </c>
      <c r="K41" t="n">
        <v>2000</v>
      </c>
      <c r="L41" s="2">
        <f>J41/K41</f>
        <v/>
      </c>
      <c r="M41" t="n">
        <v>1</v>
      </c>
      <c r="N41" t="n">
        <v>75</v>
      </c>
      <c r="O41" t="n">
        <v>50</v>
      </c>
      <c r="P41" s="2">
        <f>SUM(U41,V41,W41,AC41,AF41,AH41)</f>
        <v/>
      </c>
      <c r="Q41" s="2">
        <f>P41+(M41*N41)+O41</f>
        <v/>
      </c>
      <c r="R41" t="n">
        <v>0.25</v>
      </c>
      <c r="S41" s="2" t="n">
        <v>38</v>
      </c>
      <c r="T41" s="1" t="n">
        <v>0.05</v>
      </c>
      <c r="U41" s="2">
        <f>S41*(1-T41)</f>
        <v/>
      </c>
      <c r="V41" t="n">
        <v>0</v>
      </c>
      <c r="W41" t="n">
        <v>3.8</v>
      </c>
      <c r="X41" s="3" t="n">
        <v>0.8</v>
      </c>
      <c r="Y41" s="1" t="n">
        <v>0.8</v>
      </c>
      <c r="Z41" s="3">
        <f>Y41*X41</f>
        <v/>
      </c>
      <c r="AA41" s="3">
        <f>IF(I41&lt;&gt;"",X41/INDEX('energy battery'!$B$3:$D$6,MATCH('vehicles specifications'!$D41,'energy battery'!$A$3:$A$6,0),MATCH('vehicles specifications'!$I41,'energy battery'!$B$2:$D$2,0)),"")</f>
        <v/>
      </c>
      <c r="AB41" s="3">
        <f>IF(AA41&lt;&gt;"",0.2*AA41,"")</f>
        <v/>
      </c>
      <c r="AC41" s="3">
        <f>IF(AA41&lt;&gt;"",AB41+AA41,"")</f>
        <v/>
      </c>
      <c r="AD41" t="n">
        <v>0.25</v>
      </c>
      <c r="AE41" t="n">
        <v>0</v>
      </c>
      <c r="AF41" t="n">
        <v>0</v>
      </c>
      <c r="AG41" t="n">
        <v>0</v>
      </c>
      <c r="AH41" t="n">
        <v>0</v>
      </c>
      <c r="AI41" t="n">
        <v>0.5</v>
      </c>
      <c r="AJ41" t="n">
        <v>1</v>
      </c>
      <c r="AK41" s="6">
        <f>J41/15000</f>
        <v/>
      </c>
      <c r="AL41">
        <f>0.000537/1000*Q41</f>
        <v/>
      </c>
      <c r="AM41" t="n">
        <v>0</v>
      </c>
      <c r="AN41" s="2">
        <f>U41</f>
        <v/>
      </c>
      <c r="AO41" s="2">
        <f>SUM(V41:W41)</f>
        <v/>
      </c>
      <c r="AP41" s="2">
        <f>AC41</f>
        <v/>
      </c>
      <c r="AQ41" s="6" t="inlineStr"/>
      <c r="AR41" s="20" t="n"/>
      <c r="AS41" s="5" t="n">
        <v>0.03470832316329021</v>
      </c>
      <c r="AT41" s="2">
        <f>SUM(Z41,AG41)/(SUM(AQ41,AS41)/3.6)</f>
        <v/>
      </c>
      <c r="AU41" s="5" t="n">
        <v>0</v>
      </c>
      <c r="AV41" s="5" t="n">
        <v>0</v>
      </c>
      <c r="AW41" s="7" t="n">
        <v>0</v>
      </c>
      <c r="AX41" s="7" t="n">
        <v>0</v>
      </c>
      <c r="AY41" s="7" t="n">
        <v>0</v>
      </c>
      <c r="AZ41" s="7" t="n">
        <v>0</v>
      </c>
      <c r="BA41" s="7" t="n">
        <v>0</v>
      </c>
      <c r="BB41" s="7" t="n">
        <v>0</v>
      </c>
      <c r="BC41" s="7" t="n">
        <v>0</v>
      </c>
      <c r="BD41" s="7" t="n">
        <v>0</v>
      </c>
      <c r="BE41" s="7" t="n">
        <v>0</v>
      </c>
      <c r="BF41" s="7" t="n">
        <v>0</v>
      </c>
      <c r="BG41" s="7" t="n">
        <v>0</v>
      </c>
      <c r="BH41" s="7" t="n">
        <v>0</v>
      </c>
      <c r="BI41" s="7" t="n">
        <v>0</v>
      </c>
      <c r="BJ41" s="7" t="n">
        <v>0</v>
      </c>
      <c r="BK41" s="7" t="n">
        <v>0</v>
      </c>
      <c r="BL41" s="7" t="n">
        <v>0</v>
      </c>
      <c r="BM41" s="7" t="n">
        <v>0</v>
      </c>
      <c r="BN41" s="7" t="n">
        <v>0</v>
      </c>
      <c r="BO41" s="7" t="n">
        <v>0</v>
      </c>
      <c r="BP41" s="7" t="n">
        <v>0</v>
      </c>
      <c r="BQ41" s="7" t="n">
        <v>0</v>
      </c>
      <c r="BR41" s="7" t="n">
        <v>0</v>
      </c>
      <c r="BS41" s="7" t="n">
        <v>0</v>
      </c>
      <c r="BT41" s="7" t="n">
        <v>0</v>
      </c>
      <c r="BU41" s="7" t="n">
        <v>0</v>
      </c>
      <c r="BV41" s="7" t="n">
        <v>0</v>
      </c>
      <c r="BW41" s="7" t="n">
        <v>0</v>
      </c>
      <c r="BX41" s="7" t="n">
        <v>0</v>
      </c>
      <c r="BY41" s="7" t="n">
        <v>0</v>
      </c>
      <c r="BZ41" s="7" t="n">
        <v>0</v>
      </c>
      <c r="CA41" s="7" t="n">
        <v>0</v>
      </c>
      <c r="CB41" s="7" t="n">
        <v>0</v>
      </c>
      <c r="CC41" s="7" t="n">
        <v>0</v>
      </c>
      <c r="CD41" s="7" t="n">
        <v>0</v>
      </c>
      <c r="CE41" s="7" t="n">
        <v>0</v>
      </c>
      <c r="CF41" s="7" t="n">
        <v>0</v>
      </c>
      <c r="CG41" s="7" t="n">
        <v>0</v>
      </c>
      <c r="CH41" s="7" t="n">
        <v>0</v>
      </c>
      <c r="CI41" s="7" t="n">
        <v>0</v>
      </c>
      <c r="CJ41" s="7" t="n">
        <v>0</v>
      </c>
      <c r="CK41" s="38">
        <f>VLOOKUP($B41,'abrasion emissions'!$O$7:$R$36,2,FALSE)</f>
        <v/>
      </c>
      <c r="CL41" s="38">
        <f>VLOOKUP($B41,'abrasion emissions'!$O$7:$R$36,3,FALSE)</f>
        <v/>
      </c>
      <c r="CM41" s="38">
        <f>VLOOKUP($B41,'abrasion emissions'!$O$7:$R$36,4,FALSE)</f>
        <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
      </c>
      <c r="CV41" s="7">
        <f>(CK41*CN41)+(CL41*CO41)+(CM41*CP41)</f>
        <v/>
      </c>
      <c r="CW41" s="7">
        <f>(CK41*CQ41)+(CL41*CR41)+(CM41*CS41)</f>
        <v/>
      </c>
    </row>
    <row r="42">
      <c r="A42">
        <f>B42&amp;" - "&amp;D42&amp;" - "&amp;IF(I42&lt;&gt;"",I42&amp;" - "&amp;E42,E42)</f>
        <v/>
      </c>
      <c r="B42" t="inlineStr">
        <is>
          <t>Bicycle, battery electric, cargo bike</t>
        </is>
      </c>
      <c r="D42" s="18" t="n">
        <v>2050</v>
      </c>
      <c r="E42" t="inlineStr">
        <is>
          <t>CH</t>
        </is>
      </c>
      <c r="F42" t="inlineStr">
        <is>
          <t>None</t>
        </is>
      </c>
      <c r="G42" t="inlineStr">
        <is>
          <t>vkm</t>
        </is>
      </c>
      <c r="H42" t="inlineStr">
        <is>
          <t>BEV</t>
        </is>
      </c>
      <c r="I42" t="inlineStr">
        <is>
          <t>LFP</t>
        </is>
      </c>
      <c r="J42" t="n">
        <v>20000</v>
      </c>
      <c r="K42" t="n">
        <v>2000</v>
      </c>
      <c r="L42" s="2">
        <f>J42/K42</f>
        <v/>
      </c>
      <c r="M42" t="n">
        <v>1</v>
      </c>
      <c r="N42" t="n">
        <v>75</v>
      </c>
      <c r="O42" t="n">
        <v>50</v>
      </c>
      <c r="P42" s="2">
        <f>SUM(U42,V42,W42,AC42,AF42,AH42)</f>
        <v/>
      </c>
      <c r="Q42" s="2">
        <f>P42+(M42*N42)+O42</f>
        <v/>
      </c>
      <c r="R42" t="n">
        <v>0.25</v>
      </c>
      <c r="S42" s="2" t="n">
        <v>38</v>
      </c>
      <c r="T42" s="1" t="n">
        <v>0.07000000000000001</v>
      </c>
      <c r="U42" s="2">
        <f>S42*(1-T42)</f>
        <v/>
      </c>
      <c r="V42" t="n">
        <v>0</v>
      </c>
      <c r="W42" t="n">
        <v>3.7</v>
      </c>
      <c r="X42" s="3" t="n">
        <v>1</v>
      </c>
      <c r="Y42" s="1" t="n">
        <v>0.8</v>
      </c>
      <c r="Z42" s="3">
        <f>Y42*X42</f>
        <v/>
      </c>
      <c r="AA42" s="3">
        <f>IF(I42&lt;&gt;"",X42/INDEX('energy battery'!$B$3:$D$6,MATCH('vehicles specifications'!$D42,'energy battery'!$A$3:$A$6,0),MATCH('vehicles specifications'!$I42,'energy battery'!$B$2:$D$2,0)),"")</f>
        <v/>
      </c>
      <c r="AB42" s="3">
        <f>IF(AA42&lt;&gt;"",0.2*AA42,"")</f>
        <v/>
      </c>
      <c r="AC42" s="3">
        <f>IF(AA42&lt;&gt;"",AB42+AA42,"")</f>
        <v/>
      </c>
      <c r="AD42" t="n">
        <v>0</v>
      </c>
      <c r="AE42" t="n">
        <v>0</v>
      </c>
      <c r="AF42" t="n">
        <v>0</v>
      </c>
      <c r="AG42" t="n">
        <v>0</v>
      </c>
      <c r="AH42" t="n">
        <v>0</v>
      </c>
      <c r="AI42" t="n">
        <v>0.5</v>
      </c>
      <c r="AJ42" t="n">
        <v>1</v>
      </c>
      <c r="AK42" s="6">
        <f>J42/15000</f>
        <v/>
      </c>
      <c r="AL42">
        <f>0.000537/1000*Q42</f>
        <v/>
      </c>
      <c r="AM42" t="n">
        <v>0</v>
      </c>
      <c r="AN42" s="2">
        <f>U42</f>
        <v/>
      </c>
      <c r="AO42" s="2">
        <f>SUM(V42:W42)</f>
        <v/>
      </c>
      <c r="AP42" s="2">
        <f>AC42</f>
        <v/>
      </c>
      <c r="AQ42" s="6" t="inlineStr"/>
      <c r="AR42" s="20" t="n"/>
      <c r="AS42" s="5" t="n">
        <v>0.03470832316329021</v>
      </c>
      <c r="AT42" s="2">
        <f>SUM(Z42,AG42)/(SUM(AQ42,AS42)/3.6)</f>
        <v/>
      </c>
      <c r="AU42" s="5" t="n">
        <v>0</v>
      </c>
      <c r="AV42" s="5" t="n">
        <v>0</v>
      </c>
      <c r="AW42" s="7" t="n">
        <v>0</v>
      </c>
      <c r="AX42" s="7" t="n">
        <v>0</v>
      </c>
      <c r="AY42" s="7" t="n">
        <v>0</v>
      </c>
      <c r="AZ42" s="7" t="n">
        <v>0</v>
      </c>
      <c r="BA42" s="7" t="n">
        <v>0</v>
      </c>
      <c r="BB42" s="7" t="n">
        <v>0</v>
      </c>
      <c r="BC42" s="7" t="n">
        <v>0</v>
      </c>
      <c r="BD42" s="7" t="n">
        <v>0</v>
      </c>
      <c r="BE42" s="7" t="n">
        <v>0</v>
      </c>
      <c r="BF42" s="7" t="n">
        <v>0</v>
      </c>
      <c r="BG42" s="7" t="n">
        <v>0</v>
      </c>
      <c r="BH42" s="7" t="n">
        <v>0</v>
      </c>
      <c r="BI42" s="7" t="n">
        <v>0</v>
      </c>
      <c r="BJ42" s="7" t="n">
        <v>0</v>
      </c>
      <c r="BK42" s="7" t="n">
        <v>0</v>
      </c>
      <c r="BL42" s="7" t="n">
        <v>0</v>
      </c>
      <c r="BM42" s="7" t="n">
        <v>0</v>
      </c>
      <c r="BN42" s="7" t="n">
        <v>0</v>
      </c>
      <c r="BO42" s="7" t="n">
        <v>0</v>
      </c>
      <c r="BP42" s="7" t="n">
        <v>0</v>
      </c>
      <c r="BQ42" s="7" t="n">
        <v>0</v>
      </c>
      <c r="BR42" s="7" t="n">
        <v>0</v>
      </c>
      <c r="BS42" s="7" t="n">
        <v>0</v>
      </c>
      <c r="BT42" s="7" t="n">
        <v>0</v>
      </c>
      <c r="BU42" s="7" t="n">
        <v>0</v>
      </c>
      <c r="BV42" s="7" t="n">
        <v>0</v>
      </c>
      <c r="BW42" s="7" t="n">
        <v>0</v>
      </c>
      <c r="BX42" s="7" t="n">
        <v>0</v>
      </c>
      <c r="BY42" s="7" t="n">
        <v>0</v>
      </c>
      <c r="BZ42" s="7" t="n">
        <v>0</v>
      </c>
      <c r="CA42" s="7" t="n">
        <v>0</v>
      </c>
      <c r="CB42" s="7" t="n">
        <v>0</v>
      </c>
      <c r="CC42" s="7" t="n">
        <v>0</v>
      </c>
      <c r="CD42" s="7" t="n">
        <v>0</v>
      </c>
      <c r="CE42" s="7" t="n">
        <v>0</v>
      </c>
      <c r="CF42" s="7" t="n">
        <v>0</v>
      </c>
      <c r="CG42" s="7" t="n">
        <v>0</v>
      </c>
      <c r="CH42" s="7" t="n">
        <v>0</v>
      </c>
      <c r="CI42" s="7" t="n">
        <v>0</v>
      </c>
      <c r="CJ42" s="7" t="n">
        <v>0</v>
      </c>
      <c r="CK42" s="38">
        <f>VLOOKUP($B42,'abrasion emissions'!$O$7:$R$36,2,FALSE)</f>
        <v/>
      </c>
      <c r="CL42" s="38">
        <f>VLOOKUP($B42,'abrasion emissions'!$O$7:$R$36,3,FALSE)</f>
        <v/>
      </c>
      <c r="CM42" s="38">
        <f>VLOOKUP($B42,'abrasion emissions'!$O$7:$R$36,4,FALSE)</f>
        <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
      </c>
      <c r="CV42" s="7">
        <f>(CK42*CN42)+(CL42*CO42)+(CM42*CP42)</f>
        <v/>
      </c>
      <c r="CW42" s="7">
        <f>(CK42*CQ42)+(CL42*CR42)+(CM42*CS42)</f>
        <v/>
      </c>
    </row>
    <row r="43">
      <c r="A43">
        <f>B43&amp;" - "&amp;D43&amp;" - "&amp;IF(I43&lt;&gt;"",I43&amp;" - "&amp;E43,E43)</f>
        <v/>
      </c>
      <c r="B43" t="inlineStr">
        <is>
          <t>Bicycle, electric (&lt;25 km/h)</t>
        </is>
      </c>
      <c r="D43" s="18" t="n">
        <v>2020</v>
      </c>
      <c r="E43" t="inlineStr">
        <is>
          <t>CH</t>
        </is>
      </c>
      <c r="F43" t="inlineStr">
        <is>
          <t>None</t>
        </is>
      </c>
      <c r="G43" t="inlineStr">
        <is>
          <t>vkm</t>
        </is>
      </c>
      <c r="H43" t="inlineStr">
        <is>
          <t>BEV</t>
        </is>
      </c>
      <c r="I43" t="inlineStr">
        <is>
          <t>NCA</t>
        </is>
      </c>
      <c r="J43" t="n">
        <v>20000</v>
      </c>
      <c r="K43" t="n">
        <v>2000</v>
      </c>
      <c r="L43" s="2">
        <f>J43/K43</f>
        <v/>
      </c>
      <c r="M43" t="n">
        <v>1</v>
      </c>
      <c r="N43" t="n">
        <v>75</v>
      </c>
      <c r="O43" t="n">
        <v>1</v>
      </c>
      <c r="P43" s="2">
        <f>SUM(U43,V43,W43,AC43,AF43,AH43)</f>
        <v/>
      </c>
      <c r="Q43" s="2">
        <f>P43+(M43*N43)+O43</f>
        <v/>
      </c>
      <c r="R43" t="n">
        <v>0.25</v>
      </c>
      <c r="S43" s="2" t="n">
        <v>16</v>
      </c>
      <c r="T43" s="1" t="n">
        <v>0</v>
      </c>
      <c r="U43" s="2">
        <f>S43*(1-T43)</f>
        <v/>
      </c>
      <c r="V43" t="n">
        <v>0</v>
      </c>
      <c r="W43" t="n">
        <v>4</v>
      </c>
      <c r="X43" s="3" t="n">
        <v>0.5</v>
      </c>
      <c r="Y43" s="1" t="n">
        <v>0.8</v>
      </c>
      <c r="Z43" s="3">
        <f>Y43*X43</f>
        <v/>
      </c>
      <c r="AA43" s="3">
        <f>IF(I43&lt;&gt;"",X43/INDEX('energy battery'!$B$3:$D$6,MATCH('vehicles specifications'!$D43,'energy battery'!$A$3:$A$6,0),MATCH('vehicles specifications'!$I43,'energy battery'!$B$2:$D$2,0)),"")</f>
        <v/>
      </c>
      <c r="AB43" s="3">
        <f>IF(AA43&lt;&gt;"",0.3*AA43,"")</f>
        <v/>
      </c>
      <c r="AC43" s="3">
        <f>IF(AA43&lt;&gt;"",AB43+AA43,"")</f>
        <v/>
      </c>
      <c r="AD43" t="n">
        <v>1</v>
      </c>
      <c r="AE43" t="n">
        <v>0</v>
      </c>
      <c r="AF43" t="n">
        <v>0</v>
      </c>
      <c r="AG43" t="n">
        <v>0</v>
      </c>
      <c r="AH43" t="n">
        <v>0</v>
      </c>
      <c r="AI43" t="n">
        <v>0.5</v>
      </c>
      <c r="AJ43" t="n">
        <v>1</v>
      </c>
      <c r="AK43" s="6">
        <f>J43/15000</f>
        <v/>
      </c>
      <c r="AL43">
        <f>0.000537/1000*Q43</f>
        <v/>
      </c>
      <c r="AM43" t="n">
        <v>0</v>
      </c>
      <c r="AN43" s="2">
        <f>U43</f>
        <v/>
      </c>
      <c r="AO43" s="2">
        <f>SUM(V43:W43)</f>
        <v/>
      </c>
      <c r="AP43" s="2">
        <f>AC43</f>
        <v/>
      </c>
      <c r="AQ43" s="6" t="inlineStr"/>
      <c r="AR43" s="20" t="n"/>
      <c r="AS43" s="5" t="n">
        <v>0.02467063914986235</v>
      </c>
      <c r="AT43" s="2">
        <f>SUM(Z43,AG43)/(SUM(AQ43,AS43)/3.6)</f>
        <v/>
      </c>
      <c r="AU43" s="5" t="n">
        <v>0</v>
      </c>
      <c r="AV43" s="5" t="n">
        <v>0</v>
      </c>
      <c r="AW43" s="7" t="n">
        <v>0</v>
      </c>
      <c r="AX43" s="7" t="n">
        <v>0</v>
      </c>
      <c r="AY43" s="7" t="n">
        <v>0</v>
      </c>
      <c r="AZ43" s="7" t="n">
        <v>0</v>
      </c>
      <c r="BA43" s="7" t="n">
        <v>0</v>
      </c>
      <c r="BB43" s="7" t="n">
        <v>0</v>
      </c>
      <c r="BC43" s="7" t="n">
        <v>0</v>
      </c>
      <c r="BD43" s="7" t="n">
        <v>0</v>
      </c>
      <c r="BE43" s="7" t="n">
        <v>0</v>
      </c>
      <c r="BF43" s="7" t="n">
        <v>0</v>
      </c>
      <c r="BG43" s="7" t="n">
        <v>0</v>
      </c>
      <c r="BH43" s="7" t="n">
        <v>0</v>
      </c>
      <c r="BI43" s="7" t="n">
        <v>0</v>
      </c>
      <c r="BJ43" s="7" t="n">
        <v>0</v>
      </c>
      <c r="BK43" s="7" t="n">
        <v>0</v>
      </c>
      <c r="BL43" s="7" t="n">
        <v>0</v>
      </c>
      <c r="BM43" s="7" t="n">
        <v>0</v>
      </c>
      <c r="BN43" s="7" t="n">
        <v>0</v>
      </c>
      <c r="BO43" s="7" t="n">
        <v>0</v>
      </c>
      <c r="BP43" s="7" t="n">
        <v>0</v>
      </c>
      <c r="BQ43" s="7" t="n">
        <v>0</v>
      </c>
      <c r="BR43" s="7" t="n">
        <v>0</v>
      </c>
      <c r="BS43" s="7" t="n">
        <v>0</v>
      </c>
      <c r="BT43" s="7" t="n">
        <v>0</v>
      </c>
      <c r="BU43" s="7" t="n">
        <v>0</v>
      </c>
      <c r="BV43" s="7" t="n">
        <v>0</v>
      </c>
      <c r="BW43" s="7" t="n">
        <v>0</v>
      </c>
      <c r="BX43" s="7" t="n">
        <v>0</v>
      </c>
      <c r="BY43" s="7" t="n">
        <v>0</v>
      </c>
      <c r="BZ43" s="7" t="n">
        <v>0</v>
      </c>
      <c r="CA43" s="7" t="n">
        <v>0</v>
      </c>
      <c r="CB43" s="7" t="n">
        <v>0</v>
      </c>
      <c r="CC43" s="7" t="n">
        <v>0</v>
      </c>
      <c r="CD43" s="7" t="n">
        <v>0</v>
      </c>
      <c r="CE43" s="7" t="n">
        <v>0</v>
      </c>
      <c r="CF43" s="7" t="n">
        <v>0</v>
      </c>
      <c r="CG43" s="7" t="n">
        <v>0</v>
      </c>
      <c r="CH43" s="7" t="n">
        <v>0</v>
      </c>
      <c r="CI43" s="7" t="n">
        <v>0</v>
      </c>
      <c r="CJ43" s="7" t="n">
        <v>0</v>
      </c>
      <c r="CK43" s="38">
        <f>VLOOKUP($B43,'abrasion emissions'!$O$7:$R$36,2,FALSE)</f>
        <v/>
      </c>
      <c r="CL43" s="38">
        <f>VLOOKUP($B43,'abrasion emissions'!$O$7:$R$36,3,FALSE)</f>
        <v/>
      </c>
      <c r="CM43" s="38">
        <f>VLOOKUP($B43,'abrasion emissions'!$O$7:$R$36,4,FALSE)</f>
        <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
      </c>
      <c r="CV43" s="7">
        <f>(CK43*CN43)+(CL43*CO43)+(CM43*CP43)</f>
        <v/>
      </c>
      <c r="CW43" s="7">
        <f>(CK43*CQ43)+(CL43*CR43)+(CM43*CS43)</f>
        <v/>
      </c>
    </row>
    <row r="44">
      <c r="A44">
        <f>B44&amp;" - "&amp;D44&amp;" - "&amp;IF(I44&lt;&gt;"",I44&amp;" - "&amp;E44,E44)</f>
        <v/>
      </c>
      <c r="B44" t="inlineStr">
        <is>
          <t>Bicycle, electric (&lt;25 km/h)</t>
        </is>
      </c>
      <c r="D44" s="18" t="n">
        <v>2030</v>
      </c>
      <c r="E44" t="inlineStr">
        <is>
          <t>CH</t>
        </is>
      </c>
      <c r="F44" t="inlineStr">
        <is>
          <t>None</t>
        </is>
      </c>
      <c r="G44" t="inlineStr">
        <is>
          <t>vkm</t>
        </is>
      </c>
      <c r="H44" t="inlineStr">
        <is>
          <t>BEV</t>
        </is>
      </c>
      <c r="I44" t="inlineStr">
        <is>
          <t>NCA</t>
        </is>
      </c>
      <c r="J44" t="n">
        <v>20000</v>
      </c>
      <c r="K44" t="n">
        <v>2000</v>
      </c>
      <c r="L44" s="2">
        <f>J44/K44</f>
        <v/>
      </c>
      <c r="M44" t="n">
        <v>1</v>
      </c>
      <c r="N44" t="n">
        <v>75</v>
      </c>
      <c r="O44" t="n">
        <v>1</v>
      </c>
      <c r="P44" s="2">
        <f>SUM(U44,V44,W44,AC44,AF44,AH44)</f>
        <v/>
      </c>
      <c r="Q44" s="2">
        <f>P44+(M44*N44)+O44</f>
        <v/>
      </c>
      <c r="R44" t="n">
        <v>0.25</v>
      </c>
      <c r="S44" s="2" t="n">
        <v>16</v>
      </c>
      <c r="T44" s="1" t="n">
        <v>0.03</v>
      </c>
      <c r="U44" s="2">
        <f>S44*(1-T44)</f>
        <v/>
      </c>
      <c r="V44" t="n">
        <v>0</v>
      </c>
      <c r="W44" t="n">
        <v>3.9</v>
      </c>
      <c r="X44" s="3" t="n">
        <v>0.8</v>
      </c>
      <c r="Y44" s="1" t="n">
        <v>0.8</v>
      </c>
      <c r="Z44" s="3">
        <f>Y44*X44</f>
        <v/>
      </c>
      <c r="AA44" s="3">
        <f>IF(I44&lt;&gt;"",X44/INDEX('energy battery'!$B$3:$D$6,MATCH('vehicles specifications'!$D44,'energy battery'!$A$3:$A$6,0),MATCH('vehicles specifications'!$I44,'energy battery'!$B$2:$D$2,0)),"")</f>
        <v/>
      </c>
      <c r="AB44" s="3">
        <f>IF(AA44&lt;&gt;"",0.3*AA44,"")</f>
        <v/>
      </c>
      <c r="AC44" s="3">
        <f>IF(AA44&lt;&gt;"",AB44+AA44,"")</f>
        <v/>
      </c>
      <c r="AD44" t="n">
        <v>0.5</v>
      </c>
      <c r="AE44" t="n">
        <v>0</v>
      </c>
      <c r="AF44" t="n">
        <v>0</v>
      </c>
      <c r="AG44" t="n">
        <v>0</v>
      </c>
      <c r="AH44" t="n">
        <v>0</v>
      </c>
      <c r="AI44" t="n">
        <v>0.5</v>
      </c>
      <c r="AJ44" t="n">
        <v>1</v>
      </c>
      <c r="AK44" s="6">
        <f>J44/15000</f>
        <v/>
      </c>
      <c r="AL44">
        <f>0.000537/1000*Q44</f>
        <v/>
      </c>
      <c r="AM44" t="n">
        <v>0</v>
      </c>
      <c r="AN44" s="2">
        <f>U44</f>
        <v/>
      </c>
      <c r="AO44" s="2">
        <f>SUM(V44:W44)</f>
        <v/>
      </c>
      <c r="AP44" s="2">
        <f>AC44</f>
        <v/>
      </c>
      <c r="AQ44" s="6" t="inlineStr"/>
      <c r="AR44" s="20" t="n"/>
      <c r="AS44" s="5" t="n">
        <v>0.02467063914986235</v>
      </c>
      <c r="AT44" s="2">
        <f>SUM(Z44,AG44)/(SUM(AQ44,AS44)/3.6)</f>
        <v/>
      </c>
      <c r="AU44" s="5" t="n">
        <v>0</v>
      </c>
      <c r="AV44" s="5" t="n">
        <v>0</v>
      </c>
      <c r="AW44" s="7" t="n">
        <v>0</v>
      </c>
      <c r="AX44" s="7" t="n">
        <v>0</v>
      </c>
      <c r="AY44" s="7" t="n">
        <v>0</v>
      </c>
      <c r="AZ44" s="7" t="n">
        <v>0</v>
      </c>
      <c r="BA44" s="7" t="n">
        <v>0</v>
      </c>
      <c r="BB44" s="7" t="n">
        <v>0</v>
      </c>
      <c r="BC44" s="7" t="n">
        <v>0</v>
      </c>
      <c r="BD44" s="7" t="n">
        <v>0</v>
      </c>
      <c r="BE44" s="7" t="n">
        <v>0</v>
      </c>
      <c r="BF44" s="7" t="n">
        <v>0</v>
      </c>
      <c r="BG44" s="7" t="n">
        <v>0</v>
      </c>
      <c r="BH44" s="7" t="n">
        <v>0</v>
      </c>
      <c r="BI44" s="7" t="n">
        <v>0</v>
      </c>
      <c r="BJ44" s="7" t="n">
        <v>0</v>
      </c>
      <c r="BK44" s="7" t="n">
        <v>0</v>
      </c>
      <c r="BL44" s="7" t="n">
        <v>0</v>
      </c>
      <c r="BM44" s="7" t="n">
        <v>0</v>
      </c>
      <c r="BN44" s="7" t="n">
        <v>0</v>
      </c>
      <c r="BO44" s="7" t="n">
        <v>0</v>
      </c>
      <c r="BP44" s="7" t="n">
        <v>0</v>
      </c>
      <c r="BQ44" s="7" t="n">
        <v>0</v>
      </c>
      <c r="BR44" s="7" t="n">
        <v>0</v>
      </c>
      <c r="BS44" s="7" t="n">
        <v>0</v>
      </c>
      <c r="BT44" s="7" t="n">
        <v>0</v>
      </c>
      <c r="BU44" s="7" t="n">
        <v>0</v>
      </c>
      <c r="BV44" s="7" t="n">
        <v>0</v>
      </c>
      <c r="BW44" s="7" t="n">
        <v>0</v>
      </c>
      <c r="BX44" s="7" t="n">
        <v>0</v>
      </c>
      <c r="BY44" s="7" t="n">
        <v>0</v>
      </c>
      <c r="BZ44" s="7" t="n">
        <v>0</v>
      </c>
      <c r="CA44" s="7" t="n">
        <v>0</v>
      </c>
      <c r="CB44" s="7" t="n">
        <v>0</v>
      </c>
      <c r="CC44" s="7" t="n">
        <v>0</v>
      </c>
      <c r="CD44" s="7" t="n">
        <v>0</v>
      </c>
      <c r="CE44" s="7" t="n">
        <v>0</v>
      </c>
      <c r="CF44" s="7" t="n">
        <v>0</v>
      </c>
      <c r="CG44" s="7" t="n">
        <v>0</v>
      </c>
      <c r="CH44" s="7" t="n">
        <v>0</v>
      </c>
      <c r="CI44" s="7" t="n">
        <v>0</v>
      </c>
      <c r="CJ44" s="7" t="n">
        <v>0</v>
      </c>
      <c r="CK44" s="38">
        <f>VLOOKUP($B44,'abrasion emissions'!$O$7:$R$36,2,FALSE)</f>
        <v/>
      </c>
      <c r="CL44" s="38">
        <f>VLOOKUP($B44,'abrasion emissions'!$O$7:$R$36,3,FALSE)</f>
        <v/>
      </c>
      <c r="CM44" s="38">
        <f>VLOOKUP($B44,'abrasion emissions'!$O$7:$R$36,4,FALSE)</f>
        <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
      </c>
      <c r="CV44" s="7">
        <f>(CK44*CN44)+(CL44*CO44)+(CM44*CP44)</f>
        <v/>
      </c>
      <c r="CW44" s="7">
        <f>(CK44*CQ44)+(CL44*CR44)+(CM44*CS44)</f>
        <v/>
      </c>
    </row>
    <row r="45">
      <c r="A45">
        <f>B45&amp;" - "&amp;D45&amp;" - "&amp;IF(I45&lt;&gt;"",I45&amp;" - "&amp;E45,E45)</f>
        <v/>
      </c>
      <c r="B45" t="inlineStr">
        <is>
          <t>Bicycle, electric (&lt;25 km/h)</t>
        </is>
      </c>
      <c r="D45" s="18" t="n">
        <v>2040</v>
      </c>
      <c r="E45" t="inlineStr">
        <is>
          <t>CH</t>
        </is>
      </c>
      <c r="F45" t="inlineStr">
        <is>
          <t>None</t>
        </is>
      </c>
      <c r="G45" t="inlineStr">
        <is>
          <t>vkm</t>
        </is>
      </c>
      <c r="H45" t="inlineStr">
        <is>
          <t>BEV</t>
        </is>
      </c>
      <c r="I45" t="inlineStr">
        <is>
          <t>NCA</t>
        </is>
      </c>
      <c r="J45" t="n">
        <v>20000</v>
      </c>
      <c r="K45" t="n">
        <v>2000</v>
      </c>
      <c r="L45" s="2">
        <f>J45/K45</f>
        <v/>
      </c>
      <c r="M45" t="n">
        <v>1</v>
      </c>
      <c r="N45" t="n">
        <v>75</v>
      </c>
      <c r="O45" t="n">
        <v>1</v>
      </c>
      <c r="P45" s="2">
        <f>SUM(U45,V45,W45,AC45,AF45,AH45)</f>
        <v/>
      </c>
      <c r="Q45" s="2">
        <f>P45+(M45*N45)+O45</f>
        <v/>
      </c>
      <c r="R45" t="n">
        <v>0.25</v>
      </c>
      <c r="S45" s="2" t="n">
        <v>16</v>
      </c>
      <c r="T45" s="1" t="n">
        <v>0.05</v>
      </c>
      <c r="U45" s="2">
        <f>S45*(1-T45)</f>
        <v/>
      </c>
      <c r="V45" t="n">
        <v>0</v>
      </c>
      <c r="W45" t="n">
        <v>3.8</v>
      </c>
      <c r="X45" s="3" t="n">
        <v>1</v>
      </c>
      <c r="Y45" s="1" t="n">
        <v>0.8</v>
      </c>
      <c r="Z45" s="3">
        <f>Y45*X45</f>
        <v/>
      </c>
      <c r="AA45" s="3">
        <f>IF(I45&lt;&gt;"",X45/INDEX('energy battery'!$B$3:$D$6,MATCH('vehicles specifications'!$D45,'energy battery'!$A$3:$A$6,0),MATCH('vehicles specifications'!$I45,'energy battery'!$B$2:$D$2,0)),"")</f>
        <v/>
      </c>
      <c r="AB45" s="3">
        <f>IF(AA45&lt;&gt;"",0.3*AA45,"")</f>
        <v/>
      </c>
      <c r="AC45" s="3">
        <f>IF(AA45&lt;&gt;"",AB45+AA45,"")</f>
        <v/>
      </c>
      <c r="AD45" t="n">
        <v>0.25</v>
      </c>
      <c r="AE45" t="n">
        <v>0</v>
      </c>
      <c r="AF45" t="n">
        <v>0</v>
      </c>
      <c r="AG45" t="n">
        <v>0</v>
      </c>
      <c r="AH45" t="n">
        <v>0</v>
      </c>
      <c r="AI45" t="n">
        <v>0.5</v>
      </c>
      <c r="AJ45" t="n">
        <v>1</v>
      </c>
      <c r="AK45" s="6">
        <f>J45/15000</f>
        <v/>
      </c>
      <c r="AL45">
        <f>0.000537/1000*Q45</f>
        <v/>
      </c>
      <c r="AM45" t="n">
        <v>0</v>
      </c>
      <c r="AN45" s="2">
        <f>U45</f>
        <v/>
      </c>
      <c r="AO45" s="2">
        <f>SUM(V45:W45)</f>
        <v/>
      </c>
      <c r="AP45" s="2">
        <f>AC45</f>
        <v/>
      </c>
      <c r="AQ45" s="6" t="inlineStr"/>
      <c r="AR45" s="20" t="n"/>
      <c r="AS45" s="5" t="n">
        <v>0.02467063914986235</v>
      </c>
      <c r="AT45" s="2">
        <f>SUM(Z45,AG45)/(SUM(AQ45,AS45)/3.6)</f>
        <v/>
      </c>
      <c r="AU45" s="5" t="n">
        <v>0</v>
      </c>
      <c r="AV45" s="5" t="n">
        <v>0</v>
      </c>
      <c r="AW45" s="7" t="n">
        <v>0</v>
      </c>
      <c r="AX45" s="7" t="n">
        <v>0</v>
      </c>
      <c r="AY45" s="7" t="n">
        <v>0</v>
      </c>
      <c r="AZ45" s="7" t="n">
        <v>0</v>
      </c>
      <c r="BA45" s="7" t="n">
        <v>0</v>
      </c>
      <c r="BB45" s="7" t="n">
        <v>0</v>
      </c>
      <c r="BC45" s="7" t="n">
        <v>0</v>
      </c>
      <c r="BD45" s="7" t="n">
        <v>0</v>
      </c>
      <c r="BE45" s="7" t="n">
        <v>0</v>
      </c>
      <c r="BF45" s="7" t="n">
        <v>0</v>
      </c>
      <c r="BG45" s="7" t="n">
        <v>0</v>
      </c>
      <c r="BH45" s="7" t="n">
        <v>0</v>
      </c>
      <c r="BI45" s="7" t="n">
        <v>0</v>
      </c>
      <c r="BJ45" s="7" t="n">
        <v>0</v>
      </c>
      <c r="BK45" s="7" t="n">
        <v>0</v>
      </c>
      <c r="BL45" s="7" t="n">
        <v>0</v>
      </c>
      <c r="BM45" s="7" t="n">
        <v>0</v>
      </c>
      <c r="BN45" s="7" t="n">
        <v>0</v>
      </c>
      <c r="BO45" s="7" t="n">
        <v>0</v>
      </c>
      <c r="BP45" s="7" t="n">
        <v>0</v>
      </c>
      <c r="BQ45" s="7" t="n">
        <v>0</v>
      </c>
      <c r="BR45" s="7" t="n">
        <v>0</v>
      </c>
      <c r="BS45" s="7" t="n">
        <v>0</v>
      </c>
      <c r="BT45" s="7" t="n">
        <v>0</v>
      </c>
      <c r="BU45" s="7" t="n">
        <v>0</v>
      </c>
      <c r="BV45" s="7" t="n">
        <v>0</v>
      </c>
      <c r="BW45" s="7" t="n">
        <v>0</v>
      </c>
      <c r="BX45" s="7" t="n">
        <v>0</v>
      </c>
      <c r="BY45" s="7" t="n">
        <v>0</v>
      </c>
      <c r="BZ45" s="7" t="n">
        <v>0</v>
      </c>
      <c r="CA45" s="7" t="n">
        <v>0</v>
      </c>
      <c r="CB45" s="7" t="n">
        <v>0</v>
      </c>
      <c r="CC45" s="7" t="n">
        <v>0</v>
      </c>
      <c r="CD45" s="7" t="n">
        <v>0</v>
      </c>
      <c r="CE45" s="7" t="n">
        <v>0</v>
      </c>
      <c r="CF45" s="7" t="n">
        <v>0</v>
      </c>
      <c r="CG45" s="7" t="n">
        <v>0</v>
      </c>
      <c r="CH45" s="7" t="n">
        <v>0</v>
      </c>
      <c r="CI45" s="7" t="n">
        <v>0</v>
      </c>
      <c r="CJ45" s="7" t="n">
        <v>0</v>
      </c>
      <c r="CK45" s="38">
        <f>VLOOKUP($B45,'abrasion emissions'!$O$7:$R$36,2,FALSE)</f>
        <v/>
      </c>
      <c r="CL45" s="38">
        <f>VLOOKUP($B45,'abrasion emissions'!$O$7:$R$36,3,FALSE)</f>
        <v/>
      </c>
      <c r="CM45" s="38">
        <f>VLOOKUP($B45,'abrasion emissions'!$O$7:$R$36,4,FALSE)</f>
        <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
      </c>
      <c r="CV45" s="7">
        <f>(CK45*CN45)+(CL45*CO45)+(CM45*CP45)</f>
        <v/>
      </c>
      <c r="CW45" s="7">
        <f>(CK45*CQ45)+(CL45*CR45)+(CM45*CS45)</f>
        <v/>
      </c>
    </row>
    <row r="46">
      <c r="A46">
        <f>B46&amp;" - "&amp;D46&amp;" - "&amp;IF(I46&lt;&gt;"",I46&amp;" - "&amp;E46,E46)</f>
        <v/>
      </c>
      <c r="B46" t="inlineStr">
        <is>
          <t>Bicycle, electric (&lt;25 km/h)</t>
        </is>
      </c>
      <c r="D46" s="18" t="n">
        <v>2050</v>
      </c>
      <c r="E46" t="inlineStr">
        <is>
          <t>CH</t>
        </is>
      </c>
      <c r="F46" t="inlineStr">
        <is>
          <t>None</t>
        </is>
      </c>
      <c r="G46" t="inlineStr">
        <is>
          <t>vkm</t>
        </is>
      </c>
      <c r="H46" t="inlineStr">
        <is>
          <t>BEV</t>
        </is>
      </c>
      <c r="I46" t="inlineStr">
        <is>
          <t>NCA</t>
        </is>
      </c>
      <c r="J46" t="n">
        <v>20000</v>
      </c>
      <c r="K46" t="n">
        <v>2000</v>
      </c>
      <c r="L46" s="2">
        <f>J46/K46</f>
        <v/>
      </c>
      <c r="M46" t="n">
        <v>1</v>
      </c>
      <c r="N46" t="n">
        <v>75</v>
      </c>
      <c r="O46" t="n">
        <v>1</v>
      </c>
      <c r="P46" s="2">
        <f>SUM(U46,V46,W46,AC46,AF46,AH46)</f>
        <v/>
      </c>
      <c r="Q46" s="2">
        <f>P46+(M46*N46)+O46</f>
        <v/>
      </c>
      <c r="R46" t="n">
        <v>0.25</v>
      </c>
      <c r="S46" s="2" t="n">
        <v>16</v>
      </c>
      <c r="T46" s="1" t="n">
        <v>0.07000000000000001</v>
      </c>
      <c r="U46" s="2">
        <f>S46*(1-T46)</f>
        <v/>
      </c>
      <c r="V46" t="n">
        <v>0</v>
      </c>
      <c r="W46" t="n">
        <v>3.7</v>
      </c>
      <c r="X46" s="3" t="n">
        <v>1.5</v>
      </c>
      <c r="Y46" s="1" t="n">
        <v>0.8</v>
      </c>
      <c r="Z46" s="3">
        <f>Y46*X46</f>
        <v/>
      </c>
      <c r="AA46" s="3">
        <f>IF(I46&lt;&gt;"",X46/INDEX('energy battery'!$B$3:$D$6,MATCH('vehicles specifications'!$D46,'energy battery'!$A$3:$A$6,0),MATCH('vehicles specifications'!$I46,'energy battery'!$B$2:$D$2,0)),"")</f>
        <v/>
      </c>
      <c r="AB46" s="3">
        <f>IF(AA46&lt;&gt;"",0.3*AA46,"")</f>
        <v/>
      </c>
      <c r="AC46" s="3">
        <f>IF(AA46&lt;&gt;"",AB46+AA46,"")</f>
        <v/>
      </c>
      <c r="AD46" t="n">
        <v>0</v>
      </c>
      <c r="AE46" t="n">
        <v>0</v>
      </c>
      <c r="AF46" t="n">
        <v>0</v>
      </c>
      <c r="AG46" t="n">
        <v>0</v>
      </c>
      <c r="AH46" t="n">
        <v>0</v>
      </c>
      <c r="AI46" t="n">
        <v>0.5</v>
      </c>
      <c r="AJ46" t="n">
        <v>1</v>
      </c>
      <c r="AK46" s="6">
        <f>J46/15000</f>
        <v/>
      </c>
      <c r="AL46">
        <f>0.000537/1000*Q46</f>
        <v/>
      </c>
      <c r="AM46" t="n">
        <v>0</v>
      </c>
      <c r="AN46" s="2">
        <f>U46</f>
        <v/>
      </c>
      <c r="AO46" s="2">
        <f>SUM(V46:W46)</f>
        <v/>
      </c>
      <c r="AP46" s="2">
        <f>AC46</f>
        <v/>
      </c>
      <c r="AQ46" s="6" t="inlineStr"/>
      <c r="AR46" s="20" t="n"/>
      <c r="AS46" s="5" t="n">
        <v>0.02467063914986235</v>
      </c>
      <c r="AT46" s="2">
        <f>SUM(Z46,AG46)/(SUM(AQ46,AS46)/3.6)</f>
        <v/>
      </c>
      <c r="AU46" s="5" t="n">
        <v>0</v>
      </c>
      <c r="AV46" s="5" t="n">
        <v>0</v>
      </c>
      <c r="AW46" s="7" t="n">
        <v>0</v>
      </c>
      <c r="AX46" s="7" t="n">
        <v>0</v>
      </c>
      <c r="AY46" s="7" t="n">
        <v>0</v>
      </c>
      <c r="AZ46" s="7" t="n">
        <v>0</v>
      </c>
      <c r="BA46" s="7" t="n">
        <v>0</v>
      </c>
      <c r="BB46" s="7" t="n">
        <v>0</v>
      </c>
      <c r="BC46" s="7" t="n">
        <v>0</v>
      </c>
      <c r="BD46" s="7" t="n">
        <v>0</v>
      </c>
      <c r="BE46" s="7" t="n">
        <v>0</v>
      </c>
      <c r="BF46" s="7" t="n">
        <v>0</v>
      </c>
      <c r="BG46" s="7" t="n">
        <v>0</v>
      </c>
      <c r="BH46" s="7" t="n">
        <v>0</v>
      </c>
      <c r="BI46" s="7" t="n">
        <v>0</v>
      </c>
      <c r="BJ46" s="7" t="n">
        <v>0</v>
      </c>
      <c r="BK46" s="7" t="n">
        <v>0</v>
      </c>
      <c r="BL46" s="7" t="n">
        <v>0</v>
      </c>
      <c r="BM46" s="7" t="n">
        <v>0</v>
      </c>
      <c r="BN46" s="7" t="n">
        <v>0</v>
      </c>
      <c r="BO46" s="7" t="n">
        <v>0</v>
      </c>
      <c r="BP46" s="7" t="n">
        <v>0</v>
      </c>
      <c r="BQ46" s="7" t="n">
        <v>0</v>
      </c>
      <c r="BR46" s="7" t="n">
        <v>0</v>
      </c>
      <c r="BS46" s="7" t="n">
        <v>0</v>
      </c>
      <c r="BT46" s="7" t="n">
        <v>0</v>
      </c>
      <c r="BU46" s="7" t="n">
        <v>0</v>
      </c>
      <c r="BV46" s="7" t="n">
        <v>0</v>
      </c>
      <c r="BW46" s="7" t="n">
        <v>0</v>
      </c>
      <c r="BX46" s="7" t="n">
        <v>0</v>
      </c>
      <c r="BY46" s="7" t="n">
        <v>0</v>
      </c>
      <c r="BZ46" s="7" t="n">
        <v>0</v>
      </c>
      <c r="CA46" s="7" t="n">
        <v>0</v>
      </c>
      <c r="CB46" s="7" t="n">
        <v>0</v>
      </c>
      <c r="CC46" s="7" t="n">
        <v>0</v>
      </c>
      <c r="CD46" s="7" t="n">
        <v>0</v>
      </c>
      <c r="CE46" s="7" t="n">
        <v>0</v>
      </c>
      <c r="CF46" s="7" t="n">
        <v>0</v>
      </c>
      <c r="CG46" s="7" t="n">
        <v>0</v>
      </c>
      <c r="CH46" s="7" t="n">
        <v>0</v>
      </c>
      <c r="CI46" s="7" t="n">
        <v>0</v>
      </c>
      <c r="CJ46" s="7" t="n">
        <v>0</v>
      </c>
      <c r="CK46" s="38">
        <f>VLOOKUP($B46,'abrasion emissions'!$O$7:$R$36,2,FALSE)</f>
        <v/>
      </c>
      <c r="CL46" s="38">
        <f>VLOOKUP($B46,'abrasion emissions'!$O$7:$R$36,3,FALSE)</f>
        <v/>
      </c>
      <c r="CM46" s="38">
        <f>VLOOKUP($B46,'abrasion emissions'!$O$7:$R$36,4,FALSE)</f>
        <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
      </c>
      <c r="CV46" s="7">
        <f>(CK46*CN46)+(CL46*CO46)+(CM46*CP46)</f>
        <v/>
      </c>
      <c r="CW46" s="7">
        <f>(CK46*CQ46)+(CL46*CR46)+(CM46*CS46)</f>
        <v/>
      </c>
    </row>
    <row r="47">
      <c r="A47">
        <f>B47&amp;" - "&amp;D47&amp;" - "&amp;IF(I47&lt;&gt;"",I47&amp;" - "&amp;E47,E47)</f>
        <v/>
      </c>
      <c r="B47" t="inlineStr">
        <is>
          <t>Bicycle, electric (&lt;45 km/h)</t>
        </is>
      </c>
      <c r="D47" s="18" t="n">
        <v>2020</v>
      </c>
      <c r="E47" t="inlineStr">
        <is>
          <t>CH</t>
        </is>
      </c>
      <c r="F47" t="inlineStr">
        <is>
          <t>None</t>
        </is>
      </c>
      <c r="G47" t="inlineStr">
        <is>
          <t>vkm</t>
        </is>
      </c>
      <c r="H47" t="inlineStr">
        <is>
          <t>BEV</t>
        </is>
      </c>
      <c r="I47" t="inlineStr">
        <is>
          <t>NCA</t>
        </is>
      </c>
      <c r="J47" t="n">
        <v>30000</v>
      </c>
      <c r="K47" t="n">
        <v>3000</v>
      </c>
      <c r="L47" s="2">
        <f>J47/K47</f>
        <v/>
      </c>
      <c r="M47" t="n">
        <v>1</v>
      </c>
      <c r="N47" t="n">
        <v>75</v>
      </c>
      <c r="O47" t="n">
        <v>1</v>
      </c>
      <c r="P47" s="2">
        <f>SUM(U47,V47,W47,AC47,AF47,AH47)</f>
        <v/>
      </c>
      <c r="Q47" s="2">
        <f>P47+(M47*N47)+O47</f>
        <v/>
      </c>
      <c r="R47" t="n">
        <v>0.5</v>
      </c>
      <c r="S47" s="2" t="n">
        <v>19</v>
      </c>
      <c r="T47" s="1" t="n">
        <v>0</v>
      </c>
      <c r="U47" s="2">
        <f>S47*(1-T47)</f>
        <v/>
      </c>
      <c r="V47" t="n">
        <v>0</v>
      </c>
      <c r="W47" t="n">
        <v>5</v>
      </c>
      <c r="X47" s="3" t="n">
        <v>0.5</v>
      </c>
      <c r="Y47" s="1" t="n">
        <v>0.8</v>
      </c>
      <c r="Z47" s="3">
        <f>Y47*X47</f>
        <v/>
      </c>
      <c r="AA47" s="3">
        <f>IF(I47&lt;&gt;"",X47/INDEX('energy battery'!$B$3:$D$6,MATCH('vehicles specifications'!$D47,'energy battery'!$A$3:$A$6,0),MATCH('vehicles specifications'!$I47,'energy battery'!$B$2:$D$2,0)),"")</f>
        <v/>
      </c>
      <c r="AB47" s="3">
        <f>IF(AA47&lt;&gt;"",0.3*AA47,"")</f>
        <v/>
      </c>
      <c r="AC47" s="3">
        <f>IF(AA47&lt;&gt;"",AB47+AA47,"")</f>
        <v/>
      </c>
      <c r="AD47" t="n">
        <v>1</v>
      </c>
      <c r="AE47" t="n">
        <v>0</v>
      </c>
      <c r="AF47" t="n">
        <v>0</v>
      </c>
      <c r="AG47" t="n">
        <v>0</v>
      </c>
      <c r="AH47" t="n">
        <v>0</v>
      </c>
      <c r="AI47" t="n">
        <v>0.5</v>
      </c>
      <c r="AJ47" t="n">
        <v>1</v>
      </c>
      <c r="AK47" s="6">
        <f>J47/15000</f>
        <v/>
      </c>
      <c r="AL47">
        <f>0.000537/1000*Q47</f>
        <v/>
      </c>
      <c r="AM47" t="n">
        <v>0</v>
      </c>
      <c r="AN47" s="2">
        <f>U47</f>
        <v/>
      </c>
      <c r="AO47" s="2">
        <f>SUM(V47:W47)</f>
        <v/>
      </c>
      <c r="AP47" s="2">
        <f>AC47</f>
        <v/>
      </c>
      <c r="AQ47" s="6" t="inlineStr"/>
      <c r="AR47" s="20" t="n"/>
      <c r="AS47" s="5" t="n">
        <v>0.04530894085938152</v>
      </c>
      <c r="AT47" s="2">
        <f>SUM(Z47,AG47)/(SUM(AQ47,AS47)/3.6)</f>
        <v/>
      </c>
      <c r="AU47" s="5" t="n">
        <v>0</v>
      </c>
      <c r="AV47" s="5" t="n">
        <v>0</v>
      </c>
      <c r="AW47" s="7" t="n">
        <v>0</v>
      </c>
      <c r="AX47" s="7" t="n">
        <v>0</v>
      </c>
      <c r="AY47" s="7" t="n">
        <v>0</v>
      </c>
      <c r="AZ47" s="7" t="n">
        <v>0</v>
      </c>
      <c r="BA47" s="7" t="n">
        <v>0</v>
      </c>
      <c r="BB47" s="7" t="n">
        <v>0</v>
      </c>
      <c r="BC47" s="7" t="n">
        <v>0</v>
      </c>
      <c r="BD47" s="7" t="n">
        <v>0</v>
      </c>
      <c r="BE47" s="7" t="n">
        <v>0</v>
      </c>
      <c r="BF47" s="7" t="n">
        <v>0</v>
      </c>
      <c r="BG47" s="7" t="n">
        <v>0</v>
      </c>
      <c r="BH47" s="7" t="n">
        <v>0</v>
      </c>
      <c r="BI47" s="7" t="n">
        <v>0</v>
      </c>
      <c r="BJ47" s="7" t="n">
        <v>0</v>
      </c>
      <c r="BK47" s="7" t="n">
        <v>0</v>
      </c>
      <c r="BL47" s="7" t="n">
        <v>0</v>
      </c>
      <c r="BM47" s="7" t="n">
        <v>0</v>
      </c>
      <c r="BN47" s="7" t="n">
        <v>0</v>
      </c>
      <c r="BO47" s="7" t="n">
        <v>0</v>
      </c>
      <c r="BP47" s="7" t="n">
        <v>0</v>
      </c>
      <c r="BQ47" s="7" t="n">
        <v>0</v>
      </c>
      <c r="BR47" s="7" t="n">
        <v>0</v>
      </c>
      <c r="BS47" s="7" t="n">
        <v>0</v>
      </c>
      <c r="BT47" s="7" t="n">
        <v>0</v>
      </c>
      <c r="BU47" s="7" t="n">
        <v>0</v>
      </c>
      <c r="BV47" s="7" t="n">
        <v>0</v>
      </c>
      <c r="BW47" s="7" t="n">
        <v>0</v>
      </c>
      <c r="BX47" s="7" t="n">
        <v>0</v>
      </c>
      <c r="BY47" s="7" t="n">
        <v>0</v>
      </c>
      <c r="BZ47" s="7" t="n">
        <v>0</v>
      </c>
      <c r="CA47" s="7" t="n">
        <v>0</v>
      </c>
      <c r="CB47" s="7" t="n">
        <v>0</v>
      </c>
      <c r="CC47" s="7" t="n">
        <v>0</v>
      </c>
      <c r="CD47" s="7" t="n">
        <v>0</v>
      </c>
      <c r="CE47" s="7" t="n">
        <v>0</v>
      </c>
      <c r="CF47" s="7" t="n">
        <v>0</v>
      </c>
      <c r="CG47" s="7" t="n">
        <v>0</v>
      </c>
      <c r="CH47" s="7" t="n">
        <v>0</v>
      </c>
      <c r="CI47" s="7" t="n">
        <v>0</v>
      </c>
      <c r="CJ47" s="7" t="n">
        <v>0</v>
      </c>
      <c r="CK47" s="38">
        <f>VLOOKUP($B47,'abrasion emissions'!$O$7:$R$36,2,FALSE)</f>
        <v/>
      </c>
      <c r="CL47" s="38">
        <f>VLOOKUP($B47,'abrasion emissions'!$O$7:$R$36,3,FALSE)</f>
        <v/>
      </c>
      <c r="CM47" s="38">
        <f>VLOOKUP($B47,'abrasion emissions'!$O$7:$R$36,4,FALSE)</f>
        <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
      </c>
      <c r="CV47" s="7">
        <f>(CK47*CN47)+(CL47*CO47)+(CM47*CP47)</f>
        <v/>
      </c>
      <c r="CW47" s="7">
        <f>(CK47*CQ47)+(CL47*CR47)+(CM47*CS47)</f>
        <v/>
      </c>
    </row>
    <row r="48">
      <c r="A48">
        <f>B48&amp;" - "&amp;D48&amp;" - "&amp;IF(I48&lt;&gt;"",I48&amp;" - "&amp;E48,E48)</f>
        <v/>
      </c>
      <c r="B48" t="inlineStr">
        <is>
          <t>Bicycle, electric (&lt;45 km/h)</t>
        </is>
      </c>
      <c r="D48" s="18" t="n">
        <v>2030</v>
      </c>
      <c r="E48" t="inlineStr">
        <is>
          <t>CH</t>
        </is>
      </c>
      <c r="F48" t="inlineStr">
        <is>
          <t>None</t>
        </is>
      </c>
      <c r="G48" t="inlineStr">
        <is>
          <t>vkm</t>
        </is>
      </c>
      <c r="H48" t="inlineStr">
        <is>
          <t>BEV</t>
        </is>
      </c>
      <c r="I48" t="inlineStr">
        <is>
          <t>NCA</t>
        </is>
      </c>
      <c r="J48" t="n">
        <v>30000</v>
      </c>
      <c r="K48" t="n">
        <v>3000</v>
      </c>
      <c r="L48" s="2">
        <f>J48/K48</f>
        <v/>
      </c>
      <c r="M48" t="n">
        <v>1</v>
      </c>
      <c r="N48" t="n">
        <v>75</v>
      </c>
      <c r="O48" t="n">
        <v>1</v>
      </c>
      <c r="P48" s="2">
        <f>SUM(U48,V48,W48,AC48,AF48,AH48)</f>
        <v/>
      </c>
      <c r="Q48" s="2">
        <f>P48+(M48*N48)+O48</f>
        <v/>
      </c>
      <c r="R48" t="n">
        <v>0.5</v>
      </c>
      <c r="S48" s="2" t="n">
        <v>19</v>
      </c>
      <c r="T48" s="1" t="n">
        <v>0.03</v>
      </c>
      <c r="U48" s="2">
        <f>S48*(1-T48)</f>
        <v/>
      </c>
      <c r="V48" t="n">
        <v>0</v>
      </c>
      <c r="W48" t="n">
        <v>4.9</v>
      </c>
      <c r="X48" s="3" t="n">
        <v>0.8</v>
      </c>
      <c r="Y48" s="1" t="n">
        <v>0.8</v>
      </c>
      <c r="Z48" s="3">
        <f>Y48*X48</f>
        <v/>
      </c>
      <c r="AA48" s="3">
        <f>IF(I48&lt;&gt;"",X48/INDEX('energy battery'!$B$3:$D$6,MATCH('vehicles specifications'!$D48,'energy battery'!$A$3:$A$6,0),MATCH('vehicles specifications'!$I48,'energy battery'!$B$2:$D$2,0)),"")</f>
        <v/>
      </c>
      <c r="AB48" s="3">
        <f>IF(AA48&lt;&gt;"",0.3*AA48,"")</f>
        <v/>
      </c>
      <c r="AC48" s="3">
        <f>IF(AA48&lt;&gt;"",AB48+AA48,"")</f>
        <v/>
      </c>
      <c r="AD48" t="n">
        <v>0.5</v>
      </c>
      <c r="AE48" t="n">
        <v>0</v>
      </c>
      <c r="AF48" t="n">
        <v>0</v>
      </c>
      <c r="AG48" t="n">
        <v>0</v>
      </c>
      <c r="AH48" t="n">
        <v>0</v>
      </c>
      <c r="AI48" t="n">
        <v>0.5</v>
      </c>
      <c r="AJ48" t="n">
        <v>1</v>
      </c>
      <c r="AK48" s="6">
        <f>J48/15000</f>
        <v/>
      </c>
      <c r="AL48">
        <f>0.000537/1000*Q48</f>
        <v/>
      </c>
      <c r="AM48" t="n">
        <v>0</v>
      </c>
      <c r="AN48" s="2">
        <f>U48</f>
        <v/>
      </c>
      <c r="AO48" s="2">
        <f>SUM(V48:W48)</f>
        <v/>
      </c>
      <c r="AP48" s="2">
        <f>AC48</f>
        <v/>
      </c>
      <c r="AQ48" s="6" t="inlineStr"/>
      <c r="AR48" s="20" t="n"/>
      <c r="AS48" s="5" t="n">
        <v>0.04530894085938152</v>
      </c>
      <c r="AT48" s="2">
        <f>SUM(Z48,AG48)/(SUM(AQ48,AS48)/3.6)</f>
        <v/>
      </c>
      <c r="AU48" s="5" t="n">
        <v>0</v>
      </c>
      <c r="AV48" s="5" t="n">
        <v>0</v>
      </c>
      <c r="AW48" s="7" t="n">
        <v>0</v>
      </c>
      <c r="AX48" s="7" t="n">
        <v>0</v>
      </c>
      <c r="AY48" s="7" t="n">
        <v>0</v>
      </c>
      <c r="AZ48" s="7" t="n">
        <v>0</v>
      </c>
      <c r="BA48" s="7" t="n">
        <v>0</v>
      </c>
      <c r="BB48" s="7" t="n">
        <v>0</v>
      </c>
      <c r="BC48" s="7" t="n">
        <v>0</v>
      </c>
      <c r="BD48" s="7" t="n">
        <v>0</v>
      </c>
      <c r="BE48" s="7" t="n">
        <v>0</v>
      </c>
      <c r="BF48" s="7" t="n">
        <v>0</v>
      </c>
      <c r="BG48" s="7" t="n">
        <v>0</v>
      </c>
      <c r="BH48" s="7" t="n">
        <v>0</v>
      </c>
      <c r="BI48" s="7" t="n">
        <v>0</v>
      </c>
      <c r="BJ48" s="7" t="n">
        <v>0</v>
      </c>
      <c r="BK48" s="7" t="n">
        <v>0</v>
      </c>
      <c r="BL48" s="7" t="n">
        <v>0</v>
      </c>
      <c r="BM48" s="7" t="n">
        <v>0</v>
      </c>
      <c r="BN48" s="7" t="n">
        <v>0</v>
      </c>
      <c r="BO48" s="7" t="n">
        <v>0</v>
      </c>
      <c r="BP48" s="7" t="n">
        <v>0</v>
      </c>
      <c r="BQ48" s="7" t="n">
        <v>0</v>
      </c>
      <c r="BR48" s="7" t="n">
        <v>0</v>
      </c>
      <c r="BS48" s="7" t="n">
        <v>0</v>
      </c>
      <c r="BT48" s="7" t="n">
        <v>0</v>
      </c>
      <c r="BU48" s="7" t="n">
        <v>0</v>
      </c>
      <c r="BV48" s="7" t="n">
        <v>0</v>
      </c>
      <c r="BW48" s="7" t="n">
        <v>0</v>
      </c>
      <c r="BX48" s="7" t="n">
        <v>0</v>
      </c>
      <c r="BY48" s="7" t="n">
        <v>0</v>
      </c>
      <c r="BZ48" s="7" t="n">
        <v>0</v>
      </c>
      <c r="CA48" s="7" t="n">
        <v>0</v>
      </c>
      <c r="CB48" s="7" t="n">
        <v>0</v>
      </c>
      <c r="CC48" s="7" t="n">
        <v>0</v>
      </c>
      <c r="CD48" s="7" t="n">
        <v>0</v>
      </c>
      <c r="CE48" s="7" t="n">
        <v>0</v>
      </c>
      <c r="CF48" s="7" t="n">
        <v>0</v>
      </c>
      <c r="CG48" s="7" t="n">
        <v>0</v>
      </c>
      <c r="CH48" s="7" t="n">
        <v>0</v>
      </c>
      <c r="CI48" s="7" t="n">
        <v>0</v>
      </c>
      <c r="CJ48" s="7" t="n">
        <v>0</v>
      </c>
      <c r="CK48" s="38">
        <f>VLOOKUP($B48,'abrasion emissions'!$O$7:$R$36,2,FALSE)</f>
        <v/>
      </c>
      <c r="CL48" s="38">
        <f>VLOOKUP($B48,'abrasion emissions'!$O$7:$R$36,3,FALSE)</f>
        <v/>
      </c>
      <c r="CM48" s="38">
        <f>VLOOKUP($B48,'abrasion emissions'!$O$7:$R$36,4,FALSE)</f>
        <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
      </c>
      <c r="CV48" s="7">
        <f>(CK48*CN48)+(CL48*CO48)+(CM48*CP48)</f>
        <v/>
      </c>
      <c r="CW48" s="7">
        <f>(CK48*CQ48)+(CL48*CR48)+(CM48*CS48)</f>
        <v/>
      </c>
    </row>
    <row r="49">
      <c r="A49">
        <f>B49&amp;" - "&amp;D49&amp;" - "&amp;IF(I49&lt;&gt;"",I49&amp;" - "&amp;E49,E49)</f>
        <v/>
      </c>
      <c r="B49" t="inlineStr">
        <is>
          <t>Bicycle, electric (&lt;45 km/h)</t>
        </is>
      </c>
      <c r="D49" s="18" t="n">
        <v>2040</v>
      </c>
      <c r="E49" t="inlineStr">
        <is>
          <t>CH</t>
        </is>
      </c>
      <c r="F49" t="inlineStr">
        <is>
          <t>None</t>
        </is>
      </c>
      <c r="G49" t="inlineStr">
        <is>
          <t>vkm</t>
        </is>
      </c>
      <c r="H49" t="inlineStr">
        <is>
          <t>BEV</t>
        </is>
      </c>
      <c r="I49" t="inlineStr">
        <is>
          <t>NCA</t>
        </is>
      </c>
      <c r="J49" t="n">
        <v>30000</v>
      </c>
      <c r="K49" t="n">
        <v>3000</v>
      </c>
      <c r="L49" s="2">
        <f>J49/K49</f>
        <v/>
      </c>
      <c r="M49" t="n">
        <v>1</v>
      </c>
      <c r="N49" t="n">
        <v>75</v>
      </c>
      <c r="O49" t="n">
        <v>1</v>
      </c>
      <c r="P49" s="2">
        <f>SUM(U49,V49,W49,AC49,AF49,AH49)</f>
        <v/>
      </c>
      <c r="Q49" s="2">
        <f>P49+(M49*N49)+O49</f>
        <v/>
      </c>
      <c r="R49" t="n">
        <v>0.5</v>
      </c>
      <c r="S49" s="2" t="n">
        <v>19</v>
      </c>
      <c r="T49" s="1" t="n">
        <v>0.05</v>
      </c>
      <c r="U49" s="2">
        <f>S49*(1-T49)</f>
        <v/>
      </c>
      <c r="V49" t="n">
        <v>0</v>
      </c>
      <c r="W49" t="n">
        <v>4.7</v>
      </c>
      <c r="X49" s="3" t="n">
        <v>1</v>
      </c>
      <c r="Y49" s="1" t="n">
        <v>0.8</v>
      </c>
      <c r="Z49" s="3">
        <f>Y49*X49</f>
        <v/>
      </c>
      <c r="AA49" s="3">
        <f>IF(I49&lt;&gt;"",X49/INDEX('energy battery'!$B$3:$D$6,MATCH('vehicles specifications'!$D49,'energy battery'!$A$3:$A$6,0),MATCH('vehicles specifications'!$I49,'energy battery'!$B$2:$D$2,0)),"")</f>
        <v/>
      </c>
      <c r="AB49" s="3">
        <f>IF(AA49&lt;&gt;"",0.3*AA49,"")</f>
        <v/>
      </c>
      <c r="AC49" s="3">
        <f>IF(AA49&lt;&gt;"",AB49+AA49,"")</f>
        <v/>
      </c>
      <c r="AD49" t="n">
        <v>0.25</v>
      </c>
      <c r="AE49" t="n">
        <v>0</v>
      </c>
      <c r="AF49" t="n">
        <v>0</v>
      </c>
      <c r="AG49" t="n">
        <v>0</v>
      </c>
      <c r="AH49" t="n">
        <v>0</v>
      </c>
      <c r="AI49" t="n">
        <v>0.5</v>
      </c>
      <c r="AJ49" t="n">
        <v>1</v>
      </c>
      <c r="AK49" s="6">
        <f>J49/15000</f>
        <v/>
      </c>
      <c r="AL49">
        <f>0.000537/1000*Q49</f>
        <v/>
      </c>
      <c r="AM49" t="n">
        <v>0</v>
      </c>
      <c r="AN49" s="2">
        <f>U49</f>
        <v/>
      </c>
      <c r="AO49" s="2">
        <f>SUM(V49:W49)</f>
        <v/>
      </c>
      <c r="AP49" s="2">
        <f>AC49</f>
        <v/>
      </c>
      <c r="AQ49" s="6" t="inlineStr"/>
      <c r="AR49" s="20" t="n"/>
      <c r="AS49" s="5" t="n">
        <v>0.04530894085938152</v>
      </c>
      <c r="AT49" s="2">
        <f>SUM(Z49,AG49)/(SUM(AQ49,AS49)/3.6)</f>
        <v/>
      </c>
      <c r="AU49" s="5" t="n">
        <v>0</v>
      </c>
      <c r="AV49" s="5" t="n">
        <v>0</v>
      </c>
      <c r="AW49" s="7" t="n">
        <v>0</v>
      </c>
      <c r="AX49" s="7" t="n">
        <v>0</v>
      </c>
      <c r="AY49" s="7" t="n">
        <v>0</v>
      </c>
      <c r="AZ49" s="7" t="n">
        <v>0</v>
      </c>
      <c r="BA49" s="7" t="n">
        <v>0</v>
      </c>
      <c r="BB49" s="7" t="n">
        <v>0</v>
      </c>
      <c r="BC49" s="7" t="n">
        <v>0</v>
      </c>
      <c r="BD49" s="7" t="n">
        <v>0</v>
      </c>
      <c r="BE49" s="7" t="n">
        <v>0</v>
      </c>
      <c r="BF49" s="7" t="n">
        <v>0</v>
      </c>
      <c r="BG49" s="7" t="n">
        <v>0</v>
      </c>
      <c r="BH49" s="7" t="n">
        <v>0</v>
      </c>
      <c r="BI49" s="7" t="n">
        <v>0</v>
      </c>
      <c r="BJ49" s="7" t="n">
        <v>0</v>
      </c>
      <c r="BK49" s="7" t="n">
        <v>0</v>
      </c>
      <c r="BL49" s="7" t="n">
        <v>0</v>
      </c>
      <c r="BM49" s="7" t="n">
        <v>0</v>
      </c>
      <c r="BN49" s="7" t="n">
        <v>0</v>
      </c>
      <c r="BO49" s="7" t="n">
        <v>0</v>
      </c>
      <c r="BP49" s="7" t="n">
        <v>0</v>
      </c>
      <c r="BQ49" s="7" t="n">
        <v>0</v>
      </c>
      <c r="BR49" s="7" t="n">
        <v>0</v>
      </c>
      <c r="BS49" s="7" t="n">
        <v>0</v>
      </c>
      <c r="BT49" s="7" t="n">
        <v>0</v>
      </c>
      <c r="BU49" s="7" t="n">
        <v>0</v>
      </c>
      <c r="BV49" s="7" t="n">
        <v>0</v>
      </c>
      <c r="BW49" s="7" t="n">
        <v>0</v>
      </c>
      <c r="BX49" s="7" t="n">
        <v>0</v>
      </c>
      <c r="BY49" s="7" t="n">
        <v>0</v>
      </c>
      <c r="BZ49" s="7" t="n">
        <v>0</v>
      </c>
      <c r="CA49" s="7" t="n">
        <v>0</v>
      </c>
      <c r="CB49" s="7" t="n">
        <v>0</v>
      </c>
      <c r="CC49" s="7" t="n">
        <v>0</v>
      </c>
      <c r="CD49" s="7" t="n">
        <v>0</v>
      </c>
      <c r="CE49" s="7" t="n">
        <v>0</v>
      </c>
      <c r="CF49" s="7" t="n">
        <v>0</v>
      </c>
      <c r="CG49" s="7" t="n">
        <v>0</v>
      </c>
      <c r="CH49" s="7" t="n">
        <v>0</v>
      </c>
      <c r="CI49" s="7" t="n">
        <v>0</v>
      </c>
      <c r="CJ49" s="7" t="n">
        <v>0</v>
      </c>
      <c r="CK49" s="38">
        <f>VLOOKUP($B49,'abrasion emissions'!$O$7:$R$36,2,FALSE)</f>
        <v/>
      </c>
      <c r="CL49" s="38">
        <f>VLOOKUP($B49,'abrasion emissions'!$O$7:$R$36,3,FALSE)</f>
        <v/>
      </c>
      <c r="CM49" s="38">
        <f>VLOOKUP($B49,'abrasion emissions'!$O$7:$R$36,4,FALSE)</f>
        <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
      </c>
      <c r="CV49" s="7">
        <f>(CK49*CN49)+(CL49*CO49)+(CM49*CP49)</f>
        <v/>
      </c>
      <c r="CW49" s="7">
        <f>(CK49*CQ49)+(CL49*CR49)+(CM49*CS49)</f>
        <v/>
      </c>
    </row>
    <row r="50">
      <c r="A50">
        <f>B50&amp;" - "&amp;D50&amp;" - "&amp;IF(I50&lt;&gt;"",I50&amp;" - "&amp;E50,E50)</f>
        <v/>
      </c>
      <c r="B50" t="inlineStr">
        <is>
          <t>Bicycle, electric (&lt;45 km/h)</t>
        </is>
      </c>
      <c r="D50" s="18" t="n">
        <v>2050</v>
      </c>
      <c r="E50" t="inlineStr">
        <is>
          <t>CH</t>
        </is>
      </c>
      <c r="F50" t="inlineStr">
        <is>
          <t>None</t>
        </is>
      </c>
      <c r="G50" t="inlineStr">
        <is>
          <t>vkm</t>
        </is>
      </c>
      <c r="H50" t="inlineStr">
        <is>
          <t>BEV</t>
        </is>
      </c>
      <c r="I50" t="inlineStr">
        <is>
          <t>NCA</t>
        </is>
      </c>
      <c r="J50" t="n">
        <v>30000</v>
      </c>
      <c r="K50" t="n">
        <v>3000</v>
      </c>
      <c r="L50" s="2">
        <f>J50/K50</f>
        <v/>
      </c>
      <c r="M50" t="n">
        <v>1</v>
      </c>
      <c r="N50" t="n">
        <v>75</v>
      </c>
      <c r="O50" t="n">
        <v>1</v>
      </c>
      <c r="P50" s="2">
        <f>SUM(U50,V50,W50,AC50,AF50,AH50)</f>
        <v/>
      </c>
      <c r="Q50" s="2">
        <f>P50+(M50*N50)+O50</f>
        <v/>
      </c>
      <c r="R50" t="n">
        <v>0.5</v>
      </c>
      <c r="S50" s="2" t="n">
        <v>19</v>
      </c>
      <c r="T50" s="1" t="n">
        <v>0.07000000000000001</v>
      </c>
      <c r="U50" s="2">
        <f>S50*(1-T50)</f>
        <v/>
      </c>
      <c r="V50" t="n">
        <v>0</v>
      </c>
      <c r="W50" t="n">
        <v>4.6</v>
      </c>
      <c r="X50" s="3" t="n">
        <v>1.5</v>
      </c>
      <c r="Y50" s="1" t="n">
        <v>0.8</v>
      </c>
      <c r="Z50" s="3">
        <f>Y50*X50</f>
        <v/>
      </c>
      <c r="AA50" s="3">
        <f>IF(I50&lt;&gt;"",X50/INDEX('energy battery'!$B$3:$D$6,MATCH('vehicles specifications'!$D50,'energy battery'!$A$3:$A$6,0),MATCH('vehicles specifications'!$I50,'energy battery'!$B$2:$D$2,0)),"")</f>
        <v/>
      </c>
      <c r="AB50" s="3">
        <f>IF(AA50&lt;&gt;"",0.3*AA50,"")</f>
        <v/>
      </c>
      <c r="AC50" s="3">
        <f>IF(AA50&lt;&gt;"",AB50+AA50,"")</f>
        <v/>
      </c>
      <c r="AD50" t="n">
        <v>0</v>
      </c>
      <c r="AE50" t="n">
        <v>0</v>
      </c>
      <c r="AF50" t="n">
        <v>0</v>
      </c>
      <c r="AG50" t="n">
        <v>0</v>
      </c>
      <c r="AH50" t="n">
        <v>0</v>
      </c>
      <c r="AI50" t="n">
        <v>0.5</v>
      </c>
      <c r="AJ50" t="n">
        <v>1</v>
      </c>
      <c r="AK50" s="6">
        <f>J50/15000</f>
        <v/>
      </c>
      <c r="AL50">
        <f>0.000537/1000*Q50</f>
        <v/>
      </c>
      <c r="AM50" t="n">
        <v>0</v>
      </c>
      <c r="AN50" s="2">
        <f>U50</f>
        <v/>
      </c>
      <c r="AO50" s="2">
        <f>SUM(V50:W50)</f>
        <v/>
      </c>
      <c r="AP50" s="2">
        <f>AC50</f>
        <v/>
      </c>
      <c r="AQ50" s="6" t="inlineStr"/>
      <c r="AR50" s="20" t="n"/>
      <c r="AS50" s="5" t="n">
        <v>0.04530894085938152</v>
      </c>
      <c r="AT50" s="2">
        <f>SUM(Z50,AG50)/(SUM(AQ50,AS50)/3.6)</f>
        <v/>
      </c>
      <c r="AU50" s="5" t="n">
        <v>0</v>
      </c>
      <c r="AV50" s="5" t="n">
        <v>0</v>
      </c>
      <c r="AW50" s="7" t="n">
        <v>0</v>
      </c>
      <c r="AX50" s="7" t="n">
        <v>0</v>
      </c>
      <c r="AY50" s="7" t="n">
        <v>0</v>
      </c>
      <c r="AZ50" s="7" t="n">
        <v>0</v>
      </c>
      <c r="BA50" s="7" t="n">
        <v>0</v>
      </c>
      <c r="BB50" s="7" t="n">
        <v>0</v>
      </c>
      <c r="BC50" s="7" t="n">
        <v>0</v>
      </c>
      <c r="BD50" s="7" t="n">
        <v>0</v>
      </c>
      <c r="BE50" s="7" t="n">
        <v>0</v>
      </c>
      <c r="BF50" s="7" t="n">
        <v>0</v>
      </c>
      <c r="BG50" s="7" t="n">
        <v>0</v>
      </c>
      <c r="BH50" s="7" t="n">
        <v>0</v>
      </c>
      <c r="BI50" s="7" t="n">
        <v>0</v>
      </c>
      <c r="BJ50" s="7" t="n">
        <v>0</v>
      </c>
      <c r="BK50" s="7" t="n">
        <v>0</v>
      </c>
      <c r="BL50" s="7" t="n">
        <v>0</v>
      </c>
      <c r="BM50" s="7" t="n">
        <v>0</v>
      </c>
      <c r="BN50" s="7" t="n">
        <v>0</v>
      </c>
      <c r="BO50" s="7" t="n">
        <v>0</v>
      </c>
      <c r="BP50" s="7" t="n">
        <v>0</v>
      </c>
      <c r="BQ50" s="7" t="n">
        <v>0</v>
      </c>
      <c r="BR50" s="7" t="n">
        <v>0</v>
      </c>
      <c r="BS50" s="7" t="n">
        <v>0</v>
      </c>
      <c r="BT50" s="7" t="n">
        <v>0</v>
      </c>
      <c r="BU50" s="7" t="n">
        <v>0</v>
      </c>
      <c r="BV50" s="7" t="n">
        <v>0</v>
      </c>
      <c r="BW50" s="7" t="n">
        <v>0</v>
      </c>
      <c r="BX50" s="7" t="n">
        <v>0</v>
      </c>
      <c r="BY50" s="7" t="n">
        <v>0</v>
      </c>
      <c r="BZ50" s="7" t="n">
        <v>0</v>
      </c>
      <c r="CA50" s="7" t="n">
        <v>0</v>
      </c>
      <c r="CB50" s="7" t="n">
        <v>0</v>
      </c>
      <c r="CC50" s="7" t="n">
        <v>0</v>
      </c>
      <c r="CD50" s="7" t="n">
        <v>0</v>
      </c>
      <c r="CE50" s="7" t="n">
        <v>0</v>
      </c>
      <c r="CF50" s="7" t="n">
        <v>0</v>
      </c>
      <c r="CG50" s="7" t="n">
        <v>0</v>
      </c>
      <c r="CH50" s="7" t="n">
        <v>0</v>
      </c>
      <c r="CI50" s="7" t="n">
        <v>0</v>
      </c>
      <c r="CJ50" s="7" t="n">
        <v>0</v>
      </c>
      <c r="CK50" s="38">
        <f>VLOOKUP($B50,'abrasion emissions'!$O$7:$R$36,2,FALSE)</f>
        <v/>
      </c>
      <c r="CL50" s="38">
        <f>VLOOKUP($B50,'abrasion emissions'!$O$7:$R$36,3,FALSE)</f>
        <v/>
      </c>
      <c r="CM50" s="38">
        <f>VLOOKUP($B50,'abrasion emissions'!$O$7:$R$36,4,FALSE)</f>
        <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
      </c>
      <c r="CV50" s="7">
        <f>(CK50*CN50)+(CL50*CO50)+(CM50*CP50)</f>
        <v/>
      </c>
      <c r="CW50" s="7">
        <f>(CK50*CQ50)+(CL50*CR50)+(CM50*CS50)</f>
        <v/>
      </c>
    </row>
    <row r="51">
      <c r="A51">
        <f>B51&amp;" - "&amp;D51&amp;" - "&amp;IF(I51&lt;&gt;"",I51&amp;" - "&amp;E51,E51)</f>
        <v/>
      </c>
      <c r="B51" t="inlineStr">
        <is>
          <t>Bicycle, battery electric, cargo bike</t>
        </is>
      </c>
      <c r="D51" s="18" t="n">
        <v>2020</v>
      </c>
      <c r="E51" t="inlineStr">
        <is>
          <t>CH</t>
        </is>
      </c>
      <c r="F51" t="inlineStr">
        <is>
          <t>None</t>
        </is>
      </c>
      <c r="G51" t="inlineStr">
        <is>
          <t>vkm</t>
        </is>
      </c>
      <c r="H51" t="inlineStr">
        <is>
          <t>BEV</t>
        </is>
      </c>
      <c r="I51" t="inlineStr">
        <is>
          <t>NCA</t>
        </is>
      </c>
      <c r="J51" t="n">
        <v>20000</v>
      </c>
      <c r="K51" t="n">
        <v>2000</v>
      </c>
      <c r="L51" s="2">
        <f>J51/K51</f>
        <v/>
      </c>
      <c r="M51" t="n">
        <v>1</v>
      </c>
      <c r="N51" t="n">
        <v>75</v>
      </c>
      <c r="O51" t="n">
        <v>50</v>
      </c>
      <c r="P51" s="2">
        <f>SUM(U51,V51,W51,AC51,AF51,AH51)</f>
        <v/>
      </c>
      <c r="Q51" s="2">
        <f>P51+(M51*N51)+O51</f>
        <v/>
      </c>
      <c r="R51" t="n">
        <v>0.25</v>
      </c>
      <c r="S51" s="2" t="n">
        <v>38</v>
      </c>
      <c r="T51" s="1" t="n">
        <v>0</v>
      </c>
      <c r="U51" s="2">
        <f>S51*(1-T51)</f>
        <v/>
      </c>
      <c r="V51" t="n">
        <v>0</v>
      </c>
      <c r="W51" t="n">
        <v>4</v>
      </c>
      <c r="X51" s="3" t="n">
        <v>0.5</v>
      </c>
      <c r="Y51" s="1" t="n">
        <v>0.8</v>
      </c>
      <c r="Z51" s="3">
        <f>Y51*X51</f>
        <v/>
      </c>
      <c r="AA51" s="3">
        <f>IF(I51&lt;&gt;"",X51/INDEX('energy battery'!$B$3:$D$6,MATCH('vehicles specifications'!$D51,'energy battery'!$A$3:$A$6,0),MATCH('vehicles specifications'!$I51,'energy battery'!$B$2:$D$2,0)),"")</f>
        <v/>
      </c>
      <c r="AB51" s="3">
        <f>IF(AA51&lt;&gt;"",0.3*AA51,"")</f>
        <v/>
      </c>
      <c r="AC51" s="3">
        <f>IF(AA51&lt;&gt;"",AB51+AA51,"")</f>
        <v/>
      </c>
      <c r="AD51" t="n">
        <v>1</v>
      </c>
      <c r="AE51" t="n">
        <v>0</v>
      </c>
      <c r="AF51" t="n">
        <v>0</v>
      </c>
      <c r="AG51" t="n">
        <v>0</v>
      </c>
      <c r="AH51" t="n">
        <v>0</v>
      </c>
      <c r="AI51" t="n">
        <v>0.5</v>
      </c>
      <c r="AJ51" t="n">
        <v>1</v>
      </c>
      <c r="AK51" s="6">
        <f>J51/15000</f>
        <v/>
      </c>
      <c r="AL51">
        <f>0.000537/1000*Q51</f>
        <v/>
      </c>
      <c r="AM51" t="n">
        <v>0</v>
      </c>
      <c r="AN51" s="2">
        <f>U51</f>
        <v/>
      </c>
      <c r="AO51" s="2">
        <f>SUM(V51:W51)</f>
        <v/>
      </c>
      <c r="AP51" s="2">
        <f>AC51</f>
        <v/>
      </c>
      <c r="AQ51" s="6" t="inlineStr"/>
      <c r="AR51" s="20" t="n"/>
      <c r="AS51" s="5" t="n">
        <v>0.03470832316329021</v>
      </c>
      <c r="AT51" s="2">
        <f>SUM(Z51,AG51)/(SUM(AQ51,AS51)/3.6)</f>
        <v/>
      </c>
      <c r="AU51" s="5" t="n">
        <v>0</v>
      </c>
      <c r="AV51" s="5" t="n">
        <v>0</v>
      </c>
      <c r="AW51" s="7" t="n">
        <v>0</v>
      </c>
      <c r="AX51" s="7" t="n">
        <v>0</v>
      </c>
      <c r="AY51" s="7" t="n">
        <v>0</v>
      </c>
      <c r="AZ51" s="7" t="n">
        <v>0</v>
      </c>
      <c r="BA51" s="7" t="n">
        <v>0</v>
      </c>
      <c r="BB51" s="7" t="n">
        <v>0</v>
      </c>
      <c r="BC51" s="7" t="n">
        <v>0</v>
      </c>
      <c r="BD51" s="7" t="n">
        <v>0</v>
      </c>
      <c r="BE51" s="7" t="n">
        <v>0</v>
      </c>
      <c r="BF51" s="7" t="n">
        <v>0</v>
      </c>
      <c r="BG51" s="7" t="n">
        <v>0</v>
      </c>
      <c r="BH51" s="7" t="n">
        <v>0</v>
      </c>
      <c r="BI51" s="7" t="n">
        <v>0</v>
      </c>
      <c r="BJ51" s="7" t="n">
        <v>0</v>
      </c>
      <c r="BK51" s="7" t="n">
        <v>0</v>
      </c>
      <c r="BL51" s="7" t="n">
        <v>0</v>
      </c>
      <c r="BM51" s="7" t="n">
        <v>0</v>
      </c>
      <c r="BN51" s="7" t="n">
        <v>0</v>
      </c>
      <c r="BO51" s="7" t="n">
        <v>0</v>
      </c>
      <c r="BP51" s="7" t="n">
        <v>0</v>
      </c>
      <c r="BQ51" s="7" t="n">
        <v>0</v>
      </c>
      <c r="BR51" s="7" t="n">
        <v>0</v>
      </c>
      <c r="BS51" s="7" t="n">
        <v>0</v>
      </c>
      <c r="BT51" s="7" t="n">
        <v>0</v>
      </c>
      <c r="BU51" s="7" t="n">
        <v>0</v>
      </c>
      <c r="BV51" s="7" t="n">
        <v>0</v>
      </c>
      <c r="BW51" s="7" t="n">
        <v>0</v>
      </c>
      <c r="BX51" s="7" t="n">
        <v>0</v>
      </c>
      <c r="BY51" s="7" t="n">
        <v>0</v>
      </c>
      <c r="BZ51" s="7" t="n">
        <v>0</v>
      </c>
      <c r="CA51" s="7" t="n">
        <v>0</v>
      </c>
      <c r="CB51" s="7" t="n">
        <v>0</v>
      </c>
      <c r="CC51" s="7" t="n">
        <v>0</v>
      </c>
      <c r="CD51" s="7" t="n">
        <v>0</v>
      </c>
      <c r="CE51" s="7" t="n">
        <v>0</v>
      </c>
      <c r="CF51" s="7" t="n">
        <v>0</v>
      </c>
      <c r="CG51" s="7" t="n">
        <v>0</v>
      </c>
      <c r="CH51" s="7" t="n">
        <v>0</v>
      </c>
      <c r="CI51" s="7" t="n">
        <v>0</v>
      </c>
      <c r="CJ51" s="7" t="n">
        <v>0</v>
      </c>
      <c r="CK51" s="38">
        <f>VLOOKUP($B51,'abrasion emissions'!$O$7:$R$36,2,FALSE)</f>
        <v/>
      </c>
      <c r="CL51" s="38">
        <f>VLOOKUP($B51,'abrasion emissions'!$O$7:$R$36,3,FALSE)</f>
        <v/>
      </c>
      <c r="CM51" s="38">
        <f>VLOOKUP($B51,'abrasion emissions'!$O$7:$R$36,4,FALSE)</f>
        <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
      </c>
      <c r="CV51" s="7">
        <f>(CK51*CN51)+(CL51*CO51)+(CM51*CP51)</f>
        <v/>
      </c>
      <c r="CW51" s="7">
        <f>(CK51*CQ51)+(CL51*CR51)+(CM51*CS51)</f>
        <v/>
      </c>
    </row>
    <row r="52">
      <c r="A52">
        <f>B52&amp;" - "&amp;D52&amp;" - "&amp;IF(I52&lt;&gt;"",I52&amp;" - "&amp;E52,E52)</f>
        <v/>
      </c>
      <c r="B52" t="inlineStr">
        <is>
          <t>Bicycle, battery electric, cargo bike</t>
        </is>
      </c>
      <c r="D52" s="18" t="n">
        <v>2030</v>
      </c>
      <c r="E52" t="inlineStr">
        <is>
          <t>CH</t>
        </is>
      </c>
      <c r="F52" t="inlineStr">
        <is>
          <t>None</t>
        </is>
      </c>
      <c r="G52" t="inlineStr">
        <is>
          <t>vkm</t>
        </is>
      </c>
      <c r="H52" t="inlineStr">
        <is>
          <t>BEV</t>
        </is>
      </c>
      <c r="I52" t="inlineStr">
        <is>
          <t>NCA</t>
        </is>
      </c>
      <c r="J52" t="n">
        <v>20000</v>
      </c>
      <c r="K52" t="n">
        <v>2000</v>
      </c>
      <c r="L52" s="2">
        <f>J52/K52</f>
        <v/>
      </c>
      <c r="M52" t="n">
        <v>1</v>
      </c>
      <c r="N52" t="n">
        <v>75</v>
      </c>
      <c r="O52" t="n">
        <v>50</v>
      </c>
      <c r="P52" s="2">
        <f>SUM(U52,V52,W52,AC52,AF52,AH52)</f>
        <v/>
      </c>
      <c r="Q52" s="2">
        <f>P52+(M52*N52)+O52</f>
        <v/>
      </c>
      <c r="R52" t="n">
        <v>0.25</v>
      </c>
      <c r="S52" s="2" t="n">
        <v>38</v>
      </c>
      <c r="T52" s="1" t="n">
        <v>0.03</v>
      </c>
      <c r="U52" s="2">
        <f>S52*(1-T52)</f>
        <v/>
      </c>
      <c r="V52" t="n">
        <v>0</v>
      </c>
      <c r="W52" t="n">
        <v>3.9</v>
      </c>
      <c r="X52" s="3" t="n">
        <v>0.7</v>
      </c>
      <c r="Y52" s="1" t="n">
        <v>0.8</v>
      </c>
      <c r="Z52" s="3">
        <f>Y52*X52</f>
        <v/>
      </c>
      <c r="AA52" s="3">
        <f>IF(I52&lt;&gt;"",X52/INDEX('energy battery'!$B$3:$D$6,MATCH('vehicles specifications'!$D52,'energy battery'!$A$3:$A$6,0),MATCH('vehicles specifications'!$I52,'energy battery'!$B$2:$D$2,0)),"")</f>
        <v/>
      </c>
      <c r="AB52" s="3">
        <f>IF(AA52&lt;&gt;"",0.3*AA52,"")</f>
        <v/>
      </c>
      <c r="AC52" s="3">
        <f>IF(AA52&lt;&gt;"",AB52+AA52,"")</f>
        <v/>
      </c>
      <c r="AD52" t="n">
        <v>0.5</v>
      </c>
      <c r="AE52" t="n">
        <v>0</v>
      </c>
      <c r="AF52" t="n">
        <v>0</v>
      </c>
      <c r="AG52" t="n">
        <v>0</v>
      </c>
      <c r="AH52" t="n">
        <v>0</v>
      </c>
      <c r="AI52" t="n">
        <v>0.5</v>
      </c>
      <c r="AJ52" t="n">
        <v>1</v>
      </c>
      <c r="AK52" s="6">
        <f>J52/15000</f>
        <v/>
      </c>
      <c r="AL52">
        <f>0.000537/1000*Q52</f>
        <v/>
      </c>
      <c r="AM52" t="n">
        <v>0</v>
      </c>
      <c r="AN52" s="2">
        <f>U52</f>
        <v/>
      </c>
      <c r="AO52" s="2">
        <f>SUM(V52:W52)</f>
        <v/>
      </c>
      <c r="AP52" s="2">
        <f>AC52</f>
        <v/>
      </c>
      <c r="AQ52" s="6" t="inlineStr"/>
      <c r="AR52" s="20" t="n"/>
      <c r="AS52" s="5" t="n">
        <v>0.03470832316329021</v>
      </c>
      <c r="AT52" s="2">
        <f>SUM(Z52,AG52)/(SUM(AQ52,AS52)/3.6)</f>
        <v/>
      </c>
      <c r="AU52" s="5" t="n">
        <v>0</v>
      </c>
      <c r="AV52" s="5" t="n">
        <v>0</v>
      </c>
      <c r="AW52" s="7" t="n">
        <v>0</v>
      </c>
      <c r="AX52" s="7" t="n">
        <v>0</v>
      </c>
      <c r="AY52" s="7" t="n">
        <v>0</v>
      </c>
      <c r="AZ52" s="7" t="n">
        <v>0</v>
      </c>
      <c r="BA52" s="7" t="n">
        <v>0</v>
      </c>
      <c r="BB52" s="7" t="n">
        <v>0</v>
      </c>
      <c r="BC52" s="7" t="n">
        <v>0</v>
      </c>
      <c r="BD52" s="7" t="n">
        <v>0</v>
      </c>
      <c r="BE52" s="7" t="n">
        <v>0</v>
      </c>
      <c r="BF52" s="7" t="n">
        <v>0</v>
      </c>
      <c r="BG52" s="7" t="n">
        <v>0</v>
      </c>
      <c r="BH52" s="7" t="n">
        <v>0</v>
      </c>
      <c r="BI52" s="7" t="n">
        <v>0</v>
      </c>
      <c r="BJ52" s="7" t="n">
        <v>0</v>
      </c>
      <c r="BK52" s="7" t="n">
        <v>0</v>
      </c>
      <c r="BL52" s="7" t="n">
        <v>0</v>
      </c>
      <c r="BM52" s="7" t="n">
        <v>0</v>
      </c>
      <c r="BN52" s="7" t="n">
        <v>0</v>
      </c>
      <c r="BO52" s="7" t="n">
        <v>0</v>
      </c>
      <c r="BP52" s="7" t="n">
        <v>0</v>
      </c>
      <c r="BQ52" s="7" t="n">
        <v>0</v>
      </c>
      <c r="BR52" s="7" t="n">
        <v>0</v>
      </c>
      <c r="BS52" s="7" t="n">
        <v>0</v>
      </c>
      <c r="BT52" s="7" t="n">
        <v>0</v>
      </c>
      <c r="BU52" s="7" t="n">
        <v>0</v>
      </c>
      <c r="BV52" s="7" t="n">
        <v>0</v>
      </c>
      <c r="BW52" s="7" t="n">
        <v>0</v>
      </c>
      <c r="BX52" s="7" t="n">
        <v>0</v>
      </c>
      <c r="BY52" s="7" t="n">
        <v>0</v>
      </c>
      <c r="BZ52" s="7" t="n">
        <v>0</v>
      </c>
      <c r="CA52" s="7" t="n">
        <v>0</v>
      </c>
      <c r="CB52" s="7" t="n">
        <v>0</v>
      </c>
      <c r="CC52" s="7" t="n">
        <v>0</v>
      </c>
      <c r="CD52" s="7" t="n">
        <v>0</v>
      </c>
      <c r="CE52" s="7" t="n">
        <v>0</v>
      </c>
      <c r="CF52" s="7" t="n">
        <v>0</v>
      </c>
      <c r="CG52" s="7" t="n">
        <v>0</v>
      </c>
      <c r="CH52" s="7" t="n">
        <v>0</v>
      </c>
      <c r="CI52" s="7" t="n">
        <v>0</v>
      </c>
      <c r="CJ52" s="7" t="n">
        <v>0</v>
      </c>
      <c r="CK52" s="38">
        <f>VLOOKUP($B52,'abrasion emissions'!$O$7:$R$36,2,FALSE)</f>
        <v/>
      </c>
      <c r="CL52" s="38">
        <f>VLOOKUP($B52,'abrasion emissions'!$O$7:$R$36,3,FALSE)</f>
        <v/>
      </c>
      <c r="CM52" s="38">
        <f>VLOOKUP($B52,'abrasion emissions'!$O$7:$R$36,4,FALSE)</f>
        <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
      </c>
      <c r="CV52" s="7">
        <f>(CK52*CN52)+(CL52*CO52)+(CM52*CP52)</f>
        <v/>
      </c>
      <c r="CW52" s="7">
        <f>(CK52*CQ52)+(CL52*CR52)+(CM52*CS52)</f>
        <v/>
      </c>
    </row>
    <row r="53">
      <c r="A53">
        <f>B53&amp;" - "&amp;D53&amp;" - "&amp;IF(I53&lt;&gt;"",I53&amp;" - "&amp;E53,E53)</f>
        <v/>
      </c>
      <c r="B53" t="inlineStr">
        <is>
          <t>Bicycle, battery electric, cargo bike</t>
        </is>
      </c>
      <c r="D53" s="18" t="n">
        <v>2040</v>
      </c>
      <c r="E53" t="inlineStr">
        <is>
          <t>CH</t>
        </is>
      </c>
      <c r="F53" t="inlineStr">
        <is>
          <t>None</t>
        </is>
      </c>
      <c r="G53" t="inlineStr">
        <is>
          <t>vkm</t>
        </is>
      </c>
      <c r="H53" t="inlineStr">
        <is>
          <t>BEV</t>
        </is>
      </c>
      <c r="I53" t="inlineStr">
        <is>
          <t>NCA</t>
        </is>
      </c>
      <c r="J53" t="n">
        <v>20000</v>
      </c>
      <c r="K53" t="n">
        <v>2000</v>
      </c>
      <c r="L53" s="2">
        <f>J53/K53</f>
        <v/>
      </c>
      <c r="M53" t="n">
        <v>1</v>
      </c>
      <c r="N53" t="n">
        <v>75</v>
      </c>
      <c r="O53" t="n">
        <v>50</v>
      </c>
      <c r="P53" s="2">
        <f>SUM(U53,V53,W53,AC53,AF53,AH53)</f>
        <v/>
      </c>
      <c r="Q53" s="2">
        <f>P53+(M53*N53)+O53</f>
        <v/>
      </c>
      <c r="R53" t="n">
        <v>0.25</v>
      </c>
      <c r="S53" s="2" t="n">
        <v>38</v>
      </c>
      <c r="T53" s="1" t="n">
        <v>0.05</v>
      </c>
      <c r="U53" s="2">
        <f>S53*(1-T53)</f>
        <v/>
      </c>
      <c r="V53" t="n">
        <v>0</v>
      </c>
      <c r="W53" t="n">
        <v>3.8</v>
      </c>
      <c r="X53" s="3" t="n">
        <v>0.8</v>
      </c>
      <c r="Y53" s="1" t="n">
        <v>0.8</v>
      </c>
      <c r="Z53" s="3">
        <f>Y53*X53</f>
        <v/>
      </c>
      <c r="AA53" s="3">
        <f>IF(I53&lt;&gt;"",X53/INDEX('energy battery'!$B$3:$D$6,MATCH('vehicles specifications'!$D53,'energy battery'!$A$3:$A$6,0),MATCH('vehicles specifications'!$I53,'energy battery'!$B$2:$D$2,0)),"")</f>
        <v/>
      </c>
      <c r="AB53" s="3">
        <f>IF(AA53&lt;&gt;"",0.3*AA53,"")</f>
        <v/>
      </c>
      <c r="AC53" s="3">
        <f>IF(AA53&lt;&gt;"",AB53+AA53,"")</f>
        <v/>
      </c>
      <c r="AD53" t="n">
        <v>0.25</v>
      </c>
      <c r="AE53" t="n">
        <v>0</v>
      </c>
      <c r="AF53" t="n">
        <v>0</v>
      </c>
      <c r="AG53" t="n">
        <v>0</v>
      </c>
      <c r="AH53" t="n">
        <v>0</v>
      </c>
      <c r="AI53" t="n">
        <v>0.5</v>
      </c>
      <c r="AJ53" t="n">
        <v>1</v>
      </c>
      <c r="AK53" s="6">
        <f>J53/15000</f>
        <v/>
      </c>
      <c r="AL53">
        <f>0.000537/1000*Q53</f>
        <v/>
      </c>
      <c r="AM53" t="n">
        <v>0</v>
      </c>
      <c r="AN53" s="2">
        <f>U53</f>
        <v/>
      </c>
      <c r="AO53" s="2">
        <f>SUM(V53:W53)</f>
        <v/>
      </c>
      <c r="AP53" s="2">
        <f>AC53</f>
        <v/>
      </c>
      <c r="AQ53" s="6" t="inlineStr"/>
      <c r="AR53" s="20" t="n"/>
      <c r="AS53" s="5" t="n">
        <v>0.03470832316329021</v>
      </c>
      <c r="AT53" s="2">
        <f>SUM(Z53,AG53)/(SUM(AQ53,AS53)/3.6)</f>
        <v/>
      </c>
      <c r="AU53" s="5" t="n">
        <v>0</v>
      </c>
      <c r="AV53" s="5" t="n">
        <v>0</v>
      </c>
      <c r="AW53" s="7" t="n">
        <v>0</v>
      </c>
      <c r="AX53" s="7" t="n">
        <v>0</v>
      </c>
      <c r="AY53" s="7" t="n">
        <v>0</v>
      </c>
      <c r="AZ53" s="7" t="n">
        <v>0</v>
      </c>
      <c r="BA53" s="7" t="n">
        <v>0</v>
      </c>
      <c r="BB53" s="7" t="n">
        <v>0</v>
      </c>
      <c r="BC53" s="7" t="n">
        <v>0</v>
      </c>
      <c r="BD53" s="7" t="n">
        <v>0</v>
      </c>
      <c r="BE53" s="7" t="n">
        <v>0</v>
      </c>
      <c r="BF53" s="7" t="n">
        <v>0</v>
      </c>
      <c r="BG53" s="7" t="n">
        <v>0</v>
      </c>
      <c r="BH53" s="7" t="n">
        <v>0</v>
      </c>
      <c r="BI53" s="7" t="n">
        <v>0</v>
      </c>
      <c r="BJ53" s="7" t="n">
        <v>0</v>
      </c>
      <c r="BK53" s="7" t="n">
        <v>0</v>
      </c>
      <c r="BL53" s="7" t="n">
        <v>0</v>
      </c>
      <c r="BM53" s="7" t="n">
        <v>0</v>
      </c>
      <c r="BN53" s="7" t="n">
        <v>0</v>
      </c>
      <c r="BO53" s="7" t="n">
        <v>0</v>
      </c>
      <c r="BP53" s="7" t="n">
        <v>0</v>
      </c>
      <c r="BQ53" s="7" t="n">
        <v>0</v>
      </c>
      <c r="BR53" s="7" t="n">
        <v>0</v>
      </c>
      <c r="BS53" s="7" t="n">
        <v>0</v>
      </c>
      <c r="BT53" s="7" t="n">
        <v>0</v>
      </c>
      <c r="BU53" s="7" t="n">
        <v>0</v>
      </c>
      <c r="BV53" s="7" t="n">
        <v>0</v>
      </c>
      <c r="BW53" s="7" t="n">
        <v>0</v>
      </c>
      <c r="BX53" s="7" t="n">
        <v>0</v>
      </c>
      <c r="BY53" s="7" t="n">
        <v>0</v>
      </c>
      <c r="BZ53" s="7" t="n">
        <v>0</v>
      </c>
      <c r="CA53" s="7" t="n">
        <v>0</v>
      </c>
      <c r="CB53" s="7" t="n">
        <v>0</v>
      </c>
      <c r="CC53" s="7" t="n">
        <v>0</v>
      </c>
      <c r="CD53" s="7" t="n">
        <v>0</v>
      </c>
      <c r="CE53" s="7" t="n">
        <v>0</v>
      </c>
      <c r="CF53" s="7" t="n">
        <v>0</v>
      </c>
      <c r="CG53" s="7" t="n">
        <v>0</v>
      </c>
      <c r="CH53" s="7" t="n">
        <v>0</v>
      </c>
      <c r="CI53" s="7" t="n">
        <v>0</v>
      </c>
      <c r="CJ53" s="7" t="n">
        <v>0</v>
      </c>
      <c r="CK53" s="38">
        <f>VLOOKUP($B53,'abrasion emissions'!$O$7:$R$36,2,FALSE)</f>
        <v/>
      </c>
      <c r="CL53" s="38">
        <f>VLOOKUP($B53,'abrasion emissions'!$O$7:$R$36,3,FALSE)</f>
        <v/>
      </c>
      <c r="CM53" s="38">
        <f>VLOOKUP($B53,'abrasion emissions'!$O$7:$R$36,4,FALSE)</f>
        <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
      </c>
      <c r="CV53" s="7">
        <f>(CK53*CN53)+(CL53*CO53)+(CM53*CP53)</f>
        <v/>
      </c>
      <c r="CW53" s="7">
        <f>(CK53*CQ53)+(CL53*CR53)+(CM53*CS53)</f>
        <v/>
      </c>
    </row>
    <row r="54">
      <c r="A54">
        <f>B54&amp;" - "&amp;D54&amp;" - "&amp;IF(I54&lt;&gt;"",I54&amp;" - "&amp;E54,E54)</f>
        <v/>
      </c>
      <c r="B54" t="inlineStr">
        <is>
          <t>Bicycle, battery electric, cargo bike</t>
        </is>
      </c>
      <c r="D54" s="18" t="n">
        <v>2050</v>
      </c>
      <c r="E54" t="inlineStr">
        <is>
          <t>CH</t>
        </is>
      </c>
      <c r="F54" t="inlineStr">
        <is>
          <t>None</t>
        </is>
      </c>
      <c r="G54" t="inlineStr">
        <is>
          <t>vkm</t>
        </is>
      </c>
      <c r="H54" t="inlineStr">
        <is>
          <t>BEV</t>
        </is>
      </c>
      <c r="I54" t="inlineStr">
        <is>
          <t>NCA</t>
        </is>
      </c>
      <c r="J54" t="n">
        <v>20000</v>
      </c>
      <c r="K54" t="n">
        <v>2000</v>
      </c>
      <c r="L54" s="2">
        <f>J54/K54</f>
        <v/>
      </c>
      <c r="M54" t="n">
        <v>1</v>
      </c>
      <c r="N54" t="n">
        <v>75</v>
      </c>
      <c r="O54" t="n">
        <v>50</v>
      </c>
      <c r="P54" s="2">
        <f>SUM(U54,V54,W54,AC54,AF54,AH54)</f>
        <v/>
      </c>
      <c r="Q54" s="2">
        <f>P54+(M54*N54)+O54</f>
        <v/>
      </c>
      <c r="R54" t="n">
        <v>0.25</v>
      </c>
      <c r="S54" s="2" t="n">
        <v>38</v>
      </c>
      <c r="T54" s="1" t="n">
        <v>0.07000000000000001</v>
      </c>
      <c r="U54" s="2">
        <f>S54*(1-T54)</f>
        <v/>
      </c>
      <c r="V54" t="n">
        <v>0</v>
      </c>
      <c r="W54" t="n">
        <v>3.7</v>
      </c>
      <c r="X54" s="3" t="n">
        <v>1</v>
      </c>
      <c r="Y54" s="1" t="n">
        <v>0.8</v>
      </c>
      <c r="Z54" s="3">
        <f>Y54*X54</f>
        <v/>
      </c>
      <c r="AA54" s="3">
        <f>IF(I54&lt;&gt;"",X54/INDEX('energy battery'!$B$3:$D$6,MATCH('vehicles specifications'!$D54,'energy battery'!$A$3:$A$6,0),MATCH('vehicles specifications'!$I54,'energy battery'!$B$2:$D$2,0)),"")</f>
        <v/>
      </c>
      <c r="AB54" s="3">
        <f>IF(AA54&lt;&gt;"",0.3*AA54,"")</f>
        <v/>
      </c>
      <c r="AC54" s="3">
        <f>IF(AA54&lt;&gt;"",AB54+AA54,"")</f>
        <v/>
      </c>
      <c r="AD54" t="n">
        <v>0</v>
      </c>
      <c r="AE54" t="n">
        <v>0</v>
      </c>
      <c r="AF54" t="n">
        <v>0</v>
      </c>
      <c r="AG54" t="n">
        <v>0</v>
      </c>
      <c r="AH54" t="n">
        <v>0</v>
      </c>
      <c r="AI54" t="n">
        <v>0.5</v>
      </c>
      <c r="AJ54" t="n">
        <v>1</v>
      </c>
      <c r="AK54" s="6">
        <f>J54/15000</f>
        <v/>
      </c>
      <c r="AL54">
        <f>0.000537/1000*Q54</f>
        <v/>
      </c>
      <c r="AM54" t="n">
        <v>0</v>
      </c>
      <c r="AN54" s="2">
        <f>U54</f>
        <v/>
      </c>
      <c r="AO54" s="2">
        <f>SUM(V54:W54)</f>
        <v/>
      </c>
      <c r="AP54" s="2">
        <f>AC54</f>
        <v/>
      </c>
      <c r="AQ54" s="6" t="inlineStr"/>
      <c r="AR54" s="20" t="n"/>
      <c r="AS54" s="5" t="n">
        <v>0.03470832316329021</v>
      </c>
      <c r="AT54" s="2">
        <f>SUM(Z54,AG54)/(SUM(AQ54,AS54)/3.6)</f>
        <v/>
      </c>
      <c r="AU54" s="5" t="n">
        <v>0</v>
      </c>
      <c r="AV54" s="5" t="n">
        <v>0</v>
      </c>
      <c r="AW54" s="7" t="n">
        <v>0</v>
      </c>
      <c r="AX54" s="7" t="n">
        <v>0</v>
      </c>
      <c r="AY54" s="7" t="n">
        <v>0</v>
      </c>
      <c r="AZ54" s="7" t="n">
        <v>0</v>
      </c>
      <c r="BA54" s="7" t="n">
        <v>0</v>
      </c>
      <c r="BB54" s="7" t="n">
        <v>0</v>
      </c>
      <c r="BC54" s="7" t="n">
        <v>0</v>
      </c>
      <c r="BD54" s="7" t="n">
        <v>0</v>
      </c>
      <c r="BE54" s="7" t="n">
        <v>0</v>
      </c>
      <c r="BF54" s="7" t="n">
        <v>0</v>
      </c>
      <c r="BG54" s="7" t="n">
        <v>0</v>
      </c>
      <c r="BH54" s="7" t="n">
        <v>0</v>
      </c>
      <c r="BI54" s="7" t="n">
        <v>0</v>
      </c>
      <c r="BJ54" s="7" t="n">
        <v>0</v>
      </c>
      <c r="BK54" s="7" t="n">
        <v>0</v>
      </c>
      <c r="BL54" s="7" t="n">
        <v>0</v>
      </c>
      <c r="BM54" s="7" t="n">
        <v>0</v>
      </c>
      <c r="BN54" s="7" t="n">
        <v>0</v>
      </c>
      <c r="BO54" s="7" t="n">
        <v>0</v>
      </c>
      <c r="BP54" s="7" t="n">
        <v>0</v>
      </c>
      <c r="BQ54" s="7" t="n">
        <v>0</v>
      </c>
      <c r="BR54" s="7" t="n">
        <v>0</v>
      </c>
      <c r="BS54" s="7" t="n">
        <v>0</v>
      </c>
      <c r="BT54" s="7" t="n">
        <v>0</v>
      </c>
      <c r="BU54" s="7" t="n">
        <v>0</v>
      </c>
      <c r="BV54" s="7" t="n">
        <v>0</v>
      </c>
      <c r="BW54" s="7" t="n">
        <v>0</v>
      </c>
      <c r="BX54" s="7" t="n">
        <v>0</v>
      </c>
      <c r="BY54" s="7" t="n">
        <v>0</v>
      </c>
      <c r="BZ54" s="7" t="n">
        <v>0</v>
      </c>
      <c r="CA54" s="7" t="n">
        <v>0</v>
      </c>
      <c r="CB54" s="7" t="n">
        <v>0</v>
      </c>
      <c r="CC54" s="7" t="n">
        <v>0</v>
      </c>
      <c r="CD54" s="7" t="n">
        <v>0</v>
      </c>
      <c r="CE54" s="7" t="n">
        <v>0</v>
      </c>
      <c r="CF54" s="7" t="n">
        <v>0</v>
      </c>
      <c r="CG54" s="7" t="n">
        <v>0</v>
      </c>
      <c r="CH54" s="7" t="n">
        <v>0</v>
      </c>
      <c r="CI54" s="7" t="n">
        <v>0</v>
      </c>
      <c r="CJ54" s="7" t="n">
        <v>0</v>
      </c>
      <c r="CK54" s="38">
        <f>VLOOKUP($B54,'abrasion emissions'!$O$7:$R$36,2,FALSE)</f>
        <v/>
      </c>
      <c r="CL54" s="38">
        <f>VLOOKUP($B54,'abrasion emissions'!$O$7:$R$36,3,FALSE)</f>
        <v/>
      </c>
      <c r="CM54" s="38">
        <f>VLOOKUP($B54,'abrasion emissions'!$O$7:$R$36,4,FALSE)</f>
        <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
      </c>
      <c r="CV54" s="7">
        <f>(CK54*CN54)+(CL54*CO54)+(CM54*CP54)</f>
        <v/>
      </c>
      <c r="CW54" s="7">
        <f>(CK54*CQ54)+(CL54*CR54)+(CM54*CS54)</f>
        <v/>
      </c>
    </row>
    <row r="55">
      <c r="A55">
        <f>B55&amp;" - "&amp;D55&amp;" - "&amp;IF(I55&lt;&gt;"",I55&amp;" - "&amp;E55,E55)</f>
        <v/>
      </c>
      <c r="B55" t="inlineStr">
        <is>
          <t>Tram, electric</t>
        </is>
      </c>
      <c r="C55" t="inlineStr">
        <is>
          <t>43m</t>
        </is>
      </c>
      <c r="D55" s="18" t="n">
        <v>2020</v>
      </c>
      <c r="E55" t="inlineStr">
        <is>
          <t>CH</t>
        </is>
      </c>
      <c r="F55" t="inlineStr">
        <is>
          <t>None</t>
        </is>
      </c>
      <c r="G55" t="inlineStr">
        <is>
          <t>pkm</t>
        </is>
      </c>
      <c r="H55" t="inlineStr">
        <is>
          <t>BEV</t>
        </is>
      </c>
      <c r="J55" t="n">
        <v>2800000</v>
      </c>
      <c r="K55" t="n">
        <v>70000</v>
      </c>
      <c r="L55" s="2">
        <f>J55/K55</f>
        <v/>
      </c>
      <c r="M55" t="n">
        <v>38</v>
      </c>
      <c r="N55" t="n">
        <v>75</v>
      </c>
      <c r="O55" t="n">
        <v>120</v>
      </c>
      <c r="P55" s="2">
        <f>SUM(U55,V55,W55,AC55,AF55,AH55)</f>
        <v/>
      </c>
      <c r="Q55">
        <f>P55+(M55*N55)+O55</f>
        <v/>
      </c>
      <c r="R55" t="n">
        <v>660</v>
      </c>
      <c r="S55" s="2" t="n">
        <v>43200</v>
      </c>
      <c r="T55" s="1" t="n">
        <v>0</v>
      </c>
      <c r="U55" s="2">
        <f>S55*(1-T55)</f>
        <v/>
      </c>
      <c r="V55" t="n">
        <v>7800</v>
      </c>
      <c r="W55" t="n">
        <v>3000</v>
      </c>
      <c r="X55" s="3" t="n">
        <v>0</v>
      </c>
      <c r="Y55" s="1" t="n">
        <v>0.8</v>
      </c>
      <c r="Z55" s="3">
        <f>Y55*X55</f>
        <v/>
      </c>
      <c r="AA55" s="3">
        <f>IF(I55&lt;&gt;"",X55/INDEX('energy battery'!$B$3:$D$6,MATCH('vehicles specifications'!$D55,'energy battery'!$A$3:$A$6,0),MATCH('vehicles specifications'!$I55,'energy battery'!$B$2:$D$2,0)),"")</f>
        <v/>
      </c>
      <c r="AB55" s="3">
        <f>IF(AA55&lt;&gt;"",0.3*AA55,"")</f>
        <v/>
      </c>
      <c r="AC55" s="3">
        <f>IF(AA55&lt;&gt;"",AB55+AA55,"")</f>
        <v/>
      </c>
      <c r="AD55" s="3" t="n">
        <v>0</v>
      </c>
      <c r="AE55" t="n">
        <v>0</v>
      </c>
      <c r="AF55" t="n">
        <v>0</v>
      </c>
      <c r="AG55" t="n">
        <v>0</v>
      </c>
      <c r="AH55" t="n">
        <v>0</v>
      </c>
      <c r="AI55" t="n">
        <v>0</v>
      </c>
      <c r="AJ55" t="n">
        <v>0</v>
      </c>
      <c r="AK55" s="6">
        <f>L55/30</f>
        <v/>
      </c>
      <c r="AL55">
        <f>0.00012*M55</f>
        <v/>
      </c>
      <c r="AM55" t="n">
        <v>0</v>
      </c>
      <c r="AN55" s="2">
        <f>U55</f>
        <v/>
      </c>
      <c r="AO55" s="2">
        <f>SUM(V55:W55)</f>
        <v/>
      </c>
      <c r="AP55" s="2">
        <f>AC55</f>
        <v/>
      </c>
      <c r="AQ55" s="6" t="inlineStr"/>
      <c r="AR55" s="20" t="n"/>
      <c r="AS55" s="6" t="n">
        <v>13.3</v>
      </c>
      <c r="AT55" s="2">
        <f>SUM(Z55,AG55)/(SUM(AQ55,AS55)/3.6)</f>
        <v/>
      </c>
      <c r="AU55" s="5" t="n">
        <v>0</v>
      </c>
      <c r="AV55" s="5" t="n">
        <v>0</v>
      </c>
      <c r="AW55" s="7" t="n">
        <v>0</v>
      </c>
      <c r="AX55" s="7" t="n">
        <v>0</v>
      </c>
      <c r="AY55" s="7" t="n">
        <v>0</v>
      </c>
      <c r="AZ55" s="7" t="n">
        <v>0</v>
      </c>
      <c r="BA55" s="7" t="n">
        <v>0</v>
      </c>
      <c r="BB55" s="7" t="n">
        <v>0</v>
      </c>
      <c r="BC55" s="7" t="n">
        <v>0</v>
      </c>
      <c r="BD55" s="7" t="n">
        <v>0</v>
      </c>
      <c r="BE55" s="7" t="n">
        <v>0</v>
      </c>
      <c r="BF55" s="7" t="n">
        <v>0</v>
      </c>
      <c r="BG55" s="7" t="n">
        <v>0</v>
      </c>
      <c r="BH55" s="7" t="n">
        <v>0</v>
      </c>
      <c r="BI55" s="7" t="n">
        <v>0</v>
      </c>
      <c r="BJ55" s="7" t="n">
        <v>0</v>
      </c>
      <c r="BK55" s="7" t="n">
        <v>0</v>
      </c>
      <c r="BL55" s="7" t="n">
        <v>0</v>
      </c>
      <c r="BM55" s="7" t="n">
        <v>0</v>
      </c>
      <c r="BN55" s="7" t="n">
        <v>0</v>
      </c>
      <c r="BO55" s="7" t="n">
        <v>0</v>
      </c>
      <c r="BP55" s="7" t="n">
        <v>0</v>
      </c>
      <c r="BQ55" s="7" t="n">
        <v>0</v>
      </c>
      <c r="BR55" s="7" t="n">
        <v>0</v>
      </c>
      <c r="BS55" s="7" t="n">
        <v>0</v>
      </c>
      <c r="BT55" s="7" t="n">
        <v>0</v>
      </c>
      <c r="BU55" s="7" t="n">
        <v>0</v>
      </c>
      <c r="BV55" s="7" t="n">
        <v>0</v>
      </c>
      <c r="BW55" s="7" t="n">
        <v>0</v>
      </c>
      <c r="BX55" s="7" t="n">
        <v>0</v>
      </c>
      <c r="BY55" s="7" t="n">
        <v>0</v>
      </c>
      <c r="BZ55" s="7" t="n">
        <v>0</v>
      </c>
      <c r="CA55" s="7" t="n">
        <v>0</v>
      </c>
      <c r="CB55" s="7" t="n">
        <v>0</v>
      </c>
      <c r="CC55" s="7" t="n">
        <v>0</v>
      </c>
      <c r="CD55" s="7" t="n">
        <v>0</v>
      </c>
      <c r="CE55" s="7" t="n">
        <v>0</v>
      </c>
      <c r="CF55" s="7" t="n">
        <v>0</v>
      </c>
      <c r="CG55" s="7" t="n">
        <v>0</v>
      </c>
      <c r="CH55" s="7" t="n">
        <v>0</v>
      </c>
      <c r="CI55" s="7" t="n">
        <v>0</v>
      </c>
      <c r="CJ55" s="7" t="n">
        <v>0</v>
      </c>
      <c r="CK55" s="38">
        <f>VLOOKUP($B55,'abrasion emissions'!$O$7:$R$36,2,FALSE)</f>
        <v/>
      </c>
      <c r="CL55" s="38">
        <f>VLOOKUP($B55,'abrasion emissions'!$O$7:$R$36,3,FALSE)</f>
        <v/>
      </c>
      <c r="CM55" s="38">
        <f>VLOOKUP($B55,'abrasion emissions'!$O$7:$R$36,4,FALSE)</f>
        <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
      </c>
      <c r="CV55" s="7">
        <f>(CK55*CN55)+(CL55*CO55)+(CM55*CP55)</f>
        <v/>
      </c>
      <c r="CW55" s="7">
        <f>(CK55*CQ55)+(CL55*CR55)+(CM55*CS55)</f>
        <v/>
      </c>
    </row>
    <row r="56">
      <c r="A56">
        <f>B56&amp;" - "&amp;D56&amp;" - "&amp;IF(I56&lt;&gt;"",I56&amp;" - "&amp;E56,E56)</f>
        <v/>
      </c>
      <c r="B56" t="inlineStr">
        <is>
          <t>Tram, electric</t>
        </is>
      </c>
      <c r="C56" t="inlineStr">
        <is>
          <t>43m</t>
        </is>
      </c>
      <c r="D56" s="18" t="n">
        <v>2030</v>
      </c>
      <c r="E56" t="inlineStr">
        <is>
          <t>CH</t>
        </is>
      </c>
      <c r="F56" t="inlineStr">
        <is>
          <t>None</t>
        </is>
      </c>
      <c r="G56" t="inlineStr">
        <is>
          <t>pkm</t>
        </is>
      </c>
      <c r="H56" t="inlineStr">
        <is>
          <t>BEV</t>
        </is>
      </c>
      <c r="J56" t="n">
        <v>2800000</v>
      </c>
      <c r="K56" t="n">
        <v>70000</v>
      </c>
      <c r="L56" s="2">
        <f>J56/K56</f>
        <v/>
      </c>
      <c r="M56" t="n">
        <v>38</v>
      </c>
      <c r="N56" t="n">
        <v>75</v>
      </c>
      <c r="O56" t="n">
        <v>120</v>
      </c>
      <c r="P56" s="2">
        <f>SUM(U56,V56,W56,AC56,AF56,AH56)</f>
        <v/>
      </c>
      <c r="Q56">
        <f>P56+(M56*N56)+O56</f>
        <v/>
      </c>
      <c r="R56" t="n">
        <v>660</v>
      </c>
      <c r="S56" s="2" t="n">
        <v>43200</v>
      </c>
      <c r="T56" s="1" t="n">
        <v>0.03</v>
      </c>
      <c r="U56" s="2">
        <f>S56*(1-T56)</f>
        <v/>
      </c>
      <c r="V56" t="n">
        <v>7566</v>
      </c>
      <c r="W56" t="n">
        <v>2910</v>
      </c>
      <c r="X56" s="3" t="n">
        <v>0</v>
      </c>
      <c r="Y56" s="1" t="n">
        <v>0.8</v>
      </c>
      <c r="Z56" s="3">
        <f>Y56*X56</f>
        <v/>
      </c>
      <c r="AA56" s="3">
        <f>IF(I56&lt;&gt;"",X56/INDEX('energy battery'!$B$3:$D$6,MATCH('vehicles specifications'!$D56,'energy battery'!$A$3:$A$6,0),MATCH('vehicles specifications'!$I56,'energy battery'!$B$2:$D$2,0)),"")</f>
        <v/>
      </c>
      <c r="AB56" s="3">
        <f>IF(AA56&lt;&gt;"",0.3*AA56,"")</f>
        <v/>
      </c>
      <c r="AC56" s="3">
        <f>IF(AA56&lt;&gt;"",AB56+AA56,"")</f>
        <v/>
      </c>
      <c r="AD56" s="3" t="n">
        <v>0</v>
      </c>
      <c r="AE56" t="n">
        <v>0</v>
      </c>
      <c r="AF56" t="n">
        <v>0</v>
      </c>
      <c r="AG56" t="n">
        <v>0</v>
      </c>
      <c r="AH56" t="n">
        <v>0</v>
      </c>
      <c r="AI56" t="n">
        <v>0</v>
      </c>
      <c r="AJ56" t="n">
        <v>0</v>
      </c>
      <c r="AK56" s="6">
        <f>L56/30</f>
        <v/>
      </c>
      <c r="AL56">
        <f>0.00012*M56</f>
        <v/>
      </c>
      <c r="AM56" t="n">
        <v>0</v>
      </c>
      <c r="AN56" s="2">
        <f>U56</f>
        <v/>
      </c>
      <c r="AO56" s="2">
        <f>SUM(V56:W56)</f>
        <v/>
      </c>
      <c r="AP56" s="2">
        <f>AC56</f>
        <v/>
      </c>
      <c r="AQ56" s="6" t="inlineStr"/>
      <c r="AR56" s="20" t="n"/>
      <c r="AS56" s="6" t="n">
        <v>13.3</v>
      </c>
      <c r="AT56" s="2">
        <f>SUM(Z56,AG56)/(SUM(AQ56,AS56)/3.6)</f>
        <v/>
      </c>
      <c r="AU56" s="5" t="n">
        <v>0</v>
      </c>
      <c r="AV56" s="5" t="n">
        <v>0</v>
      </c>
      <c r="AW56" s="7" t="n">
        <v>0</v>
      </c>
      <c r="AX56" s="7" t="n">
        <v>0</v>
      </c>
      <c r="AY56" s="7" t="n">
        <v>0</v>
      </c>
      <c r="AZ56" s="7" t="n">
        <v>0</v>
      </c>
      <c r="BA56" s="7" t="n">
        <v>0</v>
      </c>
      <c r="BB56" s="7" t="n">
        <v>0</v>
      </c>
      <c r="BC56" s="7" t="n">
        <v>0</v>
      </c>
      <c r="BD56" s="7" t="n">
        <v>0</v>
      </c>
      <c r="BE56" s="7" t="n">
        <v>0</v>
      </c>
      <c r="BF56" s="7" t="n">
        <v>0</v>
      </c>
      <c r="BG56" s="7" t="n">
        <v>0</v>
      </c>
      <c r="BH56" s="7" t="n">
        <v>0</v>
      </c>
      <c r="BI56" s="7" t="n">
        <v>0</v>
      </c>
      <c r="BJ56" s="7" t="n">
        <v>0</v>
      </c>
      <c r="BK56" s="7" t="n">
        <v>0</v>
      </c>
      <c r="BL56" s="7" t="n">
        <v>0</v>
      </c>
      <c r="BM56" s="7" t="n">
        <v>0</v>
      </c>
      <c r="BN56" s="7" t="n">
        <v>0</v>
      </c>
      <c r="BO56" s="7" t="n">
        <v>0</v>
      </c>
      <c r="BP56" s="7" t="n">
        <v>0</v>
      </c>
      <c r="BQ56" s="7" t="n">
        <v>0</v>
      </c>
      <c r="BR56" s="7" t="n">
        <v>0</v>
      </c>
      <c r="BS56" s="7" t="n">
        <v>0</v>
      </c>
      <c r="BT56" s="7" t="n">
        <v>0</v>
      </c>
      <c r="BU56" s="7" t="n">
        <v>0</v>
      </c>
      <c r="BV56" s="7" t="n">
        <v>0</v>
      </c>
      <c r="BW56" s="7" t="n">
        <v>0</v>
      </c>
      <c r="BX56" s="7" t="n">
        <v>0</v>
      </c>
      <c r="BY56" s="7" t="n">
        <v>0</v>
      </c>
      <c r="BZ56" s="7" t="n">
        <v>0</v>
      </c>
      <c r="CA56" s="7" t="n">
        <v>0</v>
      </c>
      <c r="CB56" s="7" t="n">
        <v>0</v>
      </c>
      <c r="CC56" s="7" t="n">
        <v>0</v>
      </c>
      <c r="CD56" s="7" t="n">
        <v>0</v>
      </c>
      <c r="CE56" s="7" t="n">
        <v>0</v>
      </c>
      <c r="CF56" s="7" t="n">
        <v>0</v>
      </c>
      <c r="CG56" s="7" t="n">
        <v>0</v>
      </c>
      <c r="CH56" s="7" t="n">
        <v>0</v>
      </c>
      <c r="CI56" s="7" t="n">
        <v>0</v>
      </c>
      <c r="CJ56" s="7" t="n">
        <v>0</v>
      </c>
      <c r="CK56" s="38">
        <f>VLOOKUP($B56,'abrasion emissions'!$O$7:$R$36,2,FALSE)</f>
        <v/>
      </c>
      <c r="CL56" s="38">
        <f>VLOOKUP($B56,'abrasion emissions'!$O$7:$R$36,3,FALSE)</f>
        <v/>
      </c>
      <c r="CM56" s="38">
        <f>VLOOKUP($B56,'abrasion emissions'!$O$7:$R$36,4,FALSE)</f>
        <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
      </c>
      <c r="CV56" s="7">
        <f>(CK56*CN56)+(CL56*CO56)+(CM56*CP56)</f>
        <v/>
      </c>
      <c r="CW56" s="7">
        <f>(CK56*CQ56)+(CL56*CR56)+(CM56*CS56)</f>
        <v/>
      </c>
    </row>
    <row r="57">
      <c r="A57">
        <f>B57&amp;" - "&amp;D57&amp;" - "&amp;IF(I57&lt;&gt;"",I57&amp;" - "&amp;E57,E57)</f>
        <v/>
      </c>
      <c r="B57" t="inlineStr">
        <is>
          <t>Tram, electric</t>
        </is>
      </c>
      <c r="C57" t="inlineStr">
        <is>
          <t>43m</t>
        </is>
      </c>
      <c r="D57" s="18" t="n">
        <v>2040</v>
      </c>
      <c r="E57" t="inlineStr">
        <is>
          <t>CH</t>
        </is>
      </c>
      <c r="F57" t="inlineStr">
        <is>
          <t>None</t>
        </is>
      </c>
      <c r="G57" t="inlineStr">
        <is>
          <t>pkm</t>
        </is>
      </c>
      <c r="H57" t="inlineStr">
        <is>
          <t>BEV</t>
        </is>
      </c>
      <c r="J57" t="n">
        <v>2800000</v>
      </c>
      <c r="K57" t="n">
        <v>70000</v>
      </c>
      <c r="L57" s="2">
        <f>J57/K57</f>
        <v/>
      </c>
      <c r="M57" t="n">
        <v>38</v>
      </c>
      <c r="N57" t="n">
        <v>75</v>
      </c>
      <c r="O57" t="n">
        <v>120</v>
      </c>
      <c r="P57" s="2">
        <f>SUM(U57,V57,W57,AC57,AF57,AH57)</f>
        <v/>
      </c>
      <c r="Q57">
        <f>P57+(M57*N57)+O57</f>
        <v/>
      </c>
      <c r="R57" t="n">
        <v>660</v>
      </c>
      <c r="S57" s="2" t="n">
        <v>43200</v>
      </c>
      <c r="T57" s="1" t="n">
        <v>0.05</v>
      </c>
      <c r="U57" s="2">
        <f>S57*(1-T57)</f>
        <v/>
      </c>
      <c r="V57" t="n">
        <v>7340</v>
      </c>
      <c r="W57" t="n">
        <v>2822</v>
      </c>
      <c r="X57" s="3" t="n">
        <v>0</v>
      </c>
      <c r="Y57" s="1" t="n">
        <v>0.8</v>
      </c>
      <c r="Z57" s="3">
        <f>Y57*X57</f>
        <v/>
      </c>
      <c r="AA57" s="3">
        <f>IF(I57&lt;&gt;"",X57/INDEX('energy battery'!$B$3:$D$6,MATCH('vehicles specifications'!$D57,'energy battery'!$A$3:$A$6,0),MATCH('vehicles specifications'!$I57,'energy battery'!$B$2:$D$2,0)),"")</f>
        <v/>
      </c>
      <c r="AB57" s="3">
        <f>IF(AA57&lt;&gt;"",0.3*AA57,"")</f>
        <v/>
      </c>
      <c r="AC57" s="3">
        <f>IF(AA57&lt;&gt;"",AB57+AA57,"")</f>
        <v/>
      </c>
      <c r="AD57" s="3" t="n">
        <v>0</v>
      </c>
      <c r="AE57" t="n">
        <v>0</v>
      </c>
      <c r="AF57" t="n">
        <v>0</v>
      </c>
      <c r="AG57" t="n">
        <v>0</v>
      </c>
      <c r="AH57" t="n">
        <v>0</v>
      </c>
      <c r="AI57" t="n">
        <v>0</v>
      </c>
      <c r="AJ57" t="n">
        <v>0</v>
      </c>
      <c r="AK57" s="6">
        <f>L57/30</f>
        <v/>
      </c>
      <c r="AL57">
        <f>0.00012*M57</f>
        <v/>
      </c>
      <c r="AM57" t="n">
        <v>0</v>
      </c>
      <c r="AN57" s="2">
        <f>U57</f>
        <v/>
      </c>
      <c r="AO57" s="2">
        <f>SUM(V57:W57)</f>
        <v/>
      </c>
      <c r="AP57" s="2">
        <f>AC57</f>
        <v/>
      </c>
      <c r="AQ57" s="6" t="inlineStr"/>
      <c r="AR57" s="20" t="n"/>
      <c r="AS57" s="6" t="n">
        <v>13.3</v>
      </c>
      <c r="AT57" s="2">
        <f>SUM(Z57,AG57)/(SUM(AQ57,AS57)/3.6)</f>
        <v/>
      </c>
      <c r="AU57" s="5" t="n">
        <v>0</v>
      </c>
      <c r="AV57" s="5" t="n">
        <v>0</v>
      </c>
      <c r="AW57" s="7" t="n">
        <v>0</v>
      </c>
      <c r="AX57" s="7" t="n">
        <v>0</v>
      </c>
      <c r="AY57" s="7" t="n">
        <v>0</v>
      </c>
      <c r="AZ57" s="7" t="n">
        <v>0</v>
      </c>
      <c r="BA57" s="7" t="n">
        <v>0</v>
      </c>
      <c r="BB57" s="7" t="n">
        <v>0</v>
      </c>
      <c r="BC57" s="7" t="n">
        <v>0</v>
      </c>
      <c r="BD57" s="7" t="n">
        <v>0</v>
      </c>
      <c r="BE57" s="7" t="n">
        <v>0</v>
      </c>
      <c r="BF57" s="7" t="n">
        <v>0</v>
      </c>
      <c r="BG57" s="7" t="n">
        <v>0</v>
      </c>
      <c r="BH57" s="7" t="n">
        <v>0</v>
      </c>
      <c r="BI57" s="7" t="n">
        <v>0</v>
      </c>
      <c r="BJ57" s="7" t="n">
        <v>0</v>
      </c>
      <c r="BK57" s="7" t="n">
        <v>0</v>
      </c>
      <c r="BL57" s="7" t="n">
        <v>0</v>
      </c>
      <c r="BM57" s="7" t="n">
        <v>0</v>
      </c>
      <c r="BN57" s="7" t="n">
        <v>0</v>
      </c>
      <c r="BO57" s="7" t="n">
        <v>0</v>
      </c>
      <c r="BP57" s="7" t="n">
        <v>0</v>
      </c>
      <c r="BQ57" s="7" t="n">
        <v>0</v>
      </c>
      <c r="BR57" s="7" t="n">
        <v>0</v>
      </c>
      <c r="BS57" s="7" t="n">
        <v>0</v>
      </c>
      <c r="BT57" s="7" t="n">
        <v>0</v>
      </c>
      <c r="BU57" s="7" t="n">
        <v>0</v>
      </c>
      <c r="BV57" s="7" t="n">
        <v>0</v>
      </c>
      <c r="BW57" s="7" t="n">
        <v>0</v>
      </c>
      <c r="BX57" s="7" t="n">
        <v>0</v>
      </c>
      <c r="BY57" s="7" t="n">
        <v>0</v>
      </c>
      <c r="BZ57" s="7" t="n">
        <v>0</v>
      </c>
      <c r="CA57" s="7" t="n">
        <v>0</v>
      </c>
      <c r="CB57" s="7" t="n">
        <v>0</v>
      </c>
      <c r="CC57" s="7" t="n">
        <v>0</v>
      </c>
      <c r="CD57" s="7" t="n">
        <v>0</v>
      </c>
      <c r="CE57" s="7" t="n">
        <v>0</v>
      </c>
      <c r="CF57" s="7" t="n">
        <v>0</v>
      </c>
      <c r="CG57" s="7" t="n">
        <v>0</v>
      </c>
      <c r="CH57" s="7" t="n">
        <v>0</v>
      </c>
      <c r="CI57" s="7" t="n">
        <v>0</v>
      </c>
      <c r="CJ57" s="7" t="n">
        <v>0</v>
      </c>
      <c r="CK57" s="38">
        <f>VLOOKUP($B57,'abrasion emissions'!$O$7:$R$36,2,FALSE)</f>
        <v/>
      </c>
      <c r="CL57" s="38">
        <f>VLOOKUP($B57,'abrasion emissions'!$O$7:$R$36,3,FALSE)</f>
        <v/>
      </c>
      <c r="CM57" s="38">
        <f>VLOOKUP($B57,'abrasion emissions'!$O$7:$R$36,4,FALSE)</f>
        <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
      </c>
      <c r="CV57" s="7">
        <f>(CK57*CN57)+(CL57*CO57)+(CM57*CP57)</f>
        <v/>
      </c>
      <c r="CW57" s="7">
        <f>(CK57*CQ57)+(CL57*CR57)+(CM57*CS57)</f>
        <v/>
      </c>
    </row>
    <row r="58">
      <c r="A58">
        <f>B58&amp;" - "&amp;D58&amp;" - "&amp;IF(I58&lt;&gt;"",I58&amp;" - "&amp;E58,E58)</f>
        <v/>
      </c>
      <c r="B58" t="inlineStr">
        <is>
          <t>Tram, electric</t>
        </is>
      </c>
      <c r="C58" t="inlineStr">
        <is>
          <t>43m</t>
        </is>
      </c>
      <c r="D58" s="18" t="n">
        <v>2050</v>
      </c>
      <c r="E58" t="inlineStr">
        <is>
          <t>CH</t>
        </is>
      </c>
      <c r="F58" t="inlineStr">
        <is>
          <t>None</t>
        </is>
      </c>
      <c r="G58" t="inlineStr">
        <is>
          <t>pkm</t>
        </is>
      </c>
      <c r="H58" t="inlineStr">
        <is>
          <t>BEV</t>
        </is>
      </c>
      <c r="J58" t="n">
        <v>2800000</v>
      </c>
      <c r="K58" t="n">
        <v>70000</v>
      </c>
      <c r="L58" s="2">
        <f>J58/K58</f>
        <v/>
      </c>
      <c r="M58" t="n">
        <v>38</v>
      </c>
      <c r="N58" t="n">
        <v>75</v>
      </c>
      <c r="O58" t="n">
        <v>120</v>
      </c>
      <c r="P58" s="2">
        <f>SUM(U58,V58,W58,AC58,AF58,AH58)</f>
        <v/>
      </c>
      <c r="Q58">
        <f>P58+(M58*N58)+O58</f>
        <v/>
      </c>
      <c r="R58" t="n">
        <v>660</v>
      </c>
      <c r="S58" s="2" t="n">
        <v>43200</v>
      </c>
      <c r="T58" s="1" t="n">
        <v>0.07000000000000001</v>
      </c>
      <c r="U58" s="2">
        <f>S58*(1-T58)</f>
        <v/>
      </c>
      <c r="V58" t="n">
        <v>7119</v>
      </c>
      <c r="W58" t="n">
        <v>2738</v>
      </c>
      <c r="X58" s="3" t="n">
        <v>0</v>
      </c>
      <c r="Y58" s="1" t="n">
        <v>0.8</v>
      </c>
      <c r="Z58" s="3">
        <f>Y58*X58</f>
        <v/>
      </c>
      <c r="AA58" s="3">
        <f>IF(I58&lt;&gt;"",X58/INDEX('energy battery'!$B$3:$D$6,MATCH('vehicles specifications'!$D58,'energy battery'!$A$3:$A$6,0),MATCH('vehicles specifications'!$I58,'energy battery'!$B$2:$D$2,0)),"")</f>
        <v/>
      </c>
      <c r="AB58" s="3">
        <f>IF(AA58&lt;&gt;"",0.3*AA58,"")</f>
        <v/>
      </c>
      <c r="AC58" s="3">
        <f>IF(AA58&lt;&gt;"",AB58+AA58,"")</f>
        <v/>
      </c>
      <c r="AD58" s="3" t="n">
        <v>0</v>
      </c>
      <c r="AE58" t="n">
        <v>0</v>
      </c>
      <c r="AF58" t="n">
        <v>0</v>
      </c>
      <c r="AG58" t="n">
        <v>0</v>
      </c>
      <c r="AH58" t="n">
        <v>0</v>
      </c>
      <c r="AI58" t="n">
        <v>0</v>
      </c>
      <c r="AJ58" t="n">
        <v>0</v>
      </c>
      <c r="AK58" s="6">
        <f>L58/30</f>
        <v/>
      </c>
      <c r="AL58">
        <f>0.00012*M58</f>
        <v/>
      </c>
      <c r="AM58" t="n">
        <v>0</v>
      </c>
      <c r="AN58" s="2">
        <f>U58</f>
        <v/>
      </c>
      <c r="AO58" s="2">
        <f>SUM(V58:W58)</f>
        <v/>
      </c>
      <c r="AP58" s="2">
        <f>AC58</f>
        <v/>
      </c>
      <c r="AQ58" s="6" t="inlineStr"/>
      <c r="AR58" s="20" t="n"/>
      <c r="AS58" s="6" t="n">
        <v>13.3</v>
      </c>
      <c r="AT58" s="2">
        <f>SUM(Z58,AG58)/(SUM(AQ58,AS58)/3.6)</f>
        <v/>
      </c>
      <c r="AU58" s="5" t="n">
        <v>0</v>
      </c>
      <c r="AV58" s="5" t="n">
        <v>0</v>
      </c>
      <c r="AW58" s="7" t="n">
        <v>0</v>
      </c>
      <c r="AX58" s="7" t="n">
        <v>0</v>
      </c>
      <c r="AY58" s="7" t="n">
        <v>0</v>
      </c>
      <c r="AZ58" s="7" t="n">
        <v>0</v>
      </c>
      <c r="BA58" s="7" t="n">
        <v>0</v>
      </c>
      <c r="BB58" s="7" t="n">
        <v>0</v>
      </c>
      <c r="BC58" s="7" t="n">
        <v>0</v>
      </c>
      <c r="BD58" s="7" t="n">
        <v>0</v>
      </c>
      <c r="BE58" s="7" t="n">
        <v>0</v>
      </c>
      <c r="BF58" s="7" t="n">
        <v>0</v>
      </c>
      <c r="BG58" s="7" t="n">
        <v>0</v>
      </c>
      <c r="BH58" s="7" t="n">
        <v>0</v>
      </c>
      <c r="BI58" s="7" t="n">
        <v>0</v>
      </c>
      <c r="BJ58" s="7" t="n">
        <v>0</v>
      </c>
      <c r="BK58" s="7" t="n">
        <v>0</v>
      </c>
      <c r="BL58" s="7" t="n">
        <v>0</v>
      </c>
      <c r="BM58" s="7" t="n">
        <v>0</v>
      </c>
      <c r="BN58" s="7" t="n">
        <v>0</v>
      </c>
      <c r="BO58" s="7" t="n">
        <v>0</v>
      </c>
      <c r="BP58" s="7" t="n">
        <v>0</v>
      </c>
      <c r="BQ58" s="7" t="n">
        <v>0</v>
      </c>
      <c r="BR58" s="7" t="n">
        <v>0</v>
      </c>
      <c r="BS58" s="7" t="n">
        <v>0</v>
      </c>
      <c r="BT58" s="7" t="n">
        <v>0</v>
      </c>
      <c r="BU58" s="7" t="n">
        <v>0</v>
      </c>
      <c r="BV58" s="7" t="n">
        <v>0</v>
      </c>
      <c r="BW58" s="7" t="n">
        <v>0</v>
      </c>
      <c r="BX58" s="7" t="n">
        <v>0</v>
      </c>
      <c r="BY58" s="7" t="n">
        <v>0</v>
      </c>
      <c r="BZ58" s="7" t="n">
        <v>0</v>
      </c>
      <c r="CA58" s="7" t="n">
        <v>0</v>
      </c>
      <c r="CB58" s="7" t="n">
        <v>0</v>
      </c>
      <c r="CC58" s="7" t="n">
        <v>0</v>
      </c>
      <c r="CD58" s="7" t="n">
        <v>0</v>
      </c>
      <c r="CE58" s="7" t="n">
        <v>0</v>
      </c>
      <c r="CF58" s="7" t="n">
        <v>0</v>
      </c>
      <c r="CG58" s="7" t="n">
        <v>0</v>
      </c>
      <c r="CH58" s="7" t="n">
        <v>0</v>
      </c>
      <c r="CI58" s="7" t="n">
        <v>0</v>
      </c>
      <c r="CJ58" s="7" t="n">
        <v>0</v>
      </c>
      <c r="CK58" s="38">
        <f>VLOOKUP($B58,'abrasion emissions'!$O$7:$R$36,2,FALSE)</f>
        <v/>
      </c>
      <c r="CL58" s="38">
        <f>VLOOKUP($B58,'abrasion emissions'!$O$7:$R$36,3,FALSE)</f>
        <v/>
      </c>
      <c r="CM58" s="38">
        <f>VLOOKUP($B58,'abrasion emissions'!$O$7:$R$36,4,FALSE)</f>
        <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
      </c>
      <c r="CV58" s="7">
        <f>(CK58*CN58)+(CL58*CO58)+(CM58*CP58)</f>
        <v/>
      </c>
      <c r="CW58" s="7">
        <f>(CK58*CQ58)+(CL58*CR58)+(CM58*CS58)</f>
        <v/>
      </c>
    </row>
    <row r="59">
      <c r="A59">
        <f>B59&amp;" - "&amp;D59&amp;" - "&amp;IF(I59&lt;&gt;"",I59&amp;" - "&amp;E59,E59)</f>
        <v/>
      </c>
      <c r="B59" t="inlineStr">
        <is>
          <t>Moped, gasoline, &lt;4kW, EURO-3</t>
        </is>
      </c>
      <c r="D59" s="18" t="n">
        <v>2006</v>
      </c>
      <c r="E59" t="inlineStr">
        <is>
          <t>CH</t>
        </is>
      </c>
      <c r="F59" t="inlineStr">
        <is>
          <t>EURO-3</t>
        </is>
      </c>
      <c r="G59" t="inlineStr">
        <is>
          <t>vkm</t>
        </is>
      </c>
      <c r="H59" t="inlineStr">
        <is>
          <t>ICEV-p</t>
        </is>
      </c>
      <c r="J59" t="n">
        <v>25000</v>
      </c>
      <c r="K59" t="n">
        <v>1570</v>
      </c>
      <c r="L59" s="2">
        <f>J59/K59</f>
        <v/>
      </c>
      <c r="M59" t="n">
        <v>1</v>
      </c>
      <c r="N59" t="n">
        <v>75</v>
      </c>
      <c r="O59" t="n">
        <v>2</v>
      </c>
      <c r="P59" s="2">
        <f>SUM(U59,V59,W59,AC59,AF59,AH59)</f>
        <v/>
      </c>
      <c r="Q59" s="2">
        <f>P59+(M59*N59)+O59</f>
        <v/>
      </c>
      <c r="R59" t="n">
        <v>2.5</v>
      </c>
      <c r="S59" s="2" t="n">
        <v>41.9625</v>
      </c>
      <c r="T59" s="1" t="n">
        <v>-0.05</v>
      </c>
      <c r="U59" s="2">
        <f>S59*(1-T59)</f>
        <v/>
      </c>
      <c r="V59" t="n">
        <v>15</v>
      </c>
      <c r="W59" t="n">
        <v>0</v>
      </c>
      <c r="X59" s="3" t="n">
        <v>0</v>
      </c>
      <c r="Y59" s="1" t="n">
        <v>0.8</v>
      </c>
      <c r="Z59" s="3">
        <f>Y59*X59</f>
        <v/>
      </c>
      <c r="AA59" s="3">
        <f>IF(I59&lt;&gt;"",X59/INDEX('energy battery'!$B$3:$D$6,MATCH('vehicles specifications'!$D59,'energy battery'!$A$3:$A$6,0),MATCH('vehicles specifications'!$I59,'energy battery'!$B$2:$D$2,0)),"")</f>
        <v/>
      </c>
      <c r="AB59" s="3">
        <f>IF(AA59&lt;&gt;"",0.3*AA59,"")</f>
        <v/>
      </c>
      <c r="AC59" s="3">
        <f>IF(AA59&lt;&gt;"",AB59+AA59,"")</f>
        <v/>
      </c>
      <c r="AD59" s="3" t="n">
        <v>0</v>
      </c>
      <c r="AE59" s="3" t="n">
        <v>7</v>
      </c>
      <c r="AF59">
        <f>AE59*'fuels and tailpipe emissions'!$B$3</f>
        <v/>
      </c>
      <c r="AG59" s="2">
        <f>AF59*'fuels and tailpipe emissions'!$C$3</f>
        <v/>
      </c>
      <c r="AH59" s="3">
        <f>0.15*AF59</f>
        <v/>
      </c>
      <c r="AI59" t="n">
        <v>0</v>
      </c>
      <c r="AJ59" t="n">
        <v>0</v>
      </c>
      <c r="AK59">
        <f>J59/25000</f>
        <v/>
      </c>
      <c r="AL59">
        <f>0.000537/1000*Q59</f>
        <v/>
      </c>
      <c r="AM59" t="n">
        <v>0.00129</v>
      </c>
      <c r="AN59" s="2">
        <f>U59</f>
        <v/>
      </c>
      <c r="AO59" s="2">
        <f>SUM(V59:W59)</f>
        <v/>
      </c>
      <c r="AP59" s="2">
        <f>AC59</f>
        <v/>
      </c>
      <c r="AQ59" s="6" t="n">
        <v>0.8395021332941003</v>
      </c>
      <c r="AR59" s="20" t="n">
        <v>0</v>
      </c>
      <c r="AS59" s="6">
        <f>IF($H59="BEV",SUMPRODUCT(#REF!,#REF!),"")</f>
        <v/>
      </c>
      <c r="AT59" s="2">
        <f>SUM(Z59,AG59)/(SUM(AQ59,AS59)/3.6)</f>
        <v/>
      </c>
      <c r="AU59" s="5">
        <f>IF($H59="ICEV-p",$AQ59/('fuels and tailpipe emissions'!$C$3*3.6)*'fuels and tailpipe emissions'!$D$3,"")*(1-AR59)</f>
        <v/>
      </c>
      <c r="AV59" s="5">
        <f>IF($H59="ICEV-p",$AQ59/('fuels and tailpipe emissions'!$C$3*3.6)*'fuels and tailpipe emissions'!$D$3,"")*AR59</f>
        <v/>
      </c>
      <c r="AW59" s="7">
        <f>IF($H59="ICEV-p",$AQ59/('fuels and tailpipe emissions'!$C$3*3.6)*'fuels and tailpipe emissions'!$E$3,"")</f>
        <v/>
      </c>
      <c r="AX59" s="7">
        <f>SUMIFS('fuels and tailpipe emissions'!$C$10:$C$126,'fuels and tailpipe emissions'!$A$10:$A$126,'vehicles specifications'!$F59,'fuels and tailpipe emissions'!$B$10:$B$126,'vehicles specifications'!AX$2)/1000*$AQ59</f>
        <v/>
      </c>
      <c r="AY59" s="7">
        <f>SUMIFS('fuels and tailpipe emissions'!$C$10:$C$126,'fuels and tailpipe emissions'!$A$10:$A$126,'vehicles specifications'!$F59,'fuels and tailpipe emissions'!$B$10:$B$126,'vehicles specifications'!AY$2)/1000*$AQ59</f>
        <v/>
      </c>
      <c r="AZ59" s="7">
        <f>SUMIFS('fuels and tailpipe emissions'!$C$10:$C$126,'fuels and tailpipe emissions'!$A$10:$A$126,'vehicles specifications'!$F59,'fuels and tailpipe emissions'!$B$10:$B$126,'vehicles specifications'!AZ$2)/1000*$AQ59</f>
        <v/>
      </c>
      <c r="BA59" s="7">
        <f>SUMIFS('fuels and tailpipe emissions'!$C$10:$C$126,'fuels and tailpipe emissions'!$A$10:$A$126,'vehicles specifications'!$F59,'fuels and tailpipe emissions'!$B$10:$B$126,'vehicles specifications'!BA$2)/1000*$AQ59</f>
        <v/>
      </c>
      <c r="BB59" s="7">
        <f>SUMIFS('fuels and tailpipe emissions'!$C$10:$C$126,'fuels and tailpipe emissions'!$A$10:$A$126,'vehicles specifications'!$F59,'fuels and tailpipe emissions'!$B$10:$B$126,'vehicles specifications'!BB$2)/1000*$AQ59</f>
        <v/>
      </c>
      <c r="BC59" s="7">
        <f>SUMIFS('fuels and tailpipe emissions'!$C$10:$C$126,'fuels and tailpipe emissions'!$A$10:$A$126,'vehicles specifications'!$F59,'fuels and tailpipe emissions'!$B$10:$B$126,'vehicles specifications'!BC$2)/1000*$AQ59</f>
        <v/>
      </c>
      <c r="BD59" s="7">
        <f>SUMIFS('fuels and tailpipe emissions'!$C$10:$C$126,'fuels and tailpipe emissions'!$A$10:$A$126,'vehicles specifications'!$F59,'fuels and tailpipe emissions'!$B$10:$B$126,'vehicles specifications'!BD$2)/1000*$AQ59</f>
        <v/>
      </c>
      <c r="BE59" s="7">
        <f>SUMIFS('fuels and tailpipe emissions'!$C$10:$C$126,'fuels and tailpipe emissions'!$A$10:$A$126,'vehicles specifications'!$F59,'fuels and tailpipe emissions'!$B$10:$B$126,'vehicles specifications'!BE$2)/1000*$AQ59</f>
        <v/>
      </c>
      <c r="BF59" s="7">
        <f>SUMIFS('fuels and tailpipe emissions'!$C$10:$C$126,'fuels and tailpipe emissions'!$A$10:$A$126,'vehicles specifications'!$F59,'fuels and tailpipe emissions'!$B$10:$B$126,'vehicles specifications'!BF$2)/1000*$AQ59</f>
        <v/>
      </c>
      <c r="BG59" s="7">
        <f>SUMIFS('fuels and tailpipe emissions'!$C$10:$C$126,'fuels and tailpipe emissions'!$A$10:$A$126,'vehicles specifications'!$F59,'fuels and tailpipe emissions'!$B$10:$B$126,'vehicles specifications'!BG$2)/1000*$AQ59</f>
        <v/>
      </c>
      <c r="BH59" s="7">
        <f>SUMIFS('fuels and tailpipe emissions'!$C$10:$C$126,'fuels and tailpipe emissions'!$A$10:$A$126,'vehicles specifications'!$F59,'fuels and tailpipe emissions'!$B$10:$B$126,'vehicles specifications'!BH$2)/1000*$AQ59</f>
        <v/>
      </c>
      <c r="BI59" s="7">
        <f>SUMIFS('fuels and tailpipe emissions'!$C$10:$C$126,'fuels and tailpipe emissions'!$A$10:$A$126,'vehicles specifications'!$F59,'fuels and tailpipe emissions'!$B$10:$B$126,'vehicles specifications'!BI$2)/1000*$AQ59</f>
        <v/>
      </c>
      <c r="BJ59" s="7">
        <f>SUMIFS('fuels and tailpipe emissions'!$C$10:$C$126,'fuels and tailpipe emissions'!$A$10:$A$126,'vehicles specifications'!$F59,'fuels and tailpipe emissions'!$B$10:$B$126,'vehicles specifications'!BJ$2)/1000*$AQ59</f>
        <v/>
      </c>
      <c r="BK59" s="7">
        <f>SUMIFS('fuels and tailpipe emissions'!$C$10:$C$126,'fuels and tailpipe emissions'!$A$10:$A$126,'vehicles specifications'!$F59,'fuels and tailpipe emissions'!$B$10:$B$126,'vehicles specifications'!BK$2)/1000*$AQ59</f>
        <v/>
      </c>
      <c r="BL59" s="7">
        <f>SUMIFS('fuels and tailpipe emissions'!$C$10:$C$126,'fuels and tailpipe emissions'!$A$10:$A$126,'vehicles specifications'!$F59,'fuels and tailpipe emissions'!$B$10:$B$126,'vehicles specifications'!BL$2)/1000*$AQ59</f>
        <v/>
      </c>
      <c r="BM59" s="7">
        <f>SUMIFS('fuels and tailpipe emissions'!$C$10:$C$126,'fuels and tailpipe emissions'!$A$10:$A$126,'vehicles specifications'!$F59,'fuels and tailpipe emissions'!$B$10:$B$126,'vehicles specifications'!BM$2)/1000*$AQ59</f>
        <v/>
      </c>
      <c r="BN59" s="7">
        <f>SUMIFS('fuels and tailpipe emissions'!$C$10:$C$126,'fuels and tailpipe emissions'!$A$10:$A$126,'vehicles specifications'!$F59,'fuels and tailpipe emissions'!$B$10:$B$126,'vehicles specifications'!BN$2)/1000*$AQ59</f>
        <v/>
      </c>
      <c r="BO59" s="7">
        <f>SUMIFS('fuels and tailpipe emissions'!$C$10:$C$126,'fuels and tailpipe emissions'!$A$10:$A$126,'vehicles specifications'!$F59,'fuels and tailpipe emissions'!$B$10:$B$126,'vehicles specifications'!BO$2)/1000*$AQ59</f>
        <v/>
      </c>
      <c r="BP59" s="7">
        <f>SUMIFS('fuels and tailpipe emissions'!$C$10:$C$126,'fuels and tailpipe emissions'!$A$10:$A$126,'vehicles specifications'!$F59,'fuels and tailpipe emissions'!$B$10:$B$126,'vehicles specifications'!BP$2)/1000*$AQ59</f>
        <v/>
      </c>
      <c r="BQ59" s="7">
        <f>SUMIFS('fuels and tailpipe emissions'!$C$10:$C$126,'fuels and tailpipe emissions'!$A$10:$A$126,'vehicles specifications'!$F59,'fuels and tailpipe emissions'!$B$10:$B$126,'vehicles specifications'!BQ$2)/1000*$AQ59</f>
        <v/>
      </c>
      <c r="BR59" s="7">
        <f>SUMIFS('fuels and tailpipe emissions'!$C$10:$C$126,'fuels and tailpipe emissions'!$A$10:$A$126,'vehicles specifications'!$F59,'fuels and tailpipe emissions'!$B$10:$B$126,'vehicles specifications'!BR$2)/1000*$AQ59</f>
        <v/>
      </c>
      <c r="BS59" s="7">
        <f>SUMIFS('fuels and tailpipe emissions'!$C$10:$C$126,'fuels and tailpipe emissions'!$A$10:$A$126,'vehicles specifications'!$F59,'fuels and tailpipe emissions'!$B$10:$B$126,'vehicles specifications'!BS$2)/1000*$AQ59</f>
        <v/>
      </c>
      <c r="BT59" s="7">
        <f>SUMIFS('fuels and tailpipe emissions'!$C$10:$C$126,'fuels and tailpipe emissions'!$A$10:$A$126,'vehicles specifications'!$F59,'fuels and tailpipe emissions'!$B$10:$B$126,'vehicles specifications'!BT$2)/1000*$AQ59</f>
        <v/>
      </c>
      <c r="BU59" s="7">
        <f>SUMIFS('fuels and tailpipe emissions'!$C$10:$C$126,'fuels and tailpipe emissions'!$A$10:$A$126,'vehicles specifications'!$F59,'fuels and tailpipe emissions'!$B$10:$B$126,'vehicles specifications'!BU$2)/1000*$AQ59</f>
        <v/>
      </c>
      <c r="BV59" s="7">
        <f>SUMIFS('fuels and tailpipe emissions'!$C$10:$C$126,'fuels and tailpipe emissions'!$A$10:$A$126,'vehicles specifications'!$F59,'fuels and tailpipe emissions'!$B$10:$B$126,'vehicles specifications'!BV$2)/1000*$AQ59</f>
        <v/>
      </c>
      <c r="BW59" s="7">
        <f>SUMIFS('fuels and tailpipe emissions'!$C$10:$C$126,'fuels and tailpipe emissions'!$A$10:$A$126,'vehicles specifications'!$F59,'fuels and tailpipe emissions'!$B$10:$B$126,'vehicles specifications'!BW$2)/1000*$AQ59</f>
        <v/>
      </c>
      <c r="BX59" s="7">
        <f>SUMIFS('fuels and tailpipe emissions'!$C$10:$C$126,'fuels and tailpipe emissions'!$A$10:$A$126,'vehicles specifications'!$F59,'fuels and tailpipe emissions'!$B$10:$B$126,'vehicles specifications'!BX$2)/1000*$AQ59</f>
        <v/>
      </c>
      <c r="BY59" s="7">
        <f>SUMIFS('fuels and tailpipe emissions'!$C$10:$C$126,'fuels and tailpipe emissions'!$A$10:$A$126,'vehicles specifications'!$F59,'fuels and tailpipe emissions'!$B$10:$B$126,'vehicles specifications'!BY$2)/1000*$AQ59</f>
        <v/>
      </c>
      <c r="BZ59" s="7">
        <f>SUMIFS('fuels and tailpipe emissions'!$C$10:$C$126,'fuels and tailpipe emissions'!$A$10:$A$126,'vehicles specifications'!$F59,'fuels and tailpipe emissions'!$B$10:$B$126,'vehicles specifications'!BZ$2)/1000*$AQ59</f>
        <v/>
      </c>
      <c r="CA59" s="7">
        <f>SUMIFS('fuels and tailpipe emissions'!$C$10:$C$126,'fuels and tailpipe emissions'!$A$10:$A$126,'vehicles specifications'!$F59,'fuels and tailpipe emissions'!$B$10:$B$126,'vehicles specifications'!CA$2)/1000*$AQ59</f>
        <v/>
      </c>
      <c r="CB59" s="7">
        <f>SUMIFS('fuels and tailpipe emissions'!$C$10:$C$126,'fuels and tailpipe emissions'!$A$10:$A$126,'vehicles specifications'!$F59,'fuels and tailpipe emissions'!$B$10:$B$126,'vehicles specifications'!CB$2)/1000*$AQ59</f>
        <v/>
      </c>
      <c r="CC59" s="7">
        <f>SUMIFS('fuels and tailpipe emissions'!$C$10:$C$126,'fuels and tailpipe emissions'!$A$10:$A$126,'vehicles specifications'!$F59,'fuels and tailpipe emissions'!$B$10:$B$126,'vehicles specifications'!CC$2)/1000*$AQ59</f>
        <v/>
      </c>
      <c r="CD59" s="7">
        <f>SUMIFS('fuels and tailpipe emissions'!$C$10:$C$126,'fuels and tailpipe emissions'!$A$10:$A$126,'vehicles specifications'!$F59,'fuels and tailpipe emissions'!$B$10:$B$126,'vehicles specifications'!CD$2)/1000*$AQ59</f>
        <v/>
      </c>
      <c r="CE59" s="7">
        <f>SUMIFS('fuels and tailpipe emissions'!$C$10:$C$126,'fuels and tailpipe emissions'!$A$10:$A$126,'vehicles specifications'!$F59,'fuels and tailpipe emissions'!$B$10:$B$126,'vehicles specifications'!CE$2)/1000*$AQ59</f>
        <v/>
      </c>
      <c r="CF59" s="7">
        <f>SUMIFS('fuels and tailpipe emissions'!$C$10:$C$126,'fuels and tailpipe emissions'!$A$10:$A$126,'vehicles specifications'!$F59,'fuels and tailpipe emissions'!$B$10:$B$126,'vehicles specifications'!CF$2)/1000*$AQ59</f>
        <v/>
      </c>
      <c r="CG59" s="7">
        <f>SUMIFS('fuels and tailpipe emissions'!$C$10:$C$126,'fuels and tailpipe emissions'!$A$10:$A$126,'vehicles specifications'!$F59,'fuels and tailpipe emissions'!$B$10:$B$126,'vehicles specifications'!CG$2)/1000*$AQ59</f>
        <v/>
      </c>
      <c r="CH59" s="7">
        <f>SUMIFS('fuels and tailpipe emissions'!$C$10:$C$126,'fuels and tailpipe emissions'!$A$10:$A$126,'vehicles specifications'!$F59,'fuels and tailpipe emissions'!$B$10:$B$126,'vehicles specifications'!CH$2)/1000*$AQ59</f>
        <v/>
      </c>
      <c r="CI59" s="7">
        <f>SUMIFS('fuels and tailpipe emissions'!$C$10:$C$126,'fuels and tailpipe emissions'!$A$10:$A$126,'vehicles specifications'!$F59,'fuels and tailpipe emissions'!$B$10:$B$126,'vehicles specifications'!CI$2)/1000*$AQ59</f>
        <v/>
      </c>
      <c r="CJ59" s="7">
        <f>SUMIFS('fuels and tailpipe emissions'!$C$10:$C$126,'fuels and tailpipe emissions'!$A$10:$A$126,'vehicles specifications'!$F59,'fuels and tailpipe emissions'!$B$10:$B$126,'vehicles specifications'!CJ$2)/1000*$AQ59</f>
        <v/>
      </c>
      <c r="CK59" s="38">
        <f>VLOOKUP($B59,'abrasion emissions'!$O$7:$R$36,2,FALSE)</f>
        <v/>
      </c>
      <c r="CL59" s="38">
        <f>VLOOKUP($B59,'abrasion emissions'!$O$7:$R$36,3,FALSE)</f>
        <v/>
      </c>
      <c r="CM59" s="38">
        <f>VLOOKUP($B59,'abrasion emissions'!$O$7:$R$36,4,FALSE)</f>
        <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
      </c>
      <c r="CV59" s="7">
        <f>(CK59*CN59)+(CL59*CO59)+(CM59*CP59)</f>
        <v/>
      </c>
      <c r="CW59" s="7">
        <f>(CK59*CQ59)+(CL59*CR59)+(CM59*CS59)</f>
        <v/>
      </c>
    </row>
    <row r="60">
      <c r="A60">
        <f>B60&amp;" - "&amp;D60&amp;" - "&amp;IF(I60&lt;&gt;"",I60&amp;" - "&amp;E60,E60)</f>
        <v/>
      </c>
      <c r="B60" t="inlineStr">
        <is>
          <t>Moped, gasoline, &lt;4kW, EURO-4</t>
        </is>
      </c>
      <c r="D60" s="18" t="n">
        <v>2016</v>
      </c>
      <c r="E60" t="inlineStr">
        <is>
          <t>CH</t>
        </is>
      </c>
      <c r="F60" t="inlineStr">
        <is>
          <t>EURO-4</t>
        </is>
      </c>
      <c r="G60" t="inlineStr">
        <is>
          <t>vkm</t>
        </is>
      </c>
      <c r="H60" t="inlineStr">
        <is>
          <t>ICEV-p</t>
        </is>
      </c>
      <c r="J60" t="n">
        <v>25000</v>
      </c>
      <c r="K60" t="n">
        <v>1570</v>
      </c>
      <c r="L60" s="2">
        <f>J60/K60</f>
        <v/>
      </c>
      <c r="M60" t="n">
        <v>1</v>
      </c>
      <c r="N60" t="n">
        <v>75</v>
      </c>
      <c r="O60" t="n">
        <v>2</v>
      </c>
      <c r="P60" s="2">
        <f>SUM(U60,V60,W60,AC60,AF60,AH60)</f>
        <v/>
      </c>
      <c r="Q60" s="2">
        <f>P60+(M60*N60)+O60</f>
        <v/>
      </c>
      <c r="R60" t="n">
        <v>2.5</v>
      </c>
      <c r="S60" s="2" t="n">
        <v>41.9625</v>
      </c>
      <c r="T60" s="1" t="n">
        <v>-0.02</v>
      </c>
      <c r="U60" s="2">
        <f>S60*(1-T60)</f>
        <v/>
      </c>
      <c r="V60" t="n">
        <v>15</v>
      </c>
      <c r="W60" t="n">
        <v>0</v>
      </c>
      <c r="X60" s="3" t="n">
        <v>0</v>
      </c>
      <c r="Y60" s="1" t="n">
        <v>0.8</v>
      </c>
      <c r="Z60" s="3">
        <f>Y60*X60</f>
        <v/>
      </c>
      <c r="AA60" s="3">
        <f>IF(I60&lt;&gt;"",X60/INDEX('energy battery'!$B$3:$D$6,MATCH('vehicles specifications'!$D60,'energy battery'!$A$3:$A$6,0),MATCH('vehicles specifications'!$I60,'energy battery'!$B$2:$D$2,0)),"")</f>
        <v/>
      </c>
      <c r="AB60" s="3">
        <f>IF(AA60&lt;&gt;"",0.3*AA60,"")</f>
        <v/>
      </c>
      <c r="AC60" s="3">
        <f>IF(AA60&lt;&gt;"",AB60+AA60,"")</f>
        <v/>
      </c>
      <c r="AD60" s="3" t="n">
        <v>0</v>
      </c>
      <c r="AE60" s="3" t="n">
        <v>7</v>
      </c>
      <c r="AF60">
        <f>AE60*'fuels and tailpipe emissions'!$B$3</f>
        <v/>
      </c>
      <c r="AG60" s="2">
        <f>AF60*'fuels and tailpipe emissions'!$C$3</f>
        <v/>
      </c>
      <c r="AH60" s="3">
        <f>0.15*AF60</f>
        <v/>
      </c>
      <c r="AI60" t="n">
        <v>0</v>
      </c>
      <c r="AJ60" t="n">
        <v>0</v>
      </c>
      <c r="AK60">
        <f>J60/25000</f>
        <v/>
      </c>
      <c r="AL60">
        <f>0.000537/1000*Q60</f>
        <v/>
      </c>
      <c r="AM60" t="n">
        <v>0.00129</v>
      </c>
      <c r="AN60" s="2">
        <f>U60</f>
        <v/>
      </c>
      <c r="AO60" s="2">
        <f>SUM(V60:W60)</f>
        <v/>
      </c>
      <c r="AP60" s="2">
        <f>AC60</f>
        <v/>
      </c>
      <c r="AQ60" s="6" t="n">
        <v>0.8311902309842577</v>
      </c>
      <c r="AR60" s="20" t="n">
        <v>0</v>
      </c>
      <c r="AS60" s="6">
        <f>IF($H60="BEV",SUMPRODUCT(#REF!,#REF!),"")</f>
        <v/>
      </c>
      <c r="AT60" s="2">
        <f>SUM(Z60,AG60)/(SUM(AQ60,AS60)/3.6)</f>
        <v/>
      </c>
      <c r="AU60" s="5">
        <f>IF($H60="ICEV-p",$AQ60/('fuels and tailpipe emissions'!$C$3*3.6)*'fuels and tailpipe emissions'!$D$3,"")*(1-AR60)</f>
        <v/>
      </c>
      <c r="AV60" s="5">
        <f>IF($H60="ICEV-p",$AQ60/('fuels and tailpipe emissions'!$C$3*3.6)*'fuels and tailpipe emissions'!$D$3,"")*AR60</f>
        <v/>
      </c>
      <c r="AW60" s="7">
        <f>IF($H60="ICEV-p",$AQ60/('fuels and tailpipe emissions'!$C$3*3.6)*'fuels and tailpipe emissions'!$E$3,"")</f>
        <v/>
      </c>
      <c r="AX60" s="7">
        <f>SUMIFS('fuels and tailpipe emissions'!$C$10:$C$126,'fuels and tailpipe emissions'!$A$10:$A$126,'vehicles specifications'!$F60,'fuels and tailpipe emissions'!$B$10:$B$126,'vehicles specifications'!AX$2)/1000*$AQ60</f>
        <v/>
      </c>
      <c r="AY60" s="7">
        <f>SUMIFS('fuels and tailpipe emissions'!$C$10:$C$126,'fuels and tailpipe emissions'!$A$10:$A$126,'vehicles specifications'!$F60,'fuels and tailpipe emissions'!$B$10:$B$126,'vehicles specifications'!AY$2)/1000*$AQ60</f>
        <v/>
      </c>
      <c r="AZ60" s="7">
        <f>SUMIFS('fuels and tailpipe emissions'!$C$10:$C$126,'fuels and tailpipe emissions'!$A$10:$A$126,'vehicles specifications'!$F60,'fuels and tailpipe emissions'!$B$10:$B$126,'vehicles specifications'!AZ$2)/1000*$AQ60</f>
        <v/>
      </c>
      <c r="BA60" s="7">
        <f>SUMIFS('fuels and tailpipe emissions'!$C$10:$C$126,'fuels and tailpipe emissions'!$A$10:$A$126,'vehicles specifications'!$F60,'fuels and tailpipe emissions'!$B$10:$B$126,'vehicles specifications'!BA$2)/1000*$AQ60</f>
        <v/>
      </c>
      <c r="BB60" s="7">
        <f>SUMIFS('fuels and tailpipe emissions'!$C$10:$C$126,'fuels and tailpipe emissions'!$A$10:$A$126,'vehicles specifications'!$F60,'fuels and tailpipe emissions'!$B$10:$B$126,'vehicles specifications'!BB$2)/1000*$AQ60</f>
        <v/>
      </c>
      <c r="BC60" s="7">
        <f>SUMIFS('fuels and tailpipe emissions'!$C$10:$C$126,'fuels and tailpipe emissions'!$A$10:$A$126,'vehicles specifications'!$F60,'fuels and tailpipe emissions'!$B$10:$B$126,'vehicles specifications'!BC$2)/1000*$AQ60</f>
        <v/>
      </c>
      <c r="BD60" s="7">
        <f>SUMIFS('fuels and tailpipe emissions'!$C$10:$C$126,'fuels and tailpipe emissions'!$A$10:$A$126,'vehicles specifications'!$F60,'fuels and tailpipe emissions'!$B$10:$B$126,'vehicles specifications'!BD$2)/1000*$AQ60</f>
        <v/>
      </c>
      <c r="BE60" s="7">
        <f>SUMIFS('fuels and tailpipe emissions'!$C$10:$C$126,'fuels and tailpipe emissions'!$A$10:$A$126,'vehicles specifications'!$F60,'fuels and tailpipe emissions'!$B$10:$B$126,'vehicles specifications'!BE$2)/1000*$AQ60</f>
        <v/>
      </c>
      <c r="BF60" s="7">
        <f>SUMIFS('fuels and tailpipe emissions'!$C$10:$C$126,'fuels and tailpipe emissions'!$A$10:$A$126,'vehicles specifications'!$F60,'fuels and tailpipe emissions'!$B$10:$B$126,'vehicles specifications'!BF$2)/1000*$AQ60</f>
        <v/>
      </c>
      <c r="BG60" s="7">
        <f>SUMIFS('fuels and tailpipe emissions'!$C$10:$C$126,'fuels and tailpipe emissions'!$A$10:$A$126,'vehicles specifications'!$F60,'fuels and tailpipe emissions'!$B$10:$B$126,'vehicles specifications'!BG$2)/1000*$AQ60</f>
        <v/>
      </c>
      <c r="BH60" s="7">
        <f>SUMIFS('fuels and tailpipe emissions'!$C$10:$C$126,'fuels and tailpipe emissions'!$A$10:$A$126,'vehicles specifications'!$F60,'fuels and tailpipe emissions'!$B$10:$B$126,'vehicles specifications'!BH$2)/1000*$AQ60</f>
        <v/>
      </c>
      <c r="BI60" s="7">
        <f>SUMIFS('fuels and tailpipe emissions'!$C$10:$C$126,'fuels and tailpipe emissions'!$A$10:$A$126,'vehicles specifications'!$F60,'fuels and tailpipe emissions'!$B$10:$B$126,'vehicles specifications'!BI$2)/1000*$AQ60</f>
        <v/>
      </c>
      <c r="BJ60" s="7">
        <f>SUMIFS('fuels and tailpipe emissions'!$C$10:$C$126,'fuels and tailpipe emissions'!$A$10:$A$126,'vehicles specifications'!$F60,'fuels and tailpipe emissions'!$B$10:$B$126,'vehicles specifications'!BJ$2)/1000*$AQ60</f>
        <v/>
      </c>
      <c r="BK60" s="7">
        <f>SUMIFS('fuels and tailpipe emissions'!$C$10:$C$126,'fuels and tailpipe emissions'!$A$10:$A$126,'vehicles specifications'!$F60,'fuels and tailpipe emissions'!$B$10:$B$126,'vehicles specifications'!BK$2)/1000*$AQ60</f>
        <v/>
      </c>
      <c r="BL60" s="7">
        <f>SUMIFS('fuels and tailpipe emissions'!$C$10:$C$126,'fuels and tailpipe emissions'!$A$10:$A$126,'vehicles specifications'!$F60,'fuels and tailpipe emissions'!$B$10:$B$126,'vehicles specifications'!BL$2)/1000*$AQ60</f>
        <v/>
      </c>
      <c r="BM60" s="7">
        <f>SUMIFS('fuels and tailpipe emissions'!$C$10:$C$126,'fuels and tailpipe emissions'!$A$10:$A$126,'vehicles specifications'!$F60,'fuels and tailpipe emissions'!$B$10:$B$126,'vehicles specifications'!BM$2)/1000*$AQ60</f>
        <v/>
      </c>
      <c r="BN60" s="7">
        <f>SUMIFS('fuels and tailpipe emissions'!$C$10:$C$126,'fuels and tailpipe emissions'!$A$10:$A$126,'vehicles specifications'!$F60,'fuels and tailpipe emissions'!$B$10:$B$126,'vehicles specifications'!BN$2)/1000*$AQ60</f>
        <v/>
      </c>
      <c r="BO60" s="7">
        <f>SUMIFS('fuels and tailpipe emissions'!$C$10:$C$126,'fuels and tailpipe emissions'!$A$10:$A$126,'vehicles specifications'!$F60,'fuels and tailpipe emissions'!$B$10:$B$126,'vehicles specifications'!BO$2)/1000*$AQ60</f>
        <v/>
      </c>
      <c r="BP60" s="7">
        <f>SUMIFS('fuels and tailpipe emissions'!$C$10:$C$126,'fuels and tailpipe emissions'!$A$10:$A$126,'vehicles specifications'!$F60,'fuels and tailpipe emissions'!$B$10:$B$126,'vehicles specifications'!BP$2)/1000*$AQ60</f>
        <v/>
      </c>
      <c r="BQ60" s="7">
        <f>SUMIFS('fuels and tailpipe emissions'!$C$10:$C$126,'fuels and tailpipe emissions'!$A$10:$A$126,'vehicles specifications'!$F60,'fuels and tailpipe emissions'!$B$10:$B$126,'vehicles specifications'!BQ$2)/1000*$AQ60</f>
        <v/>
      </c>
      <c r="BR60" s="7">
        <f>SUMIFS('fuels and tailpipe emissions'!$C$10:$C$126,'fuels and tailpipe emissions'!$A$10:$A$126,'vehicles specifications'!$F60,'fuels and tailpipe emissions'!$B$10:$B$126,'vehicles specifications'!BR$2)/1000*$AQ60</f>
        <v/>
      </c>
      <c r="BS60" s="7">
        <f>SUMIFS('fuels and tailpipe emissions'!$C$10:$C$126,'fuels and tailpipe emissions'!$A$10:$A$126,'vehicles specifications'!$F60,'fuels and tailpipe emissions'!$B$10:$B$126,'vehicles specifications'!BS$2)/1000*$AQ60</f>
        <v/>
      </c>
      <c r="BT60" s="7">
        <f>SUMIFS('fuels and tailpipe emissions'!$C$10:$C$126,'fuels and tailpipe emissions'!$A$10:$A$126,'vehicles specifications'!$F60,'fuels and tailpipe emissions'!$B$10:$B$126,'vehicles specifications'!BT$2)/1000*$AQ60</f>
        <v/>
      </c>
      <c r="BU60" s="7">
        <f>SUMIFS('fuels and tailpipe emissions'!$C$10:$C$126,'fuels and tailpipe emissions'!$A$10:$A$126,'vehicles specifications'!$F60,'fuels and tailpipe emissions'!$B$10:$B$126,'vehicles specifications'!BU$2)/1000*$AQ60</f>
        <v/>
      </c>
      <c r="BV60" s="7">
        <f>SUMIFS('fuels and tailpipe emissions'!$C$10:$C$126,'fuels and tailpipe emissions'!$A$10:$A$126,'vehicles specifications'!$F60,'fuels and tailpipe emissions'!$B$10:$B$126,'vehicles specifications'!BV$2)/1000*$AQ60</f>
        <v/>
      </c>
      <c r="BW60" s="7">
        <f>SUMIFS('fuels and tailpipe emissions'!$C$10:$C$126,'fuels and tailpipe emissions'!$A$10:$A$126,'vehicles specifications'!$F60,'fuels and tailpipe emissions'!$B$10:$B$126,'vehicles specifications'!BW$2)/1000*$AQ60</f>
        <v/>
      </c>
      <c r="BX60" s="7">
        <f>SUMIFS('fuels and tailpipe emissions'!$C$10:$C$126,'fuels and tailpipe emissions'!$A$10:$A$126,'vehicles specifications'!$F60,'fuels and tailpipe emissions'!$B$10:$B$126,'vehicles specifications'!BX$2)/1000*$AQ60</f>
        <v/>
      </c>
      <c r="BY60" s="7">
        <f>SUMIFS('fuels and tailpipe emissions'!$C$10:$C$126,'fuels and tailpipe emissions'!$A$10:$A$126,'vehicles specifications'!$F60,'fuels and tailpipe emissions'!$B$10:$B$126,'vehicles specifications'!BY$2)/1000*$AQ60</f>
        <v/>
      </c>
      <c r="BZ60" s="7">
        <f>SUMIFS('fuels and tailpipe emissions'!$C$10:$C$126,'fuels and tailpipe emissions'!$A$10:$A$126,'vehicles specifications'!$F60,'fuels and tailpipe emissions'!$B$10:$B$126,'vehicles specifications'!BZ$2)/1000*$AQ60</f>
        <v/>
      </c>
      <c r="CA60" s="7">
        <f>SUMIFS('fuels and tailpipe emissions'!$C$10:$C$126,'fuels and tailpipe emissions'!$A$10:$A$126,'vehicles specifications'!$F60,'fuels and tailpipe emissions'!$B$10:$B$126,'vehicles specifications'!CA$2)/1000*$AQ60</f>
        <v/>
      </c>
      <c r="CB60" s="7">
        <f>SUMIFS('fuels and tailpipe emissions'!$C$10:$C$126,'fuels and tailpipe emissions'!$A$10:$A$126,'vehicles specifications'!$F60,'fuels and tailpipe emissions'!$B$10:$B$126,'vehicles specifications'!CB$2)/1000*$AQ60</f>
        <v/>
      </c>
      <c r="CC60" s="7">
        <f>SUMIFS('fuels and tailpipe emissions'!$C$10:$C$126,'fuels and tailpipe emissions'!$A$10:$A$126,'vehicles specifications'!$F60,'fuels and tailpipe emissions'!$B$10:$B$126,'vehicles specifications'!CC$2)/1000*$AQ60</f>
        <v/>
      </c>
      <c r="CD60" s="7">
        <f>SUMIFS('fuels and tailpipe emissions'!$C$10:$C$126,'fuels and tailpipe emissions'!$A$10:$A$126,'vehicles specifications'!$F60,'fuels and tailpipe emissions'!$B$10:$B$126,'vehicles specifications'!CD$2)/1000*$AQ60</f>
        <v/>
      </c>
      <c r="CE60" s="7">
        <f>SUMIFS('fuels and tailpipe emissions'!$C$10:$C$126,'fuels and tailpipe emissions'!$A$10:$A$126,'vehicles specifications'!$F60,'fuels and tailpipe emissions'!$B$10:$B$126,'vehicles specifications'!CE$2)/1000*$AQ60</f>
        <v/>
      </c>
      <c r="CF60" s="7">
        <f>SUMIFS('fuels and tailpipe emissions'!$C$10:$C$126,'fuels and tailpipe emissions'!$A$10:$A$126,'vehicles specifications'!$F60,'fuels and tailpipe emissions'!$B$10:$B$126,'vehicles specifications'!CF$2)/1000*$AQ60</f>
        <v/>
      </c>
      <c r="CG60" s="7">
        <f>SUMIFS('fuels and tailpipe emissions'!$C$10:$C$126,'fuels and tailpipe emissions'!$A$10:$A$126,'vehicles specifications'!$F60,'fuels and tailpipe emissions'!$B$10:$B$126,'vehicles specifications'!CG$2)/1000*$AQ60</f>
        <v/>
      </c>
      <c r="CH60" s="7">
        <f>SUMIFS('fuels and tailpipe emissions'!$C$10:$C$126,'fuels and tailpipe emissions'!$A$10:$A$126,'vehicles specifications'!$F60,'fuels and tailpipe emissions'!$B$10:$B$126,'vehicles specifications'!CH$2)/1000*$AQ60</f>
        <v/>
      </c>
      <c r="CI60" s="7">
        <f>SUMIFS('fuels and tailpipe emissions'!$C$10:$C$126,'fuels and tailpipe emissions'!$A$10:$A$126,'vehicles specifications'!$F60,'fuels and tailpipe emissions'!$B$10:$B$126,'vehicles specifications'!CI$2)/1000*$AQ60</f>
        <v/>
      </c>
      <c r="CJ60" s="7">
        <f>SUMIFS('fuels and tailpipe emissions'!$C$10:$C$126,'fuels and tailpipe emissions'!$A$10:$A$126,'vehicles specifications'!$F60,'fuels and tailpipe emissions'!$B$10:$B$126,'vehicles specifications'!CJ$2)/1000*$AQ60</f>
        <v/>
      </c>
      <c r="CK60" s="38">
        <f>VLOOKUP($B60,'abrasion emissions'!$O$7:$R$36,2,FALSE)</f>
        <v/>
      </c>
      <c r="CL60" s="38">
        <f>VLOOKUP($B60,'abrasion emissions'!$O$7:$R$36,3,FALSE)</f>
        <v/>
      </c>
      <c r="CM60" s="38">
        <f>VLOOKUP($B60,'abrasion emissions'!$O$7:$R$36,4,FALSE)</f>
        <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
      </c>
      <c r="CV60" s="7">
        <f>(CK60*CN60)+(CL60*CO60)+(CM60*CP60)</f>
        <v/>
      </c>
      <c r="CW60" s="7">
        <f>(CK60*CQ60)+(CL60*CR60)+(CM60*CS60)</f>
        <v/>
      </c>
    </row>
    <row r="61">
      <c r="A61">
        <f>B61&amp;" - "&amp;D61&amp;" - "&amp;IF(I61&lt;&gt;"",I61&amp;" - "&amp;E61,E61)</f>
        <v/>
      </c>
      <c r="B61" t="inlineStr">
        <is>
          <t>Moped, gasoline, &lt;4kW, EURO-5</t>
        </is>
      </c>
      <c r="D61" s="18" t="n">
        <v>2020</v>
      </c>
      <c r="E61" t="inlineStr">
        <is>
          <t>CH</t>
        </is>
      </c>
      <c r="F61" t="inlineStr">
        <is>
          <t>EURO-5</t>
        </is>
      </c>
      <c r="G61" t="inlineStr">
        <is>
          <t>vkm</t>
        </is>
      </c>
      <c r="H61" t="inlineStr">
        <is>
          <t>ICEV-p</t>
        </is>
      </c>
      <c r="J61" t="n">
        <v>25000</v>
      </c>
      <c r="K61" t="n">
        <v>1570</v>
      </c>
      <c r="L61" s="2">
        <f>J61/K61</f>
        <v/>
      </c>
      <c r="M61" t="n">
        <v>1</v>
      </c>
      <c r="N61" t="n">
        <v>75</v>
      </c>
      <c r="O61" t="n">
        <v>2</v>
      </c>
      <c r="P61" s="2">
        <f>SUM(U61,V61,W61,AC61,AF61,AH61)</f>
        <v/>
      </c>
      <c r="Q61" s="2">
        <f>P61+(M61*N61)+O61</f>
        <v/>
      </c>
      <c r="R61" t="n">
        <v>2.5</v>
      </c>
      <c r="S61" s="2" t="n">
        <v>41.9625</v>
      </c>
      <c r="T61" s="1" t="n">
        <v>0</v>
      </c>
      <c r="U61" s="2">
        <f>S61*(1-T61)</f>
        <v/>
      </c>
      <c r="V61" t="n">
        <v>15</v>
      </c>
      <c r="W61" t="n">
        <v>0</v>
      </c>
      <c r="X61" s="3" t="n">
        <v>0</v>
      </c>
      <c r="Y61" s="1" t="n">
        <v>0.8</v>
      </c>
      <c r="Z61" s="3">
        <f>Y61*X61</f>
        <v/>
      </c>
      <c r="AA61" s="3">
        <f>IF(I61&lt;&gt;"",X61/INDEX('energy battery'!$B$3:$D$6,MATCH('vehicles specifications'!$D61,'energy battery'!$A$3:$A$6,0),MATCH('vehicles specifications'!$I61,'energy battery'!$B$2:$D$2,0)),"")</f>
        <v/>
      </c>
      <c r="AB61" s="3">
        <f>IF(AA61&lt;&gt;"",0.3*AA61,"")</f>
        <v/>
      </c>
      <c r="AC61" s="3">
        <f>IF(AA61&lt;&gt;"",AB61+AA61,"")</f>
        <v/>
      </c>
      <c r="AD61" s="3" t="n">
        <v>0</v>
      </c>
      <c r="AE61" s="3" t="n">
        <v>7</v>
      </c>
      <c r="AF61">
        <f>AE61*'fuels and tailpipe emissions'!$B$3</f>
        <v/>
      </c>
      <c r="AG61" s="2">
        <f>AF61*'fuels and tailpipe emissions'!$C$3</f>
        <v/>
      </c>
      <c r="AH61" s="3">
        <f>0.15*AF61</f>
        <v/>
      </c>
      <c r="AI61" t="n">
        <v>0</v>
      </c>
      <c r="AJ61" t="n">
        <v>0</v>
      </c>
      <c r="AK61">
        <f>J61/25000</f>
        <v/>
      </c>
      <c r="AL61">
        <f>0.000537/1000*Q61</f>
        <v/>
      </c>
      <c r="AM61" t="n">
        <v>0.00129</v>
      </c>
      <c r="AN61" s="2">
        <f>U61</f>
        <v/>
      </c>
      <c r="AO61" s="2">
        <f>SUM(V61:W61)</f>
        <v/>
      </c>
      <c r="AP61" s="2">
        <f>AC61</f>
        <v/>
      </c>
      <c r="AQ61" s="6" t="n">
        <v>0.8228783286744151</v>
      </c>
      <c r="AR61" s="20" t="n">
        <v>0</v>
      </c>
      <c r="AS61" s="6">
        <f>IF($H61="BEV",SUMPRODUCT(#REF!,#REF!),"")</f>
        <v/>
      </c>
      <c r="AT61" s="2">
        <f>SUM(Z61,AG61)/(SUM(AQ61,AS61)/3.6)</f>
        <v/>
      </c>
      <c r="AU61" s="5">
        <f>IF($H61="ICEV-p",$AQ61/('fuels and tailpipe emissions'!$C$3*3.6)*'fuels and tailpipe emissions'!$D$3,"")*(1-AR61)</f>
        <v/>
      </c>
      <c r="AV61" s="5">
        <f>IF($H61="ICEV-p",$AQ61/('fuels and tailpipe emissions'!$C$3*3.6)*'fuels and tailpipe emissions'!$D$3,"")*AR61</f>
        <v/>
      </c>
      <c r="AW61" s="7">
        <f>IF($H61="ICEV-p",$AQ61/('fuels and tailpipe emissions'!$C$3*3.6)*'fuels and tailpipe emissions'!$E$3,"")</f>
        <v/>
      </c>
      <c r="AX61" s="7">
        <f>SUMIFS('fuels and tailpipe emissions'!$C$10:$C$126,'fuels and tailpipe emissions'!$A$10:$A$126,'vehicles specifications'!$F61,'fuels and tailpipe emissions'!$B$10:$B$126,'vehicles specifications'!AX$2)/1000*$AQ61</f>
        <v/>
      </c>
      <c r="AY61" s="7">
        <f>SUMIFS('fuels and tailpipe emissions'!$C$10:$C$126,'fuels and tailpipe emissions'!$A$10:$A$126,'vehicles specifications'!$F61,'fuels and tailpipe emissions'!$B$10:$B$126,'vehicles specifications'!AY$2)/1000*$AQ61</f>
        <v/>
      </c>
      <c r="AZ61" s="7">
        <f>SUMIFS('fuels and tailpipe emissions'!$C$10:$C$126,'fuels and tailpipe emissions'!$A$10:$A$126,'vehicles specifications'!$F61,'fuels and tailpipe emissions'!$B$10:$B$126,'vehicles specifications'!AZ$2)/1000*$AQ61</f>
        <v/>
      </c>
      <c r="BA61" s="7">
        <f>SUMIFS('fuels and tailpipe emissions'!$C$10:$C$126,'fuels and tailpipe emissions'!$A$10:$A$126,'vehicles specifications'!$F61,'fuels and tailpipe emissions'!$B$10:$B$126,'vehicles specifications'!BA$2)/1000*$AQ61</f>
        <v/>
      </c>
      <c r="BB61" s="7">
        <f>SUMIFS('fuels and tailpipe emissions'!$C$10:$C$126,'fuels and tailpipe emissions'!$A$10:$A$126,'vehicles specifications'!$F61,'fuels and tailpipe emissions'!$B$10:$B$126,'vehicles specifications'!BB$2)/1000*$AQ61</f>
        <v/>
      </c>
      <c r="BC61" s="7">
        <f>SUMIFS('fuels and tailpipe emissions'!$C$10:$C$126,'fuels and tailpipe emissions'!$A$10:$A$126,'vehicles specifications'!$F61,'fuels and tailpipe emissions'!$B$10:$B$126,'vehicles specifications'!BC$2)/1000*$AQ61</f>
        <v/>
      </c>
      <c r="BD61" s="7">
        <f>SUMIFS('fuels and tailpipe emissions'!$C$10:$C$126,'fuels and tailpipe emissions'!$A$10:$A$126,'vehicles specifications'!$F61,'fuels and tailpipe emissions'!$B$10:$B$126,'vehicles specifications'!BD$2)/1000*$AQ61</f>
        <v/>
      </c>
      <c r="BE61" s="7">
        <f>SUMIFS('fuels and tailpipe emissions'!$C$10:$C$126,'fuels and tailpipe emissions'!$A$10:$A$126,'vehicles specifications'!$F61,'fuels and tailpipe emissions'!$B$10:$B$126,'vehicles specifications'!BE$2)/1000*$AQ61</f>
        <v/>
      </c>
      <c r="BF61" s="7">
        <f>SUMIFS('fuels and tailpipe emissions'!$C$10:$C$126,'fuels and tailpipe emissions'!$A$10:$A$126,'vehicles specifications'!$F61,'fuels and tailpipe emissions'!$B$10:$B$126,'vehicles specifications'!BF$2)/1000*$AQ61</f>
        <v/>
      </c>
      <c r="BG61" s="7">
        <f>SUMIFS('fuels and tailpipe emissions'!$C$10:$C$126,'fuels and tailpipe emissions'!$A$10:$A$126,'vehicles specifications'!$F61,'fuels and tailpipe emissions'!$B$10:$B$126,'vehicles specifications'!BG$2)/1000*$AQ61</f>
        <v/>
      </c>
      <c r="BH61" s="7">
        <f>SUMIFS('fuels and tailpipe emissions'!$C$10:$C$126,'fuels and tailpipe emissions'!$A$10:$A$126,'vehicles specifications'!$F61,'fuels and tailpipe emissions'!$B$10:$B$126,'vehicles specifications'!BH$2)/1000*$AQ61</f>
        <v/>
      </c>
      <c r="BI61" s="7">
        <f>SUMIFS('fuels and tailpipe emissions'!$C$10:$C$126,'fuels and tailpipe emissions'!$A$10:$A$126,'vehicles specifications'!$F61,'fuels and tailpipe emissions'!$B$10:$B$126,'vehicles specifications'!BI$2)/1000*$AQ61</f>
        <v/>
      </c>
      <c r="BJ61" s="7">
        <f>SUMIFS('fuels and tailpipe emissions'!$C$10:$C$126,'fuels and tailpipe emissions'!$A$10:$A$126,'vehicles specifications'!$F61,'fuels and tailpipe emissions'!$B$10:$B$126,'vehicles specifications'!BJ$2)/1000*$AQ61</f>
        <v/>
      </c>
      <c r="BK61" s="7">
        <f>SUMIFS('fuels and tailpipe emissions'!$C$10:$C$126,'fuels and tailpipe emissions'!$A$10:$A$126,'vehicles specifications'!$F61,'fuels and tailpipe emissions'!$B$10:$B$126,'vehicles specifications'!BK$2)/1000*$AQ61</f>
        <v/>
      </c>
      <c r="BL61" s="7">
        <f>SUMIFS('fuels and tailpipe emissions'!$C$10:$C$126,'fuels and tailpipe emissions'!$A$10:$A$126,'vehicles specifications'!$F61,'fuels and tailpipe emissions'!$B$10:$B$126,'vehicles specifications'!BL$2)/1000*$AQ61</f>
        <v/>
      </c>
      <c r="BM61" s="7">
        <f>SUMIFS('fuels and tailpipe emissions'!$C$10:$C$126,'fuels and tailpipe emissions'!$A$10:$A$126,'vehicles specifications'!$F61,'fuels and tailpipe emissions'!$B$10:$B$126,'vehicles specifications'!BM$2)/1000*$AQ61</f>
        <v/>
      </c>
      <c r="BN61" s="7">
        <f>SUMIFS('fuels and tailpipe emissions'!$C$10:$C$126,'fuels and tailpipe emissions'!$A$10:$A$126,'vehicles specifications'!$F61,'fuels and tailpipe emissions'!$B$10:$B$126,'vehicles specifications'!BN$2)/1000*$AQ61</f>
        <v/>
      </c>
      <c r="BO61" s="7">
        <f>SUMIFS('fuels and tailpipe emissions'!$C$10:$C$126,'fuels and tailpipe emissions'!$A$10:$A$126,'vehicles specifications'!$F61,'fuels and tailpipe emissions'!$B$10:$B$126,'vehicles specifications'!BO$2)/1000*$AQ61</f>
        <v/>
      </c>
      <c r="BP61" s="7">
        <f>SUMIFS('fuels and tailpipe emissions'!$C$10:$C$126,'fuels and tailpipe emissions'!$A$10:$A$126,'vehicles specifications'!$F61,'fuels and tailpipe emissions'!$B$10:$B$126,'vehicles specifications'!BP$2)/1000*$AQ61</f>
        <v/>
      </c>
      <c r="BQ61" s="7">
        <f>SUMIFS('fuels and tailpipe emissions'!$C$10:$C$126,'fuels and tailpipe emissions'!$A$10:$A$126,'vehicles specifications'!$F61,'fuels and tailpipe emissions'!$B$10:$B$126,'vehicles specifications'!BQ$2)/1000*$AQ61</f>
        <v/>
      </c>
      <c r="BR61" s="7">
        <f>SUMIFS('fuels and tailpipe emissions'!$C$10:$C$126,'fuels and tailpipe emissions'!$A$10:$A$126,'vehicles specifications'!$F61,'fuels and tailpipe emissions'!$B$10:$B$126,'vehicles specifications'!BR$2)/1000*$AQ61</f>
        <v/>
      </c>
      <c r="BS61" s="7">
        <f>SUMIFS('fuels and tailpipe emissions'!$C$10:$C$126,'fuels and tailpipe emissions'!$A$10:$A$126,'vehicles specifications'!$F61,'fuels and tailpipe emissions'!$B$10:$B$126,'vehicles specifications'!BS$2)/1000*$AQ61</f>
        <v/>
      </c>
      <c r="BT61" s="7">
        <f>SUMIFS('fuels and tailpipe emissions'!$C$10:$C$126,'fuels and tailpipe emissions'!$A$10:$A$126,'vehicles specifications'!$F61,'fuels and tailpipe emissions'!$B$10:$B$126,'vehicles specifications'!BT$2)/1000*$AQ61</f>
        <v/>
      </c>
      <c r="BU61" s="7">
        <f>SUMIFS('fuels and tailpipe emissions'!$C$10:$C$126,'fuels and tailpipe emissions'!$A$10:$A$126,'vehicles specifications'!$F61,'fuels and tailpipe emissions'!$B$10:$B$126,'vehicles specifications'!BU$2)/1000*$AQ61</f>
        <v/>
      </c>
      <c r="BV61" s="7">
        <f>SUMIFS('fuels and tailpipe emissions'!$C$10:$C$126,'fuels and tailpipe emissions'!$A$10:$A$126,'vehicles specifications'!$F61,'fuels and tailpipe emissions'!$B$10:$B$126,'vehicles specifications'!BV$2)/1000*$AQ61</f>
        <v/>
      </c>
      <c r="BW61" s="7">
        <f>SUMIFS('fuels and tailpipe emissions'!$C$10:$C$126,'fuels and tailpipe emissions'!$A$10:$A$126,'vehicles specifications'!$F61,'fuels and tailpipe emissions'!$B$10:$B$126,'vehicles specifications'!BW$2)/1000*$AQ61</f>
        <v/>
      </c>
      <c r="BX61" s="7">
        <f>SUMIFS('fuels and tailpipe emissions'!$C$10:$C$126,'fuels and tailpipe emissions'!$A$10:$A$126,'vehicles specifications'!$F61,'fuels and tailpipe emissions'!$B$10:$B$126,'vehicles specifications'!BX$2)/1000*$AQ61</f>
        <v/>
      </c>
      <c r="BY61" s="7">
        <f>SUMIFS('fuels and tailpipe emissions'!$C$10:$C$126,'fuels and tailpipe emissions'!$A$10:$A$126,'vehicles specifications'!$F61,'fuels and tailpipe emissions'!$B$10:$B$126,'vehicles specifications'!BY$2)/1000*$AQ61</f>
        <v/>
      </c>
      <c r="BZ61" s="7">
        <f>SUMIFS('fuels and tailpipe emissions'!$C$10:$C$126,'fuels and tailpipe emissions'!$A$10:$A$126,'vehicles specifications'!$F61,'fuels and tailpipe emissions'!$B$10:$B$126,'vehicles specifications'!BZ$2)/1000*$AQ61</f>
        <v/>
      </c>
      <c r="CA61" s="7">
        <f>SUMIFS('fuels and tailpipe emissions'!$C$10:$C$126,'fuels and tailpipe emissions'!$A$10:$A$126,'vehicles specifications'!$F61,'fuels and tailpipe emissions'!$B$10:$B$126,'vehicles specifications'!CA$2)/1000*$AQ61</f>
        <v/>
      </c>
      <c r="CB61" s="7">
        <f>SUMIFS('fuels and tailpipe emissions'!$C$10:$C$126,'fuels and tailpipe emissions'!$A$10:$A$126,'vehicles specifications'!$F61,'fuels and tailpipe emissions'!$B$10:$B$126,'vehicles specifications'!CB$2)/1000*$AQ61</f>
        <v/>
      </c>
      <c r="CC61" s="7">
        <f>SUMIFS('fuels and tailpipe emissions'!$C$10:$C$126,'fuels and tailpipe emissions'!$A$10:$A$126,'vehicles specifications'!$F61,'fuels and tailpipe emissions'!$B$10:$B$126,'vehicles specifications'!CC$2)/1000*$AQ61</f>
        <v/>
      </c>
      <c r="CD61" s="7">
        <f>SUMIFS('fuels and tailpipe emissions'!$C$10:$C$126,'fuels and tailpipe emissions'!$A$10:$A$126,'vehicles specifications'!$F61,'fuels and tailpipe emissions'!$B$10:$B$126,'vehicles specifications'!CD$2)/1000*$AQ61</f>
        <v/>
      </c>
      <c r="CE61" s="7">
        <f>SUMIFS('fuels and tailpipe emissions'!$C$10:$C$126,'fuels and tailpipe emissions'!$A$10:$A$126,'vehicles specifications'!$F61,'fuels and tailpipe emissions'!$B$10:$B$126,'vehicles specifications'!CE$2)/1000*$AQ61</f>
        <v/>
      </c>
      <c r="CF61" s="7">
        <f>SUMIFS('fuels and tailpipe emissions'!$C$10:$C$126,'fuels and tailpipe emissions'!$A$10:$A$126,'vehicles specifications'!$F61,'fuels and tailpipe emissions'!$B$10:$B$126,'vehicles specifications'!CF$2)/1000*$AQ61</f>
        <v/>
      </c>
      <c r="CG61" s="7">
        <f>SUMIFS('fuels and tailpipe emissions'!$C$10:$C$126,'fuels and tailpipe emissions'!$A$10:$A$126,'vehicles specifications'!$F61,'fuels and tailpipe emissions'!$B$10:$B$126,'vehicles specifications'!CG$2)/1000*$AQ61</f>
        <v/>
      </c>
      <c r="CH61" s="7">
        <f>SUMIFS('fuels and tailpipe emissions'!$C$10:$C$126,'fuels and tailpipe emissions'!$A$10:$A$126,'vehicles specifications'!$F61,'fuels and tailpipe emissions'!$B$10:$B$126,'vehicles specifications'!CH$2)/1000*$AQ61</f>
        <v/>
      </c>
      <c r="CI61" s="7">
        <f>SUMIFS('fuels and tailpipe emissions'!$C$10:$C$126,'fuels and tailpipe emissions'!$A$10:$A$126,'vehicles specifications'!$F61,'fuels and tailpipe emissions'!$B$10:$B$126,'vehicles specifications'!CI$2)/1000*$AQ61</f>
        <v/>
      </c>
      <c r="CJ61" s="7">
        <f>SUMIFS('fuels and tailpipe emissions'!$C$10:$C$126,'fuels and tailpipe emissions'!$A$10:$A$126,'vehicles specifications'!$F61,'fuels and tailpipe emissions'!$B$10:$B$126,'vehicles specifications'!CJ$2)/1000*$AQ61</f>
        <v/>
      </c>
      <c r="CK61" s="38">
        <f>VLOOKUP($B61,'abrasion emissions'!$O$7:$R$36,2,FALSE)</f>
        <v/>
      </c>
      <c r="CL61" s="38">
        <f>VLOOKUP($B61,'abrasion emissions'!$O$7:$R$36,3,FALSE)</f>
        <v/>
      </c>
      <c r="CM61" s="38">
        <f>VLOOKUP($B61,'abrasion emissions'!$O$7:$R$36,4,FALSE)</f>
        <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
      </c>
      <c r="CV61" s="7">
        <f>(CK61*CN61)+(CL61*CO61)+(CM61*CP61)</f>
        <v/>
      </c>
      <c r="CW61" s="7">
        <f>(CK61*CQ61)+(CL61*CR61)+(CM61*CS61)</f>
        <v/>
      </c>
    </row>
    <row r="62">
      <c r="A62">
        <f>B62&amp;" - "&amp;D62&amp;" - "&amp;IF(I62&lt;&gt;"",I62&amp;" - "&amp;E62,E62)</f>
        <v/>
      </c>
      <c r="B62" t="inlineStr">
        <is>
          <t>Moped, gasoline, &lt;4kW, EURO-5</t>
        </is>
      </c>
      <c r="D62" s="18" t="n">
        <v>2030</v>
      </c>
      <c r="E62" t="inlineStr">
        <is>
          <t>CH</t>
        </is>
      </c>
      <c r="F62" t="inlineStr">
        <is>
          <t>EURO-5</t>
        </is>
      </c>
      <c r="G62" t="inlineStr">
        <is>
          <t>vkm</t>
        </is>
      </c>
      <c r="H62" t="inlineStr">
        <is>
          <t>ICEV-p</t>
        </is>
      </c>
      <c r="J62" t="n">
        <v>25000</v>
      </c>
      <c r="K62" t="n">
        <v>1570</v>
      </c>
      <c r="L62" s="2">
        <f>J62/K62</f>
        <v/>
      </c>
      <c r="M62" t="n">
        <v>1</v>
      </c>
      <c r="N62" t="n">
        <v>75</v>
      </c>
      <c r="O62" t="n">
        <v>2</v>
      </c>
      <c r="P62" s="2">
        <f>SUM(U62,V62,W62,AC62,AF62,AH62)</f>
        <v/>
      </c>
      <c r="Q62" s="2">
        <f>P62+(M62*N62)+O62</f>
        <v/>
      </c>
      <c r="R62" t="n">
        <v>2.5</v>
      </c>
      <c r="S62" s="2" t="n">
        <v>42.3625</v>
      </c>
      <c r="T62" s="1" t="n">
        <v>0.03</v>
      </c>
      <c r="U62" s="2">
        <f>S62*(1-T62)</f>
        <v/>
      </c>
      <c r="V62" t="n">
        <v>14.6</v>
      </c>
      <c r="W62" t="n">
        <v>0</v>
      </c>
      <c r="X62" s="3" t="n">
        <v>0</v>
      </c>
      <c r="Y62" s="1" t="n">
        <v>0.8</v>
      </c>
      <c r="Z62" s="3">
        <f>Y62*X62</f>
        <v/>
      </c>
      <c r="AA62" s="3">
        <f>IF(I62&lt;&gt;"",X62/INDEX('energy battery'!$B$3:$D$6,MATCH('vehicles specifications'!$D62,'energy battery'!$A$3:$A$6,0),MATCH('vehicles specifications'!$I62,'energy battery'!$B$2:$D$2,0)),"")</f>
        <v/>
      </c>
      <c r="AB62" s="3">
        <f>IF(AA62&lt;&gt;"",0.3*AA62,"")</f>
        <v/>
      </c>
      <c r="AC62" s="3">
        <f>IF(AA62&lt;&gt;"",AB62+AA62,"")</f>
        <v/>
      </c>
      <c r="AD62" s="3" t="n">
        <v>0</v>
      </c>
      <c r="AE62" s="3" t="n">
        <v>7</v>
      </c>
      <c r="AF62">
        <f>AE62*'fuels and tailpipe emissions'!$B$3</f>
        <v/>
      </c>
      <c r="AG62" s="2">
        <f>AF62*'fuels and tailpipe emissions'!$C$3</f>
        <v/>
      </c>
      <c r="AH62" s="3">
        <f>0.15*AF62</f>
        <v/>
      </c>
      <c r="AI62" t="n">
        <v>0</v>
      </c>
      <c r="AJ62" t="n">
        <v>0</v>
      </c>
      <c r="AK62">
        <f>J62/25000</f>
        <v/>
      </c>
      <c r="AL62">
        <f>0.000537/1000*Q62</f>
        <v/>
      </c>
      <c r="AM62" t="n">
        <v>0.00129</v>
      </c>
      <c r="AN62" s="2">
        <f>U62</f>
        <v/>
      </c>
      <c r="AO62" s="2">
        <f>SUM(V62:W62)</f>
        <v/>
      </c>
      <c r="AP62" s="2">
        <f>AC62</f>
        <v/>
      </c>
      <c r="AQ62" s="6" t="n">
        <v>0.814649545387671</v>
      </c>
      <c r="AR62" s="20" t="n">
        <v>0</v>
      </c>
      <c r="AS62" s="6">
        <f>IF($H62="BEV",SUMPRODUCT(#REF!,#REF!),"")</f>
        <v/>
      </c>
      <c r="AT62" s="2">
        <f>SUM(Z62,AG62)/(SUM(AQ62,AS62)/3.6)</f>
        <v/>
      </c>
      <c r="AU62" s="5">
        <f>IF($H62="ICEV-p",$AQ62/('fuels and tailpipe emissions'!$C$3*3.6)*'fuels and tailpipe emissions'!$D$3,"")*(1-AR62)</f>
        <v/>
      </c>
      <c r="AV62" s="5">
        <f>IF($H62="ICEV-p",$AQ62/('fuels and tailpipe emissions'!$C$3*3.6)*'fuels and tailpipe emissions'!$D$3,"")*AR62</f>
        <v/>
      </c>
      <c r="AW62" s="7">
        <f>IF($H62="ICEV-p",$AQ62/('fuels and tailpipe emissions'!$C$3*3.6)*'fuels and tailpipe emissions'!$E$3,"")</f>
        <v/>
      </c>
      <c r="AX62" s="7">
        <f>SUMIFS('fuels and tailpipe emissions'!$C$10:$C$126,'fuels and tailpipe emissions'!$A$10:$A$126,'vehicles specifications'!$F62,'fuels and tailpipe emissions'!$B$10:$B$126,'vehicles specifications'!AX$2)/1000*$AQ62</f>
        <v/>
      </c>
      <c r="AY62" s="7">
        <f>SUMIFS('fuels and tailpipe emissions'!$C$10:$C$126,'fuels and tailpipe emissions'!$A$10:$A$126,'vehicles specifications'!$F62,'fuels and tailpipe emissions'!$B$10:$B$126,'vehicles specifications'!AY$2)/1000*$AQ62</f>
        <v/>
      </c>
      <c r="AZ62" s="7">
        <f>SUMIFS('fuels and tailpipe emissions'!$C$10:$C$126,'fuels and tailpipe emissions'!$A$10:$A$126,'vehicles specifications'!$F62,'fuels and tailpipe emissions'!$B$10:$B$126,'vehicles specifications'!AZ$2)/1000*$AQ62</f>
        <v/>
      </c>
      <c r="BA62" s="7">
        <f>SUMIFS('fuels and tailpipe emissions'!$C$10:$C$126,'fuels and tailpipe emissions'!$A$10:$A$126,'vehicles specifications'!$F62,'fuels and tailpipe emissions'!$B$10:$B$126,'vehicles specifications'!BA$2)/1000*$AQ62</f>
        <v/>
      </c>
      <c r="BB62" s="7">
        <f>SUMIFS('fuels and tailpipe emissions'!$C$10:$C$126,'fuels and tailpipe emissions'!$A$10:$A$126,'vehicles specifications'!$F62,'fuels and tailpipe emissions'!$B$10:$B$126,'vehicles specifications'!BB$2)/1000*$AQ62</f>
        <v/>
      </c>
      <c r="BC62" s="7">
        <f>SUMIFS('fuels and tailpipe emissions'!$C$10:$C$126,'fuels and tailpipe emissions'!$A$10:$A$126,'vehicles specifications'!$F62,'fuels and tailpipe emissions'!$B$10:$B$126,'vehicles specifications'!BC$2)/1000*$AQ62</f>
        <v/>
      </c>
      <c r="BD62" s="7">
        <f>SUMIFS('fuels and tailpipe emissions'!$C$10:$C$126,'fuels and tailpipe emissions'!$A$10:$A$126,'vehicles specifications'!$F62,'fuels and tailpipe emissions'!$B$10:$B$126,'vehicles specifications'!BD$2)/1000*$AQ62</f>
        <v/>
      </c>
      <c r="BE62" s="7">
        <f>SUMIFS('fuels and tailpipe emissions'!$C$10:$C$126,'fuels and tailpipe emissions'!$A$10:$A$126,'vehicles specifications'!$F62,'fuels and tailpipe emissions'!$B$10:$B$126,'vehicles specifications'!BE$2)/1000*$AQ62</f>
        <v/>
      </c>
      <c r="BF62" s="7">
        <f>SUMIFS('fuels and tailpipe emissions'!$C$10:$C$126,'fuels and tailpipe emissions'!$A$10:$A$126,'vehicles specifications'!$F62,'fuels and tailpipe emissions'!$B$10:$B$126,'vehicles specifications'!BF$2)/1000*$AQ62</f>
        <v/>
      </c>
      <c r="BG62" s="7">
        <f>SUMIFS('fuels and tailpipe emissions'!$C$10:$C$126,'fuels and tailpipe emissions'!$A$10:$A$126,'vehicles specifications'!$F62,'fuels and tailpipe emissions'!$B$10:$B$126,'vehicles specifications'!BG$2)/1000*$AQ62</f>
        <v/>
      </c>
      <c r="BH62" s="7">
        <f>SUMIFS('fuels and tailpipe emissions'!$C$10:$C$126,'fuels and tailpipe emissions'!$A$10:$A$126,'vehicles specifications'!$F62,'fuels and tailpipe emissions'!$B$10:$B$126,'vehicles specifications'!BH$2)/1000*$AQ62</f>
        <v/>
      </c>
      <c r="BI62" s="7">
        <f>SUMIFS('fuels and tailpipe emissions'!$C$10:$C$126,'fuels and tailpipe emissions'!$A$10:$A$126,'vehicles specifications'!$F62,'fuels and tailpipe emissions'!$B$10:$B$126,'vehicles specifications'!BI$2)/1000*$AQ62</f>
        <v/>
      </c>
      <c r="BJ62" s="7">
        <f>SUMIFS('fuels and tailpipe emissions'!$C$10:$C$126,'fuels and tailpipe emissions'!$A$10:$A$126,'vehicles specifications'!$F62,'fuels and tailpipe emissions'!$B$10:$B$126,'vehicles specifications'!BJ$2)/1000*$AQ62</f>
        <v/>
      </c>
      <c r="BK62" s="7">
        <f>SUMIFS('fuels and tailpipe emissions'!$C$10:$C$126,'fuels and tailpipe emissions'!$A$10:$A$126,'vehicles specifications'!$F62,'fuels and tailpipe emissions'!$B$10:$B$126,'vehicles specifications'!BK$2)/1000*$AQ62</f>
        <v/>
      </c>
      <c r="BL62" s="7">
        <f>SUMIFS('fuels and tailpipe emissions'!$C$10:$C$126,'fuels and tailpipe emissions'!$A$10:$A$126,'vehicles specifications'!$F62,'fuels and tailpipe emissions'!$B$10:$B$126,'vehicles specifications'!BL$2)/1000*$AQ62</f>
        <v/>
      </c>
      <c r="BM62" s="7">
        <f>SUMIFS('fuels and tailpipe emissions'!$C$10:$C$126,'fuels and tailpipe emissions'!$A$10:$A$126,'vehicles specifications'!$F62,'fuels and tailpipe emissions'!$B$10:$B$126,'vehicles specifications'!BM$2)/1000*$AQ62</f>
        <v/>
      </c>
      <c r="BN62" s="7">
        <f>SUMIFS('fuels and tailpipe emissions'!$C$10:$C$126,'fuels and tailpipe emissions'!$A$10:$A$126,'vehicles specifications'!$F62,'fuels and tailpipe emissions'!$B$10:$B$126,'vehicles specifications'!BN$2)/1000*$AQ62</f>
        <v/>
      </c>
      <c r="BO62" s="7">
        <f>SUMIFS('fuels and tailpipe emissions'!$C$10:$C$126,'fuels and tailpipe emissions'!$A$10:$A$126,'vehicles specifications'!$F62,'fuels and tailpipe emissions'!$B$10:$B$126,'vehicles specifications'!BO$2)/1000*$AQ62</f>
        <v/>
      </c>
      <c r="BP62" s="7">
        <f>SUMIFS('fuels and tailpipe emissions'!$C$10:$C$126,'fuels and tailpipe emissions'!$A$10:$A$126,'vehicles specifications'!$F62,'fuels and tailpipe emissions'!$B$10:$B$126,'vehicles specifications'!BP$2)/1000*$AQ62</f>
        <v/>
      </c>
      <c r="BQ62" s="7">
        <f>SUMIFS('fuels and tailpipe emissions'!$C$10:$C$126,'fuels and tailpipe emissions'!$A$10:$A$126,'vehicles specifications'!$F62,'fuels and tailpipe emissions'!$B$10:$B$126,'vehicles specifications'!BQ$2)/1000*$AQ62</f>
        <v/>
      </c>
      <c r="BR62" s="7">
        <f>SUMIFS('fuels and tailpipe emissions'!$C$10:$C$126,'fuels and tailpipe emissions'!$A$10:$A$126,'vehicles specifications'!$F62,'fuels and tailpipe emissions'!$B$10:$B$126,'vehicles specifications'!BR$2)/1000*$AQ62</f>
        <v/>
      </c>
      <c r="BS62" s="7">
        <f>SUMIFS('fuels and tailpipe emissions'!$C$10:$C$126,'fuels and tailpipe emissions'!$A$10:$A$126,'vehicles specifications'!$F62,'fuels and tailpipe emissions'!$B$10:$B$126,'vehicles specifications'!BS$2)/1000*$AQ62</f>
        <v/>
      </c>
      <c r="BT62" s="7">
        <f>SUMIFS('fuels and tailpipe emissions'!$C$10:$C$126,'fuels and tailpipe emissions'!$A$10:$A$126,'vehicles specifications'!$F62,'fuels and tailpipe emissions'!$B$10:$B$126,'vehicles specifications'!BT$2)/1000*$AQ62</f>
        <v/>
      </c>
      <c r="BU62" s="7">
        <f>SUMIFS('fuels and tailpipe emissions'!$C$10:$C$126,'fuels and tailpipe emissions'!$A$10:$A$126,'vehicles specifications'!$F62,'fuels and tailpipe emissions'!$B$10:$B$126,'vehicles specifications'!BU$2)/1000*$AQ62</f>
        <v/>
      </c>
      <c r="BV62" s="7">
        <f>SUMIFS('fuels and tailpipe emissions'!$C$10:$C$126,'fuels and tailpipe emissions'!$A$10:$A$126,'vehicles specifications'!$F62,'fuels and tailpipe emissions'!$B$10:$B$126,'vehicles specifications'!BV$2)/1000*$AQ62</f>
        <v/>
      </c>
      <c r="BW62" s="7">
        <f>SUMIFS('fuels and tailpipe emissions'!$C$10:$C$126,'fuels and tailpipe emissions'!$A$10:$A$126,'vehicles specifications'!$F62,'fuels and tailpipe emissions'!$B$10:$B$126,'vehicles specifications'!BW$2)/1000*$AQ62</f>
        <v/>
      </c>
      <c r="BX62" s="7">
        <f>SUMIFS('fuels and tailpipe emissions'!$C$10:$C$126,'fuels and tailpipe emissions'!$A$10:$A$126,'vehicles specifications'!$F62,'fuels and tailpipe emissions'!$B$10:$B$126,'vehicles specifications'!BX$2)/1000*$AQ62</f>
        <v/>
      </c>
      <c r="BY62" s="7">
        <f>SUMIFS('fuels and tailpipe emissions'!$C$10:$C$126,'fuels and tailpipe emissions'!$A$10:$A$126,'vehicles specifications'!$F62,'fuels and tailpipe emissions'!$B$10:$B$126,'vehicles specifications'!BY$2)/1000*$AQ62</f>
        <v/>
      </c>
      <c r="BZ62" s="7">
        <f>SUMIFS('fuels and tailpipe emissions'!$C$10:$C$126,'fuels and tailpipe emissions'!$A$10:$A$126,'vehicles specifications'!$F62,'fuels and tailpipe emissions'!$B$10:$B$126,'vehicles specifications'!BZ$2)/1000*$AQ62</f>
        <v/>
      </c>
      <c r="CA62" s="7">
        <f>SUMIFS('fuels and tailpipe emissions'!$C$10:$C$126,'fuels and tailpipe emissions'!$A$10:$A$126,'vehicles specifications'!$F62,'fuels and tailpipe emissions'!$B$10:$B$126,'vehicles specifications'!CA$2)/1000*$AQ62</f>
        <v/>
      </c>
      <c r="CB62" s="7">
        <f>SUMIFS('fuels and tailpipe emissions'!$C$10:$C$126,'fuels and tailpipe emissions'!$A$10:$A$126,'vehicles specifications'!$F62,'fuels and tailpipe emissions'!$B$10:$B$126,'vehicles specifications'!CB$2)/1000*$AQ62</f>
        <v/>
      </c>
      <c r="CC62" s="7">
        <f>SUMIFS('fuels and tailpipe emissions'!$C$10:$C$126,'fuels and tailpipe emissions'!$A$10:$A$126,'vehicles specifications'!$F62,'fuels and tailpipe emissions'!$B$10:$B$126,'vehicles specifications'!CC$2)/1000*$AQ62</f>
        <v/>
      </c>
      <c r="CD62" s="7">
        <f>SUMIFS('fuels and tailpipe emissions'!$C$10:$C$126,'fuels and tailpipe emissions'!$A$10:$A$126,'vehicles specifications'!$F62,'fuels and tailpipe emissions'!$B$10:$B$126,'vehicles specifications'!CD$2)/1000*$AQ62</f>
        <v/>
      </c>
      <c r="CE62" s="7">
        <f>SUMIFS('fuels and tailpipe emissions'!$C$10:$C$126,'fuels and tailpipe emissions'!$A$10:$A$126,'vehicles specifications'!$F62,'fuels and tailpipe emissions'!$B$10:$B$126,'vehicles specifications'!CE$2)/1000*$AQ62</f>
        <v/>
      </c>
      <c r="CF62" s="7">
        <f>SUMIFS('fuels and tailpipe emissions'!$C$10:$C$126,'fuels and tailpipe emissions'!$A$10:$A$126,'vehicles specifications'!$F62,'fuels and tailpipe emissions'!$B$10:$B$126,'vehicles specifications'!CF$2)/1000*$AQ62</f>
        <v/>
      </c>
      <c r="CG62" s="7">
        <f>SUMIFS('fuels and tailpipe emissions'!$C$10:$C$126,'fuels and tailpipe emissions'!$A$10:$A$126,'vehicles specifications'!$F62,'fuels and tailpipe emissions'!$B$10:$B$126,'vehicles specifications'!CG$2)/1000*$AQ62</f>
        <v/>
      </c>
      <c r="CH62" s="7">
        <f>SUMIFS('fuels and tailpipe emissions'!$C$10:$C$126,'fuels and tailpipe emissions'!$A$10:$A$126,'vehicles specifications'!$F62,'fuels and tailpipe emissions'!$B$10:$B$126,'vehicles specifications'!CH$2)/1000*$AQ62</f>
        <v/>
      </c>
      <c r="CI62" s="7">
        <f>SUMIFS('fuels and tailpipe emissions'!$C$10:$C$126,'fuels and tailpipe emissions'!$A$10:$A$126,'vehicles specifications'!$F62,'fuels and tailpipe emissions'!$B$10:$B$126,'vehicles specifications'!CI$2)/1000*$AQ62</f>
        <v/>
      </c>
      <c r="CJ62" s="7">
        <f>SUMIFS('fuels and tailpipe emissions'!$C$10:$C$126,'fuels and tailpipe emissions'!$A$10:$A$126,'vehicles specifications'!$F62,'fuels and tailpipe emissions'!$B$10:$B$126,'vehicles specifications'!CJ$2)/1000*$AQ62</f>
        <v/>
      </c>
      <c r="CK62" s="38">
        <f>VLOOKUP($B62,'abrasion emissions'!$O$7:$R$36,2,FALSE)</f>
        <v/>
      </c>
      <c r="CL62" s="38">
        <f>VLOOKUP($B62,'abrasion emissions'!$O$7:$R$36,3,FALSE)</f>
        <v/>
      </c>
      <c r="CM62" s="38">
        <f>VLOOKUP($B62,'abrasion emissions'!$O$7:$R$36,4,FALSE)</f>
        <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
      </c>
      <c r="CV62" s="7">
        <f>(CK62*CN62)+(CL62*CO62)+(CM62*CP62)</f>
        <v/>
      </c>
      <c r="CW62" s="7">
        <f>(CK62*CQ62)+(CL62*CR62)+(CM62*CS62)</f>
        <v/>
      </c>
    </row>
    <row r="63">
      <c r="A63">
        <f>B63&amp;" - "&amp;D63&amp;" - "&amp;IF(I63&lt;&gt;"",I63&amp;" - "&amp;E63,E63)</f>
        <v/>
      </c>
      <c r="B63" t="inlineStr">
        <is>
          <t>Moped, gasoline, &lt;4kW, EURO-5</t>
        </is>
      </c>
      <c r="D63" s="18" t="n">
        <v>2040</v>
      </c>
      <c r="E63" t="inlineStr">
        <is>
          <t>CH</t>
        </is>
      </c>
      <c r="F63" t="inlineStr">
        <is>
          <t>EURO-5</t>
        </is>
      </c>
      <c r="G63" t="inlineStr">
        <is>
          <t>vkm</t>
        </is>
      </c>
      <c r="H63" t="inlineStr">
        <is>
          <t>ICEV-p</t>
        </is>
      </c>
      <c r="J63" t="n">
        <v>25000</v>
      </c>
      <c r="K63" t="n">
        <v>1570</v>
      </c>
      <c r="L63" s="2">
        <f>J63/K63</f>
        <v/>
      </c>
      <c r="M63" t="n">
        <v>1</v>
      </c>
      <c r="N63" t="n">
        <v>75</v>
      </c>
      <c r="O63" t="n">
        <v>2</v>
      </c>
      <c r="P63" s="2">
        <f>SUM(U63,V63,W63,AC63,AF63,AH63)</f>
        <v/>
      </c>
      <c r="Q63" s="2">
        <f>P63+(M63*N63)+O63</f>
        <v/>
      </c>
      <c r="R63" t="n">
        <v>2.5</v>
      </c>
      <c r="S63" s="2" t="n">
        <v>42.8625</v>
      </c>
      <c r="T63" s="1" t="n">
        <v>0.05</v>
      </c>
      <c r="U63" s="2">
        <f>S63*(1-T63)</f>
        <v/>
      </c>
      <c r="V63" t="n">
        <v>14.1</v>
      </c>
      <c r="W63" t="n">
        <v>0</v>
      </c>
      <c r="X63" s="3" t="n">
        <v>0</v>
      </c>
      <c r="Y63" s="1" t="n">
        <v>0.8</v>
      </c>
      <c r="Z63" s="3">
        <f>Y63*X63</f>
        <v/>
      </c>
      <c r="AA63" s="3">
        <f>IF(I63&lt;&gt;"",X63/INDEX('energy battery'!$B$3:$D$6,MATCH('vehicles specifications'!$D63,'energy battery'!$A$3:$A$6,0),MATCH('vehicles specifications'!$I63,'energy battery'!$B$2:$D$2,0)),"")</f>
        <v/>
      </c>
      <c r="AB63" s="3">
        <f>IF(AA63&lt;&gt;"",0.3*AA63,"")</f>
        <v/>
      </c>
      <c r="AC63" s="3">
        <f>IF(AA63&lt;&gt;"",AB63+AA63,"")</f>
        <v/>
      </c>
      <c r="AD63" s="3" t="n">
        <v>0</v>
      </c>
      <c r="AE63" s="3" t="n">
        <v>7</v>
      </c>
      <c r="AF63">
        <f>AE63*'fuels and tailpipe emissions'!$B$3</f>
        <v/>
      </c>
      <c r="AG63" s="2">
        <f>AF63*'fuels and tailpipe emissions'!$C$3</f>
        <v/>
      </c>
      <c r="AH63" s="3">
        <f>0.15*AF63</f>
        <v/>
      </c>
      <c r="AI63" t="n">
        <v>0</v>
      </c>
      <c r="AJ63" t="n">
        <v>0</v>
      </c>
      <c r="AK63">
        <f>J63/25000</f>
        <v/>
      </c>
      <c r="AL63">
        <f>0.000537/1000*Q63</f>
        <v/>
      </c>
      <c r="AM63" t="n">
        <v>0.00129</v>
      </c>
      <c r="AN63" s="2">
        <f>U63</f>
        <v/>
      </c>
      <c r="AO63" s="2">
        <f>SUM(V63:W63)</f>
        <v/>
      </c>
      <c r="AP63" s="2">
        <f>AC63</f>
        <v/>
      </c>
      <c r="AQ63" s="6" t="n">
        <v>0.8065030499337943</v>
      </c>
      <c r="AR63" s="20" t="n">
        <v>0</v>
      </c>
      <c r="AS63" s="6">
        <f>IF($H63="BEV",SUMPRODUCT(#REF!,#REF!),"")</f>
        <v/>
      </c>
      <c r="AT63" s="2">
        <f>SUM(Z63,AG63)/(SUM(AQ63,AS63)/3.6)</f>
        <v/>
      </c>
      <c r="AU63" s="5">
        <f>IF($H63="ICEV-p",$AQ63/('fuels and tailpipe emissions'!$C$3*3.6)*'fuels and tailpipe emissions'!$D$3,"")*(1-AR63)</f>
        <v/>
      </c>
      <c r="AV63" s="5">
        <f>IF($H63="ICEV-p",$AQ63/('fuels and tailpipe emissions'!$C$3*3.6)*'fuels and tailpipe emissions'!$D$3,"")*AR63</f>
        <v/>
      </c>
      <c r="AW63" s="7">
        <f>IF($H63="ICEV-p",$AQ63/('fuels and tailpipe emissions'!$C$3*3.6)*'fuels and tailpipe emissions'!$E$3,"")</f>
        <v/>
      </c>
      <c r="AX63" s="7">
        <f>SUMIFS('fuels and tailpipe emissions'!$C$10:$C$126,'fuels and tailpipe emissions'!$A$10:$A$126,'vehicles specifications'!$F63,'fuels and tailpipe emissions'!$B$10:$B$126,'vehicles specifications'!AX$2)/1000*$AQ63</f>
        <v/>
      </c>
      <c r="AY63" s="7">
        <f>SUMIFS('fuels and tailpipe emissions'!$C$10:$C$126,'fuels and tailpipe emissions'!$A$10:$A$126,'vehicles specifications'!$F63,'fuels and tailpipe emissions'!$B$10:$B$126,'vehicles specifications'!AY$2)/1000*$AQ63</f>
        <v/>
      </c>
      <c r="AZ63" s="7">
        <f>SUMIFS('fuels and tailpipe emissions'!$C$10:$C$126,'fuels and tailpipe emissions'!$A$10:$A$126,'vehicles specifications'!$F63,'fuels and tailpipe emissions'!$B$10:$B$126,'vehicles specifications'!AZ$2)/1000*$AQ63</f>
        <v/>
      </c>
      <c r="BA63" s="7">
        <f>SUMIFS('fuels and tailpipe emissions'!$C$10:$C$126,'fuels and tailpipe emissions'!$A$10:$A$126,'vehicles specifications'!$F63,'fuels and tailpipe emissions'!$B$10:$B$126,'vehicles specifications'!BA$2)/1000*$AQ63</f>
        <v/>
      </c>
      <c r="BB63" s="7">
        <f>SUMIFS('fuels and tailpipe emissions'!$C$10:$C$126,'fuels and tailpipe emissions'!$A$10:$A$126,'vehicles specifications'!$F63,'fuels and tailpipe emissions'!$B$10:$B$126,'vehicles specifications'!BB$2)/1000*$AQ63</f>
        <v/>
      </c>
      <c r="BC63" s="7">
        <f>SUMIFS('fuels and tailpipe emissions'!$C$10:$C$126,'fuels and tailpipe emissions'!$A$10:$A$126,'vehicles specifications'!$F63,'fuels and tailpipe emissions'!$B$10:$B$126,'vehicles specifications'!BC$2)/1000*$AQ63</f>
        <v/>
      </c>
      <c r="BD63" s="7">
        <f>SUMIFS('fuels and tailpipe emissions'!$C$10:$C$126,'fuels and tailpipe emissions'!$A$10:$A$126,'vehicles specifications'!$F63,'fuels and tailpipe emissions'!$B$10:$B$126,'vehicles specifications'!BD$2)/1000*$AQ63</f>
        <v/>
      </c>
      <c r="BE63" s="7">
        <f>SUMIFS('fuels and tailpipe emissions'!$C$10:$C$126,'fuels and tailpipe emissions'!$A$10:$A$126,'vehicles specifications'!$F63,'fuels and tailpipe emissions'!$B$10:$B$126,'vehicles specifications'!BE$2)/1000*$AQ63</f>
        <v/>
      </c>
      <c r="BF63" s="7">
        <f>SUMIFS('fuels and tailpipe emissions'!$C$10:$C$126,'fuels and tailpipe emissions'!$A$10:$A$126,'vehicles specifications'!$F63,'fuels and tailpipe emissions'!$B$10:$B$126,'vehicles specifications'!BF$2)/1000*$AQ63</f>
        <v/>
      </c>
      <c r="BG63" s="7">
        <f>SUMIFS('fuels and tailpipe emissions'!$C$10:$C$126,'fuels and tailpipe emissions'!$A$10:$A$126,'vehicles specifications'!$F63,'fuels and tailpipe emissions'!$B$10:$B$126,'vehicles specifications'!BG$2)/1000*$AQ63</f>
        <v/>
      </c>
      <c r="BH63" s="7">
        <f>SUMIFS('fuels and tailpipe emissions'!$C$10:$C$126,'fuels and tailpipe emissions'!$A$10:$A$126,'vehicles specifications'!$F63,'fuels and tailpipe emissions'!$B$10:$B$126,'vehicles specifications'!BH$2)/1000*$AQ63</f>
        <v/>
      </c>
      <c r="BI63" s="7">
        <f>SUMIFS('fuels and tailpipe emissions'!$C$10:$C$126,'fuels and tailpipe emissions'!$A$10:$A$126,'vehicles specifications'!$F63,'fuels and tailpipe emissions'!$B$10:$B$126,'vehicles specifications'!BI$2)/1000*$AQ63</f>
        <v/>
      </c>
      <c r="BJ63" s="7">
        <f>SUMIFS('fuels and tailpipe emissions'!$C$10:$C$126,'fuels and tailpipe emissions'!$A$10:$A$126,'vehicles specifications'!$F63,'fuels and tailpipe emissions'!$B$10:$B$126,'vehicles specifications'!BJ$2)/1000*$AQ63</f>
        <v/>
      </c>
      <c r="BK63" s="7">
        <f>SUMIFS('fuels and tailpipe emissions'!$C$10:$C$126,'fuels and tailpipe emissions'!$A$10:$A$126,'vehicles specifications'!$F63,'fuels and tailpipe emissions'!$B$10:$B$126,'vehicles specifications'!BK$2)/1000*$AQ63</f>
        <v/>
      </c>
      <c r="BL63" s="7">
        <f>SUMIFS('fuels and tailpipe emissions'!$C$10:$C$126,'fuels and tailpipe emissions'!$A$10:$A$126,'vehicles specifications'!$F63,'fuels and tailpipe emissions'!$B$10:$B$126,'vehicles specifications'!BL$2)/1000*$AQ63</f>
        <v/>
      </c>
      <c r="BM63" s="7">
        <f>SUMIFS('fuels and tailpipe emissions'!$C$10:$C$126,'fuels and tailpipe emissions'!$A$10:$A$126,'vehicles specifications'!$F63,'fuels and tailpipe emissions'!$B$10:$B$126,'vehicles specifications'!BM$2)/1000*$AQ63</f>
        <v/>
      </c>
      <c r="BN63" s="7">
        <f>SUMIFS('fuels and tailpipe emissions'!$C$10:$C$126,'fuels and tailpipe emissions'!$A$10:$A$126,'vehicles specifications'!$F63,'fuels and tailpipe emissions'!$B$10:$B$126,'vehicles specifications'!BN$2)/1000*$AQ63</f>
        <v/>
      </c>
      <c r="BO63" s="7">
        <f>SUMIFS('fuels and tailpipe emissions'!$C$10:$C$126,'fuels and tailpipe emissions'!$A$10:$A$126,'vehicles specifications'!$F63,'fuels and tailpipe emissions'!$B$10:$B$126,'vehicles specifications'!BO$2)/1000*$AQ63</f>
        <v/>
      </c>
      <c r="BP63" s="7">
        <f>SUMIFS('fuels and tailpipe emissions'!$C$10:$C$126,'fuels and tailpipe emissions'!$A$10:$A$126,'vehicles specifications'!$F63,'fuels and tailpipe emissions'!$B$10:$B$126,'vehicles specifications'!BP$2)/1000*$AQ63</f>
        <v/>
      </c>
      <c r="BQ63" s="7">
        <f>SUMIFS('fuels and tailpipe emissions'!$C$10:$C$126,'fuels and tailpipe emissions'!$A$10:$A$126,'vehicles specifications'!$F63,'fuels and tailpipe emissions'!$B$10:$B$126,'vehicles specifications'!BQ$2)/1000*$AQ63</f>
        <v/>
      </c>
      <c r="BR63" s="7">
        <f>SUMIFS('fuels and tailpipe emissions'!$C$10:$C$126,'fuels and tailpipe emissions'!$A$10:$A$126,'vehicles specifications'!$F63,'fuels and tailpipe emissions'!$B$10:$B$126,'vehicles specifications'!BR$2)/1000*$AQ63</f>
        <v/>
      </c>
      <c r="BS63" s="7">
        <f>SUMIFS('fuels and tailpipe emissions'!$C$10:$C$126,'fuels and tailpipe emissions'!$A$10:$A$126,'vehicles specifications'!$F63,'fuels and tailpipe emissions'!$B$10:$B$126,'vehicles specifications'!BS$2)/1000*$AQ63</f>
        <v/>
      </c>
      <c r="BT63" s="7">
        <f>SUMIFS('fuels and tailpipe emissions'!$C$10:$C$126,'fuels and tailpipe emissions'!$A$10:$A$126,'vehicles specifications'!$F63,'fuels and tailpipe emissions'!$B$10:$B$126,'vehicles specifications'!BT$2)/1000*$AQ63</f>
        <v/>
      </c>
      <c r="BU63" s="7">
        <f>SUMIFS('fuels and tailpipe emissions'!$C$10:$C$126,'fuels and tailpipe emissions'!$A$10:$A$126,'vehicles specifications'!$F63,'fuels and tailpipe emissions'!$B$10:$B$126,'vehicles specifications'!BU$2)/1000*$AQ63</f>
        <v/>
      </c>
      <c r="BV63" s="7">
        <f>SUMIFS('fuels and tailpipe emissions'!$C$10:$C$126,'fuels and tailpipe emissions'!$A$10:$A$126,'vehicles specifications'!$F63,'fuels and tailpipe emissions'!$B$10:$B$126,'vehicles specifications'!BV$2)/1000*$AQ63</f>
        <v/>
      </c>
      <c r="BW63" s="7">
        <f>SUMIFS('fuels and tailpipe emissions'!$C$10:$C$126,'fuels and tailpipe emissions'!$A$10:$A$126,'vehicles specifications'!$F63,'fuels and tailpipe emissions'!$B$10:$B$126,'vehicles specifications'!BW$2)/1000*$AQ63</f>
        <v/>
      </c>
      <c r="BX63" s="7">
        <f>SUMIFS('fuels and tailpipe emissions'!$C$10:$C$126,'fuels and tailpipe emissions'!$A$10:$A$126,'vehicles specifications'!$F63,'fuels and tailpipe emissions'!$B$10:$B$126,'vehicles specifications'!BX$2)/1000*$AQ63</f>
        <v/>
      </c>
      <c r="BY63" s="7">
        <f>SUMIFS('fuels and tailpipe emissions'!$C$10:$C$126,'fuels and tailpipe emissions'!$A$10:$A$126,'vehicles specifications'!$F63,'fuels and tailpipe emissions'!$B$10:$B$126,'vehicles specifications'!BY$2)/1000*$AQ63</f>
        <v/>
      </c>
      <c r="BZ63" s="7">
        <f>SUMIFS('fuels and tailpipe emissions'!$C$10:$C$126,'fuels and tailpipe emissions'!$A$10:$A$126,'vehicles specifications'!$F63,'fuels and tailpipe emissions'!$B$10:$B$126,'vehicles specifications'!BZ$2)/1000*$AQ63</f>
        <v/>
      </c>
      <c r="CA63" s="7">
        <f>SUMIFS('fuels and tailpipe emissions'!$C$10:$C$126,'fuels and tailpipe emissions'!$A$10:$A$126,'vehicles specifications'!$F63,'fuels and tailpipe emissions'!$B$10:$B$126,'vehicles specifications'!CA$2)/1000*$AQ63</f>
        <v/>
      </c>
      <c r="CB63" s="7">
        <f>SUMIFS('fuels and tailpipe emissions'!$C$10:$C$126,'fuels and tailpipe emissions'!$A$10:$A$126,'vehicles specifications'!$F63,'fuels and tailpipe emissions'!$B$10:$B$126,'vehicles specifications'!CB$2)/1000*$AQ63</f>
        <v/>
      </c>
      <c r="CC63" s="7">
        <f>SUMIFS('fuels and tailpipe emissions'!$C$10:$C$126,'fuels and tailpipe emissions'!$A$10:$A$126,'vehicles specifications'!$F63,'fuels and tailpipe emissions'!$B$10:$B$126,'vehicles specifications'!CC$2)/1000*$AQ63</f>
        <v/>
      </c>
      <c r="CD63" s="7">
        <f>SUMIFS('fuels and tailpipe emissions'!$C$10:$C$126,'fuels and tailpipe emissions'!$A$10:$A$126,'vehicles specifications'!$F63,'fuels and tailpipe emissions'!$B$10:$B$126,'vehicles specifications'!CD$2)/1000*$AQ63</f>
        <v/>
      </c>
      <c r="CE63" s="7">
        <f>SUMIFS('fuels and tailpipe emissions'!$C$10:$C$126,'fuels and tailpipe emissions'!$A$10:$A$126,'vehicles specifications'!$F63,'fuels and tailpipe emissions'!$B$10:$B$126,'vehicles specifications'!CE$2)/1000*$AQ63</f>
        <v/>
      </c>
      <c r="CF63" s="7">
        <f>SUMIFS('fuels and tailpipe emissions'!$C$10:$C$126,'fuels and tailpipe emissions'!$A$10:$A$126,'vehicles specifications'!$F63,'fuels and tailpipe emissions'!$B$10:$B$126,'vehicles specifications'!CF$2)/1000*$AQ63</f>
        <v/>
      </c>
      <c r="CG63" s="7">
        <f>SUMIFS('fuels and tailpipe emissions'!$C$10:$C$126,'fuels and tailpipe emissions'!$A$10:$A$126,'vehicles specifications'!$F63,'fuels and tailpipe emissions'!$B$10:$B$126,'vehicles specifications'!CG$2)/1000*$AQ63</f>
        <v/>
      </c>
      <c r="CH63" s="7">
        <f>SUMIFS('fuels and tailpipe emissions'!$C$10:$C$126,'fuels and tailpipe emissions'!$A$10:$A$126,'vehicles specifications'!$F63,'fuels and tailpipe emissions'!$B$10:$B$126,'vehicles specifications'!CH$2)/1000*$AQ63</f>
        <v/>
      </c>
      <c r="CI63" s="7">
        <f>SUMIFS('fuels and tailpipe emissions'!$C$10:$C$126,'fuels and tailpipe emissions'!$A$10:$A$126,'vehicles specifications'!$F63,'fuels and tailpipe emissions'!$B$10:$B$126,'vehicles specifications'!CI$2)/1000*$AQ63</f>
        <v/>
      </c>
      <c r="CJ63" s="7">
        <f>SUMIFS('fuels and tailpipe emissions'!$C$10:$C$126,'fuels and tailpipe emissions'!$A$10:$A$126,'vehicles specifications'!$F63,'fuels and tailpipe emissions'!$B$10:$B$126,'vehicles specifications'!CJ$2)/1000*$AQ63</f>
        <v/>
      </c>
      <c r="CK63" s="38">
        <f>VLOOKUP($B63,'abrasion emissions'!$O$7:$R$36,2,FALSE)</f>
        <v/>
      </c>
      <c r="CL63" s="38">
        <f>VLOOKUP($B63,'abrasion emissions'!$O$7:$R$36,3,FALSE)</f>
        <v/>
      </c>
      <c r="CM63" s="38">
        <f>VLOOKUP($B63,'abrasion emissions'!$O$7:$R$36,4,FALSE)</f>
        <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
      </c>
      <c r="CV63" s="7">
        <f>(CK63*CN63)+(CL63*CO63)+(CM63*CP63)</f>
        <v/>
      </c>
      <c r="CW63" s="7">
        <f>(CK63*CQ63)+(CL63*CR63)+(CM63*CS63)</f>
        <v/>
      </c>
    </row>
    <row r="64">
      <c r="A64">
        <f>B64&amp;" - "&amp;D64&amp;" - "&amp;IF(I64&lt;&gt;"",I64&amp;" - "&amp;E64,E64)</f>
        <v/>
      </c>
      <c r="B64" t="inlineStr">
        <is>
          <t>Moped, gasoline, &lt;4kW, EURO-5</t>
        </is>
      </c>
      <c r="D64" s="18" t="n">
        <v>2050</v>
      </c>
      <c r="E64" t="inlineStr">
        <is>
          <t>CH</t>
        </is>
      </c>
      <c r="F64" t="inlineStr">
        <is>
          <t>EURO-5</t>
        </is>
      </c>
      <c r="G64" t="inlineStr">
        <is>
          <t>vkm</t>
        </is>
      </c>
      <c r="H64" t="inlineStr">
        <is>
          <t>ICEV-p</t>
        </is>
      </c>
      <c r="J64" t="n">
        <v>25000</v>
      </c>
      <c r="K64" t="n">
        <v>1570</v>
      </c>
      <c r="L64" s="2">
        <f>J64/K64</f>
        <v/>
      </c>
      <c r="M64" t="n">
        <v>1</v>
      </c>
      <c r="N64" t="n">
        <v>75</v>
      </c>
      <c r="O64" t="n">
        <v>2</v>
      </c>
      <c r="P64" s="2">
        <f>SUM(U64,V64,W64,AC64,AF64,AH64)</f>
        <v/>
      </c>
      <c r="Q64" s="2">
        <f>P64+(M64*N64)+O64</f>
        <v/>
      </c>
      <c r="R64" t="n">
        <v>2.5</v>
      </c>
      <c r="S64" s="2" t="n">
        <v>43.2625</v>
      </c>
      <c r="T64" s="1" t="n">
        <v>0.07000000000000001</v>
      </c>
      <c r="U64" s="2">
        <f>S64*(1-T64)</f>
        <v/>
      </c>
      <c r="V64" t="n">
        <v>13.7</v>
      </c>
      <c r="W64" t="n">
        <v>0</v>
      </c>
      <c r="X64" s="3" t="n">
        <v>0</v>
      </c>
      <c r="Y64" s="1" t="n">
        <v>0.8</v>
      </c>
      <c r="Z64" s="3">
        <f>Y64*X64</f>
        <v/>
      </c>
      <c r="AA64" s="3">
        <f>IF(I64&lt;&gt;"",X64/INDEX('energy battery'!$B$3:$D$6,MATCH('vehicles specifications'!$D64,'energy battery'!$A$3:$A$6,0),MATCH('vehicles specifications'!$I64,'energy battery'!$B$2:$D$2,0)),"")</f>
        <v/>
      </c>
      <c r="AB64" s="3">
        <f>IF(AA64&lt;&gt;"",0.3*AA64,"")</f>
        <v/>
      </c>
      <c r="AC64" s="3">
        <f>IF(AA64&lt;&gt;"",AB64+AA64,"")</f>
        <v/>
      </c>
      <c r="AD64" s="3" t="n">
        <v>0</v>
      </c>
      <c r="AE64" s="3" t="n">
        <v>7</v>
      </c>
      <c r="AF64">
        <f>AE64*'fuels and tailpipe emissions'!$B$3</f>
        <v/>
      </c>
      <c r="AG64" s="2">
        <f>AF64*'fuels and tailpipe emissions'!$C$3</f>
        <v/>
      </c>
      <c r="AH64" s="3">
        <f>0.15*AF64</f>
        <v/>
      </c>
      <c r="AI64" t="n">
        <v>0</v>
      </c>
      <c r="AJ64" t="n">
        <v>0</v>
      </c>
      <c r="AK64">
        <f>J64/25000</f>
        <v/>
      </c>
      <c r="AL64">
        <f>0.000537/1000*Q64</f>
        <v/>
      </c>
      <c r="AM64" t="n">
        <v>0.00129</v>
      </c>
      <c r="AN64" s="2">
        <f>U64</f>
        <v/>
      </c>
      <c r="AO64" s="2">
        <f>SUM(V64:W64)</f>
        <v/>
      </c>
      <c r="AP64" s="2">
        <f>AC64</f>
        <v/>
      </c>
      <c r="AQ64" s="6" t="n">
        <v>0.7984380194344564</v>
      </c>
      <c r="AR64" s="20" t="n">
        <v>0</v>
      </c>
      <c r="AS64" s="6">
        <f>IF($H64="BEV",SUMPRODUCT(#REF!,#REF!),"")</f>
        <v/>
      </c>
      <c r="AT64" s="2">
        <f>SUM(Z64,AG64)/(SUM(AQ64,AS64)/3.6)</f>
        <v/>
      </c>
      <c r="AU64" s="5">
        <f>IF($H64="ICEV-p",$AQ64/('fuels and tailpipe emissions'!$C$3*3.6)*'fuels and tailpipe emissions'!$D$3,"")*(1-AR64)</f>
        <v/>
      </c>
      <c r="AV64" s="5">
        <f>IF($H64="ICEV-p",$AQ64/('fuels and tailpipe emissions'!$C$3*3.6)*'fuels and tailpipe emissions'!$D$3,"")*AR64</f>
        <v/>
      </c>
      <c r="AW64" s="7">
        <f>IF($H64="ICEV-p",$AQ64/('fuels and tailpipe emissions'!$C$3*3.6)*'fuels and tailpipe emissions'!$E$3,"")</f>
        <v/>
      </c>
      <c r="AX64" s="7">
        <f>SUMIFS('fuels and tailpipe emissions'!$C$10:$C$126,'fuels and tailpipe emissions'!$A$10:$A$126,'vehicles specifications'!$F64,'fuels and tailpipe emissions'!$B$10:$B$126,'vehicles specifications'!AX$2)/1000*$AQ64</f>
        <v/>
      </c>
      <c r="AY64" s="7">
        <f>SUMIFS('fuels and tailpipe emissions'!$C$10:$C$126,'fuels and tailpipe emissions'!$A$10:$A$126,'vehicles specifications'!$F64,'fuels and tailpipe emissions'!$B$10:$B$126,'vehicles specifications'!AY$2)/1000*$AQ64</f>
        <v/>
      </c>
      <c r="AZ64" s="7">
        <f>SUMIFS('fuels and tailpipe emissions'!$C$10:$C$126,'fuels and tailpipe emissions'!$A$10:$A$126,'vehicles specifications'!$F64,'fuels and tailpipe emissions'!$B$10:$B$126,'vehicles specifications'!AZ$2)/1000*$AQ64</f>
        <v/>
      </c>
      <c r="BA64" s="7">
        <f>SUMIFS('fuels and tailpipe emissions'!$C$10:$C$126,'fuels and tailpipe emissions'!$A$10:$A$126,'vehicles specifications'!$F64,'fuels and tailpipe emissions'!$B$10:$B$126,'vehicles specifications'!BA$2)/1000*$AQ64</f>
        <v/>
      </c>
      <c r="BB64" s="7">
        <f>SUMIFS('fuels and tailpipe emissions'!$C$10:$C$126,'fuels and tailpipe emissions'!$A$10:$A$126,'vehicles specifications'!$F64,'fuels and tailpipe emissions'!$B$10:$B$126,'vehicles specifications'!BB$2)/1000*$AQ64</f>
        <v/>
      </c>
      <c r="BC64" s="7">
        <f>SUMIFS('fuels and tailpipe emissions'!$C$10:$C$126,'fuels and tailpipe emissions'!$A$10:$A$126,'vehicles specifications'!$F64,'fuels and tailpipe emissions'!$B$10:$B$126,'vehicles specifications'!BC$2)/1000*$AQ64</f>
        <v/>
      </c>
      <c r="BD64" s="7">
        <f>SUMIFS('fuels and tailpipe emissions'!$C$10:$C$126,'fuels and tailpipe emissions'!$A$10:$A$126,'vehicles specifications'!$F64,'fuels and tailpipe emissions'!$B$10:$B$126,'vehicles specifications'!BD$2)/1000*$AQ64</f>
        <v/>
      </c>
      <c r="BE64" s="7">
        <f>SUMIFS('fuels and tailpipe emissions'!$C$10:$C$126,'fuels and tailpipe emissions'!$A$10:$A$126,'vehicles specifications'!$F64,'fuels and tailpipe emissions'!$B$10:$B$126,'vehicles specifications'!BE$2)/1000*$AQ64</f>
        <v/>
      </c>
      <c r="BF64" s="7">
        <f>SUMIFS('fuels and tailpipe emissions'!$C$10:$C$126,'fuels and tailpipe emissions'!$A$10:$A$126,'vehicles specifications'!$F64,'fuels and tailpipe emissions'!$B$10:$B$126,'vehicles specifications'!BF$2)/1000*$AQ64</f>
        <v/>
      </c>
      <c r="BG64" s="7">
        <f>SUMIFS('fuels and tailpipe emissions'!$C$10:$C$126,'fuels and tailpipe emissions'!$A$10:$A$126,'vehicles specifications'!$F64,'fuels and tailpipe emissions'!$B$10:$B$126,'vehicles specifications'!BG$2)/1000*$AQ64</f>
        <v/>
      </c>
      <c r="BH64" s="7">
        <f>SUMIFS('fuels and tailpipe emissions'!$C$10:$C$126,'fuels and tailpipe emissions'!$A$10:$A$126,'vehicles specifications'!$F64,'fuels and tailpipe emissions'!$B$10:$B$126,'vehicles specifications'!BH$2)/1000*$AQ64</f>
        <v/>
      </c>
      <c r="BI64" s="7">
        <f>SUMIFS('fuels and tailpipe emissions'!$C$10:$C$126,'fuels and tailpipe emissions'!$A$10:$A$126,'vehicles specifications'!$F64,'fuels and tailpipe emissions'!$B$10:$B$126,'vehicles specifications'!BI$2)/1000*$AQ64</f>
        <v/>
      </c>
      <c r="BJ64" s="7">
        <f>SUMIFS('fuels and tailpipe emissions'!$C$10:$C$126,'fuels and tailpipe emissions'!$A$10:$A$126,'vehicles specifications'!$F64,'fuels and tailpipe emissions'!$B$10:$B$126,'vehicles specifications'!BJ$2)/1000*$AQ64</f>
        <v/>
      </c>
      <c r="BK64" s="7">
        <f>SUMIFS('fuels and tailpipe emissions'!$C$10:$C$126,'fuels and tailpipe emissions'!$A$10:$A$126,'vehicles specifications'!$F64,'fuels and tailpipe emissions'!$B$10:$B$126,'vehicles specifications'!BK$2)/1000*$AQ64</f>
        <v/>
      </c>
      <c r="BL64" s="7">
        <f>SUMIFS('fuels and tailpipe emissions'!$C$10:$C$126,'fuels and tailpipe emissions'!$A$10:$A$126,'vehicles specifications'!$F64,'fuels and tailpipe emissions'!$B$10:$B$126,'vehicles specifications'!BL$2)/1000*$AQ64</f>
        <v/>
      </c>
      <c r="BM64" s="7">
        <f>SUMIFS('fuels and tailpipe emissions'!$C$10:$C$126,'fuels and tailpipe emissions'!$A$10:$A$126,'vehicles specifications'!$F64,'fuels and tailpipe emissions'!$B$10:$B$126,'vehicles specifications'!BM$2)/1000*$AQ64</f>
        <v/>
      </c>
      <c r="BN64" s="7">
        <f>SUMIFS('fuels and tailpipe emissions'!$C$10:$C$126,'fuels and tailpipe emissions'!$A$10:$A$126,'vehicles specifications'!$F64,'fuels and tailpipe emissions'!$B$10:$B$126,'vehicles specifications'!BN$2)/1000*$AQ64</f>
        <v/>
      </c>
      <c r="BO64" s="7">
        <f>SUMIFS('fuels and tailpipe emissions'!$C$10:$C$126,'fuels and tailpipe emissions'!$A$10:$A$126,'vehicles specifications'!$F64,'fuels and tailpipe emissions'!$B$10:$B$126,'vehicles specifications'!BO$2)/1000*$AQ64</f>
        <v/>
      </c>
      <c r="BP64" s="7">
        <f>SUMIFS('fuels and tailpipe emissions'!$C$10:$C$126,'fuels and tailpipe emissions'!$A$10:$A$126,'vehicles specifications'!$F64,'fuels and tailpipe emissions'!$B$10:$B$126,'vehicles specifications'!BP$2)/1000*$AQ64</f>
        <v/>
      </c>
      <c r="BQ64" s="7">
        <f>SUMIFS('fuels and tailpipe emissions'!$C$10:$C$126,'fuels and tailpipe emissions'!$A$10:$A$126,'vehicles specifications'!$F64,'fuels and tailpipe emissions'!$B$10:$B$126,'vehicles specifications'!BQ$2)/1000*$AQ64</f>
        <v/>
      </c>
      <c r="BR64" s="7">
        <f>SUMIFS('fuels and tailpipe emissions'!$C$10:$C$126,'fuels and tailpipe emissions'!$A$10:$A$126,'vehicles specifications'!$F64,'fuels and tailpipe emissions'!$B$10:$B$126,'vehicles specifications'!BR$2)/1000*$AQ64</f>
        <v/>
      </c>
      <c r="BS64" s="7">
        <f>SUMIFS('fuels and tailpipe emissions'!$C$10:$C$126,'fuels and tailpipe emissions'!$A$10:$A$126,'vehicles specifications'!$F64,'fuels and tailpipe emissions'!$B$10:$B$126,'vehicles specifications'!BS$2)/1000*$AQ64</f>
        <v/>
      </c>
      <c r="BT64" s="7">
        <f>SUMIFS('fuels and tailpipe emissions'!$C$10:$C$126,'fuels and tailpipe emissions'!$A$10:$A$126,'vehicles specifications'!$F64,'fuels and tailpipe emissions'!$B$10:$B$126,'vehicles specifications'!BT$2)/1000*$AQ64</f>
        <v/>
      </c>
      <c r="BU64" s="7">
        <f>SUMIFS('fuels and tailpipe emissions'!$C$10:$C$126,'fuels and tailpipe emissions'!$A$10:$A$126,'vehicles specifications'!$F64,'fuels and tailpipe emissions'!$B$10:$B$126,'vehicles specifications'!BU$2)/1000*$AQ64</f>
        <v/>
      </c>
      <c r="BV64" s="7">
        <f>SUMIFS('fuels and tailpipe emissions'!$C$10:$C$126,'fuels and tailpipe emissions'!$A$10:$A$126,'vehicles specifications'!$F64,'fuels and tailpipe emissions'!$B$10:$B$126,'vehicles specifications'!BV$2)/1000*$AQ64</f>
        <v/>
      </c>
      <c r="BW64" s="7">
        <f>SUMIFS('fuels and tailpipe emissions'!$C$10:$C$126,'fuels and tailpipe emissions'!$A$10:$A$126,'vehicles specifications'!$F64,'fuels and tailpipe emissions'!$B$10:$B$126,'vehicles specifications'!BW$2)/1000*$AQ64</f>
        <v/>
      </c>
      <c r="BX64" s="7">
        <f>SUMIFS('fuels and tailpipe emissions'!$C$10:$C$126,'fuels and tailpipe emissions'!$A$10:$A$126,'vehicles specifications'!$F64,'fuels and tailpipe emissions'!$B$10:$B$126,'vehicles specifications'!BX$2)/1000*$AQ64</f>
        <v/>
      </c>
      <c r="BY64" s="7">
        <f>SUMIFS('fuels and tailpipe emissions'!$C$10:$C$126,'fuels and tailpipe emissions'!$A$10:$A$126,'vehicles specifications'!$F64,'fuels and tailpipe emissions'!$B$10:$B$126,'vehicles specifications'!BY$2)/1000*$AQ64</f>
        <v/>
      </c>
      <c r="BZ64" s="7">
        <f>SUMIFS('fuels and tailpipe emissions'!$C$10:$C$126,'fuels and tailpipe emissions'!$A$10:$A$126,'vehicles specifications'!$F64,'fuels and tailpipe emissions'!$B$10:$B$126,'vehicles specifications'!BZ$2)/1000*$AQ64</f>
        <v/>
      </c>
      <c r="CA64" s="7">
        <f>SUMIFS('fuels and tailpipe emissions'!$C$10:$C$126,'fuels and tailpipe emissions'!$A$10:$A$126,'vehicles specifications'!$F64,'fuels and tailpipe emissions'!$B$10:$B$126,'vehicles specifications'!CA$2)/1000*$AQ64</f>
        <v/>
      </c>
      <c r="CB64" s="7">
        <f>SUMIFS('fuels and tailpipe emissions'!$C$10:$C$126,'fuels and tailpipe emissions'!$A$10:$A$126,'vehicles specifications'!$F64,'fuels and tailpipe emissions'!$B$10:$B$126,'vehicles specifications'!CB$2)/1000*$AQ64</f>
        <v/>
      </c>
      <c r="CC64" s="7">
        <f>SUMIFS('fuels and tailpipe emissions'!$C$10:$C$126,'fuels and tailpipe emissions'!$A$10:$A$126,'vehicles specifications'!$F64,'fuels and tailpipe emissions'!$B$10:$B$126,'vehicles specifications'!CC$2)/1000*$AQ64</f>
        <v/>
      </c>
      <c r="CD64" s="7">
        <f>SUMIFS('fuels and tailpipe emissions'!$C$10:$C$126,'fuels and tailpipe emissions'!$A$10:$A$126,'vehicles specifications'!$F64,'fuels and tailpipe emissions'!$B$10:$B$126,'vehicles specifications'!CD$2)/1000*$AQ64</f>
        <v/>
      </c>
      <c r="CE64" s="7">
        <f>SUMIFS('fuels and tailpipe emissions'!$C$10:$C$126,'fuels and tailpipe emissions'!$A$10:$A$126,'vehicles specifications'!$F64,'fuels and tailpipe emissions'!$B$10:$B$126,'vehicles specifications'!CE$2)/1000*$AQ64</f>
        <v/>
      </c>
      <c r="CF64" s="7">
        <f>SUMIFS('fuels and tailpipe emissions'!$C$10:$C$126,'fuels and tailpipe emissions'!$A$10:$A$126,'vehicles specifications'!$F64,'fuels and tailpipe emissions'!$B$10:$B$126,'vehicles specifications'!CF$2)/1000*$AQ64</f>
        <v/>
      </c>
      <c r="CG64" s="7">
        <f>SUMIFS('fuels and tailpipe emissions'!$C$10:$C$126,'fuels and tailpipe emissions'!$A$10:$A$126,'vehicles specifications'!$F64,'fuels and tailpipe emissions'!$B$10:$B$126,'vehicles specifications'!CG$2)/1000*$AQ64</f>
        <v/>
      </c>
      <c r="CH64" s="7">
        <f>SUMIFS('fuels and tailpipe emissions'!$C$10:$C$126,'fuels and tailpipe emissions'!$A$10:$A$126,'vehicles specifications'!$F64,'fuels and tailpipe emissions'!$B$10:$B$126,'vehicles specifications'!CH$2)/1000*$AQ64</f>
        <v/>
      </c>
      <c r="CI64" s="7">
        <f>SUMIFS('fuels and tailpipe emissions'!$C$10:$C$126,'fuels and tailpipe emissions'!$A$10:$A$126,'vehicles specifications'!$F64,'fuels and tailpipe emissions'!$B$10:$B$126,'vehicles specifications'!CI$2)/1000*$AQ64</f>
        <v/>
      </c>
      <c r="CJ64" s="7">
        <f>SUMIFS('fuels and tailpipe emissions'!$C$10:$C$126,'fuels and tailpipe emissions'!$A$10:$A$126,'vehicles specifications'!$F64,'fuels and tailpipe emissions'!$B$10:$B$126,'vehicles specifications'!CJ$2)/1000*$AQ64</f>
        <v/>
      </c>
      <c r="CK64" s="38">
        <f>VLOOKUP($B64,'abrasion emissions'!$O$7:$R$36,2,FALSE)</f>
        <v/>
      </c>
      <c r="CL64" s="38">
        <f>VLOOKUP($B64,'abrasion emissions'!$O$7:$R$36,3,FALSE)</f>
        <v/>
      </c>
      <c r="CM64" s="38">
        <f>VLOOKUP($B64,'abrasion emissions'!$O$7:$R$36,4,FALSE)</f>
        <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
      </c>
      <c r="CV64" s="7">
        <f>(CK64*CN64)+(CL64*CO64)+(CM64*CP64)</f>
        <v/>
      </c>
      <c r="CW64" s="7">
        <f>(CK64*CQ64)+(CL64*CR64)+(CM64*CS64)</f>
        <v/>
      </c>
    </row>
    <row r="65">
      <c r="A65">
        <f>B65&amp;" - "&amp;D65&amp;" - "&amp;IF(I65&lt;&gt;"",I65&amp;" - "&amp;E65,E65)</f>
        <v/>
      </c>
      <c r="B65" t="inlineStr">
        <is>
          <t>Scooter, gasoline, &lt;4kW, EURO-3</t>
        </is>
      </c>
      <c r="D65" s="18" t="n">
        <v>2006</v>
      </c>
      <c r="E65" t="inlineStr">
        <is>
          <t>CH</t>
        </is>
      </c>
      <c r="F65" t="inlineStr">
        <is>
          <t>EURO-5</t>
        </is>
      </c>
      <c r="G65" t="inlineStr">
        <is>
          <t>vkm</t>
        </is>
      </c>
      <c r="H65" t="inlineStr">
        <is>
          <t>ICEV-p</t>
        </is>
      </c>
      <c r="J65" t="n">
        <v>25000</v>
      </c>
      <c r="K65" t="n">
        <v>1570</v>
      </c>
      <c r="L65" s="2">
        <f>J65/K65</f>
        <v/>
      </c>
      <c r="M65" t="n">
        <v>1</v>
      </c>
      <c r="N65" t="n">
        <v>75</v>
      </c>
      <c r="O65" t="n">
        <v>4</v>
      </c>
      <c r="P65" s="2">
        <f>SUM(U65,V65,W65,AC65,AF65,AH65)</f>
        <v/>
      </c>
      <c r="Q65" s="2">
        <f>P65+(M65*N65)+O65</f>
        <v/>
      </c>
      <c r="R65" t="n">
        <v>2.8</v>
      </c>
      <c r="S65" s="2" t="n">
        <v>53</v>
      </c>
      <c r="T65" s="1" t="n">
        <v>-0.05</v>
      </c>
      <c r="U65" s="2">
        <f>S65*(1-T65)</f>
        <v/>
      </c>
      <c r="V65" t="n">
        <v>32</v>
      </c>
      <c r="W65" t="n">
        <v>0</v>
      </c>
      <c r="X65" s="3" t="n">
        <v>0</v>
      </c>
      <c r="Y65" s="1" t="n">
        <v>0.8</v>
      </c>
      <c r="Z65" s="3">
        <f>Y65*X65</f>
        <v/>
      </c>
      <c r="AA65" s="3">
        <f>IF(I65&lt;&gt;"",X65/INDEX('energy battery'!$B$3:$D$6,MATCH('vehicles specifications'!$D65,'energy battery'!$A$3:$A$6,0),MATCH('vehicles specifications'!$I65,'energy battery'!$B$2:$D$2,0)),"")</f>
        <v/>
      </c>
      <c r="AB65" s="3">
        <f>IF(AA65&lt;&gt;"",0.3*AA65,"")</f>
        <v/>
      </c>
      <c r="AC65" s="3">
        <f>IF(AA65&lt;&gt;"",AB65+AA65,"")</f>
        <v/>
      </c>
      <c r="AD65" s="3" t="n">
        <v>0</v>
      </c>
      <c r="AE65" s="3" t="n">
        <v>7</v>
      </c>
      <c r="AF65">
        <f>AE65*'fuels and tailpipe emissions'!$B$3</f>
        <v/>
      </c>
      <c r="AG65" s="2">
        <f>AF65*'fuels and tailpipe emissions'!$C$3</f>
        <v/>
      </c>
      <c r="AH65" s="3">
        <f>0.15*AF65</f>
        <v/>
      </c>
      <c r="AI65" t="n">
        <v>0</v>
      </c>
      <c r="AJ65" t="n">
        <v>0</v>
      </c>
      <c r="AK65">
        <f>J65/25000</f>
        <v/>
      </c>
      <c r="AL65">
        <f>0.000537/1000*Q65</f>
        <v/>
      </c>
      <c r="AM65" t="n">
        <v>0.00129</v>
      </c>
      <c r="AN65" s="2">
        <f>U65</f>
        <v/>
      </c>
      <c r="AO65" s="2">
        <f>SUM(V65:W65)</f>
        <v/>
      </c>
      <c r="AP65" s="2">
        <f>AC65</f>
        <v/>
      </c>
      <c r="AQ65" s="6" t="n">
        <v>1.379636359558651</v>
      </c>
      <c r="AR65" s="20" t="n">
        <v>0</v>
      </c>
      <c r="AS65" s="6">
        <f>IF($H65="BEV",SUMPRODUCT(#REF!,#REF!),"")</f>
        <v/>
      </c>
      <c r="AT65" s="2">
        <f>SUM(Z65,AG65)/(SUM(AQ65,AS65)/3.6)</f>
        <v/>
      </c>
      <c r="AU65" s="5">
        <f>IF($H65="ICEV-p",$AQ65/('fuels and tailpipe emissions'!$C$3*3.6)*'fuels and tailpipe emissions'!$D$3,"")*(1-AR65)</f>
        <v/>
      </c>
      <c r="AV65" s="5">
        <f>IF($H65="ICEV-p",$AQ65/('fuels and tailpipe emissions'!$C$3*3.6)*'fuels and tailpipe emissions'!$D$3,"")*AR65</f>
        <v/>
      </c>
      <c r="AW65" s="7">
        <f>IF($H65="ICEV-p",$AQ65/('fuels and tailpipe emissions'!$C$3*3.6)*'fuels and tailpipe emissions'!$E$3,"")</f>
        <v/>
      </c>
      <c r="AX65" s="7">
        <f>SUMIFS('fuels and tailpipe emissions'!$C$10:$C$126,'fuels and tailpipe emissions'!$A$10:$A$126,'vehicles specifications'!$F65,'fuels and tailpipe emissions'!$B$10:$B$126,'vehicles specifications'!AX$2)/1000*$AQ65</f>
        <v/>
      </c>
      <c r="AY65" s="7">
        <f>SUMIFS('fuels and tailpipe emissions'!$C$10:$C$126,'fuels and tailpipe emissions'!$A$10:$A$126,'vehicles specifications'!$F65,'fuels and tailpipe emissions'!$B$10:$B$126,'vehicles specifications'!AY$2)/1000*$AQ65</f>
        <v/>
      </c>
      <c r="AZ65" s="7">
        <f>SUMIFS('fuels and tailpipe emissions'!$C$10:$C$126,'fuels and tailpipe emissions'!$A$10:$A$126,'vehicles specifications'!$F65,'fuels and tailpipe emissions'!$B$10:$B$126,'vehicles specifications'!AZ$2)/1000*$AQ65</f>
        <v/>
      </c>
      <c r="BA65" s="7">
        <f>SUMIFS('fuels and tailpipe emissions'!$C$10:$C$126,'fuels and tailpipe emissions'!$A$10:$A$126,'vehicles specifications'!$F65,'fuels and tailpipe emissions'!$B$10:$B$126,'vehicles specifications'!BA$2)/1000*$AQ65</f>
        <v/>
      </c>
      <c r="BB65" s="7">
        <f>SUMIFS('fuels and tailpipe emissions'!$C$10:$C$126,'fuels and tailpipe emissions'!$A$10:$A$126,'vehicles specifications'!$F65,'fuels and tailpipe emissions'!$B$10:$B$126,'vehicles specifications'!BB$2)/1000*$AQ65</f>
        <v/>
      </c>
      <c r="BC65" s="7">
        <f>SUMIFS('fuels and tailpipe emissions'!$C$10:$C$126,'fuels and tailpipe emissions'!$A$10:$A$126,'vehicles specifications'!$F65,'fuels and tailpipe emissions'!$B$10:$B$126,'vehicles specifications'!BC$2)/1000*$AQ65</f>
        <v/>
      </c>
      <c r="BD65" s="7">
        <f>SUMIFS('fuels and tailpipe emissions'!$C$10:$C$126,'fuels and tailpipe emissions'!$A$10:$A$126,'vehicles specifications'!$F65,'fuels and tailpipe emissions'!$B$10:$B$126,'vehicles specifications'!BD$2)/1000*$AQ65</f>
        <v/>
      </c>
      <c r="BE65" s="7">
        <f>SUMIFS('fuels and tailpipe emissions'!$C$10:$C$126,'fuels and tailpipe emissions'!$A$10:$A$126,'vehicles specifications'!$F65,'fuels and tailpipe emissions'!$B$10:$B$126,'vehicles specifications'!BE$2)/1000*$AQ65</f>
        <v/>
      </c>
      <c r="BF65" s="7">
        <f>SUMIFS('fuels and tailpipe emissions'!$C$10:$C$126,'fuels and tailpipe emissions'!$A$10:$A$126,'vehicles specifications'!$F65,'fuels and tailpipe emissions'!$B$10:$B$126,'vehicles specifications'!BF$2)/1000*$AQ65</f>
        <v/>
      </c>
      <c r="BG65" s="7">
        <f>SUMIFS('fuels and tailpipe emissions'!$C$10:$C$126,'fuels and tailpipe emissions'!$A$10:$A$126,'vehicles specifications'!$F65,'fuels and tailpipe emissions'!$B$10:$B$126,'vehicles specifications'!BG$2)/1000*$AQ65</f>
        <v/>
      </c>
      <c r="BH65" s="7">
        <f>SUMIFS('fuels and tailpipe emissions'!$C$10:$C$126,'fuels and tailpipe emissions'!$A$10:$A$126,'vehicles specifications'!$F65,'fuels and tailpipe emissions'!$B$10:$B$126,'vehicles specifications'!BH$2)/1000*$AQ65</f>
        <v/>
      </c>
      <c r="BI65" s="7">
        <f>SUMIFS('fuels and tailpipe emissions'!$C$10:$C$126,'fuels and tailpipe emissions'!$A$10:$A$126,'vehicles specifications'!$F65,'fuels and tailpipe emissions'!$B$10:$B$126,'vehicles specifications'!BI$2)/1000*$AQ65</f>
        <v/>
      </c>
      <c r="BJ65" s="7">
        <f>SUMIFS('fuels and tailpipe emissions'!$C$10:$C$126,'fuels and tailpipe emissions'!$A$10:$A$126,'vehicles specifications'!$F65,'fuels and tailpipe emissions'!$B$10:$B$126,'vehicles specifications'!BJ$2)/1000*$AQ65</f>
        <v/>
      </c>
      <c r="BK65" s="7">
        <f>SUMIFS('fuels and tailpipe emissions'!$C$10:$C$126,'fuels and tailpipe emissions'!$A$10:$A$126,'vehicles specifications'!$F65,'fuels and tailpipe emissions'!$B$10:$B$126,'vehicles specifications'!BK$2)/1000*$AQ65</f>
        <v/>
      </c>
      <c r="BL65" s="7">
        <f>SUMIFS('fuels and tailpipe emissions'!$C$10:$C$126,'fuels and tailpipe emissions'!$A$10:$A$126,'vehicles specifications'!$F65,'fuels and tailpipe emissions'!$B$10:$B$126,'vehicles specifications'!BL$2)/1000*$AQ65</f>
        <v/>
      </c>
      <c r="BM65" s="7">
        <f>SUMIFS('fuels and tailpipe emissions'!$C$10:$C$126,'fuels and tailpipe emissions'!$A$10:$A$126,'vehicles specifications'!$F65,'fuels and tailpipe emissions'!$B$10:$B$126,'vehicles specifications'!BM$2)/1000*$AQ65</f>
        <v/>
      </c>
      <c r="BN65" s="7">
        <f>SUMIFS('fuels and tailpipe emissions'!$C$10:$C$126,'fuels and tailpipe emissions'!$A$10:$A$126,'vehicles specifications'!$F65,'fuels and tailpipe emissions'!$B$10:$B$126,'vehicles specifications'!BN$2)/1000*$AQ65</f>
        <v/>
      </c>
      <c r="BO65" s="7">
        <f>SUMIFS('fuels and tailpipe emissions'!$C$10:$C$126,'fuels and tailpipe emissions'!$A$10:$A$126,'vehicles specifications'!$F65,'fuels and tailpipe emissions'!$B$10:$B$126,'vehicles specifications'!BO$2)/1000*$AQ65</f>
        <v/>
      </c>
      <c r="BP65" s="7">
        <f>SUMIFS('fuels and tailpipe emissions'!$C$10:$C$126,'fuels and tailpipe emissions'!$A$10:$A$126,'vehicles specifications'!$F65,'fuels and tailpipe emissions'!$B$10:$B$126,'vehicles specifications'!BP$2)/1000*$AQ65</f>
        <v/>
      </c>
      <c r="BQ65" s="7">
        <f>SUMIFS('fuels and tailpipe emissions'!$C$10:$C$126,'fuels and tailpipe emissions'!$A$10:$A$126,'vehicles specifications'!$F65,'fuels and tailpipe emissions'!$B$10:$B$126,'vehicles specifications'!BQ$2)/1000*$AQ65</f>
        <v/>
      </c>
      <c r="BR65" s="7">
        <f>SUMIFS('fuels and tailpipe emissions'!$C$10:$C$126,'fuels and tailpipe emissions'!$A$10:$A$126,'vehicles specifications'!$F65,'fuels and tailpipe emissions'!$B$10:$B$126,'vehicles specifications'!BR$2)/1000*$AQ65</f>
        <v/>
      </c>
      <c r="BS65" s="7">
        <f>SUMIFS('fuels and tailpipe emissions'!$C$10:$C$126,'fuels and tailpipe emissions'!$A$10:$A$126,'vehicles specifications'!$F65,'fuels and tailpipe emissions'!$B$10:$B$126,'vehicles specifications'!BS$2)/1000*$AQ65</f>
        <v/>
      </c>
      <c r="BT65" s="7">
        <f>SUMIFS('fuels and tailpipe emissions'!$C$10:$C$126,'fuels and tailpipe emissions'!$A$10:$A$126,'vehicles specifications'!$F65,'fuels and tailpipe emissions'!$B$10:$B$126,'vehicles specifications'!BT$2)/1000*$AQ65</f>
        <v/>
      </c>
      <c r="BU65" s="7">
        <f>SUMIFS('fuels and tailpipe emissions'!$C$10:$C$126,'fuels and tailpipe emissions'!$A$10:$A$126,'vehicles specifications'!$F65,'fuels and tailpipe emissions'!$B$10:$B$126,'vehicles specifications'!BU$2)/1000*$AQ65</f>
        <v/>
      </c>
      <c r="BV65" s="7">
        <f>SUMIFS('fuels and tailpipe emissions'!$C$10:$C$126,'fuels and tailpipe emissions'!$A$10:$A$126,'vehicles specifications'!$F65,'fuels and tailpipe emissions'!$B$10:$B$126,'vehicles specifications'!BV$2)/1000*$AQ65</f>
        <v/>
      </c>
      <c r="BW65" s="7">
        <f>SUMIFS('fuels and tailpipe emissions'!$C$10:$C$126,'fuels and tailpipe emissions'!$A$10:$A$126,'vehicles specifications'!$F65,'fuels and tailpipe emissions'!$B$10:$B$126,'vehicles specifications'!BW$2)/1000*$AQ65</f>
        <v/>
      </c>
      <c r="BX65" s="7">
        <f>SUMIFS('fuels and tailpipe emissions'!$C$10:$C$126,'fuels and tailpipe emissions'!$A$10:$A$126,'vehicles specifications'!$F65,'fuels and tailpipe emissions'!$B$10:$B$126,'vehicles specifications'!BX$2)/1000*$AQ65</f>
        <v/>
      </c>
      <c r="BY65" s="7">
        <f>SUMIFS('fuels and tailpipe emissions'!$C$10:$C$126,'fuels and tailpipe emissions'!$A$10:$A$126,'vehicles specifications'!$F65,'fuels and tailpipe emissions'!$B$10:$B$126,'vehicles specifications'!BY$2)/1000*$AQ65</f>
        <v/>
      </c>
      <c r="BZ65" s="7">
        <f>SUMIFS('fuels and tailpipe emissions'!$C$10:$C$126,'fuels and tailpipe emissions'!$A$10:$A$126,'vehicles specifications'!$F65,'fuels and tailpipe emissions'!$B$10:$B$126,'vehicles specifications'!BZ$2)/1000*$AQ65</f>
        <v/>
      </c>
      <c r="CA65" s="7">
        <f>SUMIFS('fuels and tailpipe emissions'!$C$10:$C$126,'fuels and tailpipe emissions'!$A$10:$A$126,'vehicles specifications'!$F65,'fuels and tailpipe emissions'!$B$10:$B$126,'vehicles specifications'!CA$2)/1000*$AQ65</f>
        <v/>
      </c>
      <c r="CB65" s="7">
        <f>SUMIFS('fuels and tailpipe emissions'!$C$10:$C$126,'fuels and tailpipe emissions'!$A$10:$A$126,'vehicles specifications'!$F65,'fuels and tailpipe emissions'!$B$10:$B$126,'vehicles specifications'!CB$2)/1000*$AQ65</f>
        <v/>
      </c>
      <c r="CC65" s="7">
        <f>SUMIFS('fuels and tailpipe emissions'!$C$10:$C$126,'fuels and tailpipe emissions'!$A$10:$A$126,'vehicles specifications'!$F65,'fuels and tailpipe emissions'!$B$10:$B$126,'vehicles specifications'!CC$2)/1000*$AQ65</f>
        <v/>
      </c>
      <c r="CD65" s="7">
        <f>SUMIFS('fuels and tailpipe emissions'!$C$10:$C$126,'fuels and tailpipe emissions'!$A$10:$A$126,'vehicles specifications'!$F65,'fuels and tailpipe emissions'!$B$10:$B$126,'vehicles specifications'!CD$2)/1000*$AQ65</f>
        <v/>
      </c>
      <c r="CE65" s="7">
        <f>SUMIFS('fuels and tailpipe emissions'!$C$10:$C$126,'fuels and tailpipe emissions'!$A$10:$A$126,'vehicles specifications'!$F65,'fuels and tailpipe emissions'!$B$10:$B$126,'vehicles specifications'!CE$2)/1000*$AQ65</f>
        <v/>
      </c>
      <c r="CF65" s="7">
        <f>SUMIFS('fuels and tailpipe emissions'!$C$10:$C$126,'fuels and tailpipe emissions'!$A$10:$A$126,'vehicles specifications'!$F65,'fuels and tailpipe emissions'!$B$10:$B$126,'vehicles specifications'!CF$2)/1000*$AQ65</f>
        <v/>
      </c>
      <c r="CG65" s="7">
        <f>SUMIFS('fuels and tailpipe emissions'!$C$10:$C$126,'fuels and tailpipe emissions'!$A$10:$A$126,'vehicles specifications'!$F65,'fuels and tailpipe emissions'!$B$10:$B$126,'vehicles specifications'!CG$2)/1000*$AQ65</f>
        <v/>
      </c>
      <c r="CH65" s="7">
        <f>SUMIFS('fuels and tailpipe emissions'!$C$10:$C$126,'fuels and tailpipe emissions'!$A$10:$A$126,'vehicles specifications'!$F65,'fuels and tailpipe emissions'!$B$10:$B$126,'vehicles specifications'!CH$2)/1000*$AQ65</f>
        <v/>
      </c>
      <c r="CI65" s="7">
        <f>SUMIFS('fuels and tailpipe emissions'!$C$10:$C$126,'fuels and tailpipe emissions'!$A$10:$A$126,'vehicles specifications'!$F65,'fuels and tailpipe emissions'!$B$10:$B$126,'vehicles specifications'!CI$2)/1000*$AQ65</f>
        <v/>
      </c>
      <c r="CJ65" s="7">
        <f>SUMIFS('fuels and tailpipe emissions'!$C$10:$C$126,'fuels and tailpipe emissions'!$A$10:$A$126,'vehicles specifications'!$F65,'fuels and tailpipe emissions'!$B$10:$B$126,'vehicles specifications'!CJ$2)/1000*$AQ65</f>
        <v/>
      </c>
      <c r="CK65" s="38">
        <f>VLOOKUP($B65,'abrasion emissions'!$O$7:$R$36,2,FALSE)</f>
        <v/>
      </c>
      <c r="CL65" s="38">
        <f>VLOOKUP($B65,'abrasion emissions'!$O$7:$R$36,3,FALSE)</f>
        <v/>
      </c>
      <c r="CM65" s="38">
        <f>VLOOKUP($B65,'abrasion emissions'!$O$7:$R$36,4,FALSE)</f>
        <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
      </c>
      <c r="CV65" s="7">
        <f>(CK65*CN65)+(CL65*CO65)+(CM65*CP65)</f>
        <v/>
      </c>
      <c r="CW65" s="7">
        <f>(CK65*CQ65)+(CL65*CR65)+(CM65*CS65)</f>
        <v/>
      </c>
    </row>
    <row r="66">
      <c r="A66">
        <f>B66&amp;" - "&amp;D66&amp;" - "&amp;IF(I66&lt;&gt;"",I66&amp;" - "&amp;E66,E66)</f>
        <v/>
      </c>
      <c r="B66" t="inlineStr">
        <is>
          <t>Scooter, gasoline, &lt;4kW, EURO-4</t>
        </is>
      </c>
      <c r="D66" s="18" t="n">
        <v>2016</v>
      </c>
      <c r="E66" t="inlineStr">
        <is>
          <t>CH</t>
        </is>
      </c>
      <c r="F66" t="inlineStr">
        <is>
          <t>EURO-4</t>
        </is>
      </c>
      <c r="G66" t="inlineStr">
        <is>
          <t>vkm</t>
        </is>
      </c>
      <c r="H66" t="inlineStr">
        <is>
          <t>ICEV-p</t>
        </is>
      </c>
      <c r="J66" t="n">
        <v>25000</v>
      </c>
      <c r="K66" t="n">
        <v>1570</v>
      </c>
      <c r="L66" s="2">
        <f>J66/K66</f>
        <v/>
      </c>
      <c r="M66" t="n">
        <v>1</v>
      </c>
      <c r="N66" t="n">
        <v>75</v>
      </c>
      <c r="O66" t="n">
        <v>4</v>
      </c>
      <c r="P66" s="2">
        <f>SUM(U66,V66,W66,AC66,AF66,AH66)</f>
        <v/>
      </c>
      <c r="Q66" s="2">
        <f>P66+(M66*N66)+O66</f>
        <v/>
      </c>
      <c r="R66" t="n">
        <v>2.8</v>
      </c>
      <c r="S66" s="2" t="n">
        <v>53</v>
      </c>
      <c r="T66" s="1" t="n">
        <v>-0.02</v>
      </c>
      <c r="U66" s="2">
        <f>S66*(1-T66)</f>
        <v/>
      </c>
      <c r="V66" t="n">
        <v>32</v>
      </c>
      <c r="W66" t="n">
        <v>0</v>
      </c>
      <c r="X66" s="3" t="n">
        <v>0</v>
      </c>
      <c r="Y66" s="1" t="n">
        <v>0.8</v>
      </c>
      <c r="Z66" s="3">
        <f>Y66*X66</f>
        <v/>
      </c>
      <c r="AA66" s="3">
        <f>IF(I66&lt;&gt;"",X66/INDEX('energy battery'!$B$3:$D$6,MATCH('vehicles specifications'!$D66,'energy battery'!$A$3:$A$6,0),MATCH('vehicles specifications'!$I66,'energy battery'!$B$2:$D$2,0)),"")</f>
        <v/>
      </c>
      <c r="AB66" s="3">
        <f>IF(AA66&lt;&gt;"",0.3*AA66,"")</f>
        <v/>
      </c>
      <c r="AC66" s="3">
        <f>IF(AA66&lt;&gt;"",AB66+AA66,"")</f>
        <v/>
      </c>
      <c r="AD66" s="3" t="n">
        <v>0</v>
      </c>
      <c r="AE66" s="3" t="n">
        <v>7</v>
      </c>
      <c r="AF66">
        <f>AE66*'fuels and tailpipe emissions'!$B$3</f>
        <v/>
      </c>
      <c r="AG66" s="2">
        <f>AF66*'fuels and tailpipe emissions'!$C$3</f>
        <v/>
      </c>
      <c r="AH66" s="3">
        <f>0.15*AF66</f>
        <v/>
      </c>
      <c r="AI66" t="n">
        <v>0</v>
      </c>
      <c r="AJ66" t="n">
        <v>0</v>
      </c>
      <c r="AK66">
        <f>J66/25000</f>
        <v/>
      </c>
      <c r="AL66">
        <f>0.000537/1000*Q66</f>
        <v/>
      </c>
      <c r="AM66" t="n">
        <v>0.00129</v>
      </c>
      <c r="AN66" s="2">
        <f>U66</f>
        <v/>
      </c>
      <c r="AO66" s="2">
        <f>SUM(V66:W66)</f>
        <v/>
      </c>
      <c r="AP66" s="2">
        <f>AC66</f>
        <v/>
      </c>
      <c r="AQ66" s="6" t="n">
        <v>1.301543735432689</v>
      </c>
      <c r="AR66" s="20" t="n">
        <v>0</v>
      </c>
      <c r="AS66" s="6">
        <f>IF($H66="BEV",SUMPRODUCT(#REF!,#REF!),"")</f>
        <v/>
      </c>
      <c r="AT66" s="2">
        <f>SUM(Z66,AG66)/(SUM(AQ66,AS66)/3.6)</f>
        <v/>
      </c>
      <c r="AU66" s="5">
        <f>IF($H66="ICEV-p",$AQ66/('fuels and tailpipe emissions'!$C$3*3.6)*'fuels and tailpipe emissions'!$D$3,"")*(1-AR66)</f>
        <v/>
      </c>
      <c r="AV66" s="5">
        <f>IF($H66="ICEV-p",$AQ66/('fuels and tailpipe emissions'!$C$3*3.6)*'fuels and tailpipe emissions'!$D$3,"")*AR66</f>
        <v/>
      </c>
      <c r="AW66" s="7">
        <f>IF($H66="ICEV-p",$AQ66/('fuels and tailpipe emissions'!$C$3*3.6)*'fuels and tailpipe emissions'!$E$3,"")</f>
        <v/>
      </c>
      <c r="AX66" s="7">
        <f>SUMIFS('fuels and tailpipe emissions'!$C$10:$C$126,'fuels and tailpipe emissions'!$A$10:$A$126,'vehicles specifications'!$F66,'fuels and tailpipe emissions'!$B$10:$B$126,'vehicles specifications'!AX$2)/1000*$AQ66</f>
        <v/>
      </c>
      <c r="AY66" s="7">
        <f>SUMIFS('fuels and tailpipe emissions'!$C$10:$C$126,'fuels and tailpipe emissions'!$A$10:$A$126,'vehicles specifications'!$F66,'fuels and tailpipe emissions'!$B$10:$B$126,'vehicles specifications'!AY$2)/1000*$AQ66</f>
        <v/>
      </c>
      <c r="AZ66" s="7">
        <f>SUMIFS('fuels and tailpipe emissions'!$C$10:$C$126,'fuels and tailpipe emissions'!$A$10:$A$126,'vehicles specifications'!$F66,'fuels and tailpipe emissions'!$B$10:$B$126,'vehicles specifications'!AZ$2)/1000*$AQ66</f>
        <v/>
      </c>
      <c r="BA66" s="7">
        <f>SUMIFS('fuels and tailpipe emissions'!$C$10:$C$126,'fuels and tailpipe emissions'!$A$10:$A$126,'vehicles specifications'!$F66,'fuels and tailpipe emissions'!$B$10:$B$126,'vehicles specifications'!BA$2)/1000*$AQ66</f>
        <v/>
      </c>
      <c r="BB66" s="7">
        <f>SUMIFS('fuels and tailpipe emissions'!$C$10:$C$126,'fuels and tailpipe emissions'!$A$10:$A$126,'vehicles specifications'!$F66,'fuels and tailpipe emissions'!$B$10:$B$126,'vehicles specifications'!BB$2)/1000*$AQ66</f>
        <v/>
      </c>
      <c r="BC66" s="7">
        <f>SUMIFS('fuels and tailpipe emissions'!$C$10:$C$126,'fuels and tailpipe emissions'!$A$10:$A$126,'vehicles specifications'!$F66,'fuels and tailpipe emissions'!$B$10:$B$126,'vehicles specifications'!BC$2)/1000*$AQ66</f>
        <v/>
      </c>
      <c r="BD66" s="7">
        <f>SUMIFS('fuels and tailpipe emissions'!$C$10:$C$126,'fuels and tailpipe emissions'!$A$10:$A$126,'vehicles specifications'!$F66,'fuels and tailpipe emissions'!$B$10:$B$126,'vehicles specifications'!BD$2)/1000*$AQ66</f>
        <v/>
      </c>
      <c r="BE66" s="7">
        <f>SUMIFS('fuels and tailpipe emissions'!$C$10:$C$126,'fuels and tailpipe emissions'!$A$10:$A$126,'vehicles specifications'!$F66,'fuels and tailpipe emissions'!$B$10:$B$126,'vehicles specifications'!BE$2)/1000*$AQ66</f>
        <v/>
      </c>
      <c r="BF66" s="7">
        <f>SUMIFS('fuels and tailpipe emissions'!$C$10:$C$126,'fuels and tailpipe emissions'!$A$10:$A$126,'vehicles specifications'!$F66,'fuels and tailpipe emissions'!$B$10:$B$126,'vehicles specifications'!BF$2)/1000*$AQ66</f>
        <v/>
      </c>
      <c r="BG66" s="7">
        <f>SUMIFS('fuels and tailpipe emissions'!$C$10:$C$126,'fuels and tailpipe emissions'!$A$10:$A$126,'vehicles specifications'!$F66,'fuels and tailpipe emissions'!$B$10:$B$126,'vehicles specifications'!BG$2)/1000*$AQ66</f>
        <v/>
      </c>
      <c r="BH66" s="7">
        <f>SUMIFS('fuels and tailpipe emissions'!$C$10:$C$126,'fuels and tailpipe emissions'!$A$10:$A$126,'vehicles specifications'!$F66,'fuels and tailpipe emissions'!$B$10:$B$126,'vehicles specifications'!BH$2)/1000*$AQ66</f>
        <v/>
      </c>
      <c r="BI66" s="7">
        <f>SUMIFS('fuels and tailpipe emissions'!$C$10:$C$126,'fuels and tailpipe emissions'!$A$10:$A$126,'vehicles specifications'!$F66,'fuels and tailpipe emissions'!$B$10:$B$126,'vehicles specifications'!BI$2)/1000*$AQ66</f>
        <v/>
      </c>
      <c r="BJ66" s="7">
        <f>SUMIFS('fuels and tailpipe emissions'!$C$10:$C$126,'fuels and tailpipe emissions'!$A$10:$A$126,'vehicles specifications'!$F66,'fuels and tailpipe emissions'!$B$10:$B$126,'vehicles specifications'!BJ$2)/1000*$AQ66</f>
        <v/>
      </c>
      <c r="BK66" s="7">
        <f>SUMIFS('fuels and tailpipe emissions'!$C$10:$C$126,'fuels and tailpipe emissions'!$A$10:$A$126,'vehicles specifications'!$F66,'fuels and tailpipe emissions'!$B$10:$B$126,'vehicles specifications'!BK$2)/1000*$AQ66</f>
        <v/>
      </c>
      <c r="BL66" s="7">
        <f>SUMIFS('fuels and tailpipe emissions'!$C$10:$C$126,'fuels and tailpipe emissions'!$A$10:$A$126,'vehicles specifications'!$F66,'fuels and tailpipe emissions'!$B$10:$B$126,'vehicles specifications'!BL$2)/1000*$AQ66</f>
        <v/>
      </c>
      <c r="BM66" s="7">
        <f>SUMIFS('fuels and tailpipe emissions'!$C$10:$C$126,'fuels and tailpipe emissions'!$A$10:$A$126,'vehicles specifications'!$F66,'fuels and tailpipe emissions'!$B$10:$B$126,'vehicles specifications'!BM$2)/1000*$AQ66</f>
        <v/>
      </c>
      <c r="BN66" s="7">
        <f>SUMIFS('fuels and tailpipe emissions'!$C$10:$C$126,'fuels and tailpipe emissions'!$A$10:$A$126,'vehicles specifications'!$F66,'fuels and tailpipe emissions'!$B$10:$B$126,'vehicles specifications'!BN$2)/1000*$AQ66</f>
        <v/>
      </c>
      <c r="BO66" s="7">
        <f>SUMIFS('fuels and tailpipe emissions'!$C$10:$C$126,'fuels and tailpipe emissions'!$A$10:$A$126,'vehicles specifications'!$F66,'fuels and tailpipe emissions'!$B$10:$B$126,'vehicles specifications'!BO$2)/1000*$AQ66</f>
        <v/>
      </c>
      <c r="BP66" s="7">
        <f>SUMIFS('fuels and tailpipe emissions'!$C$10:$C$126,'fuels and tailpipe emissions'!$A$10:$A$126,'vehicles specifications'!$F66,'fuels and tailpipe emissions'!$B$10:$B$126,'vehicles specifications'!BP$2)/1000*$AQ66</f>
        <v/>
      </c>
      <c r="BQ66" s="7">
        <f>SUMIFS('fuels and tailpipe emissions'!$C$10:$C$126,'fuels and tailpipe emissions'!$A$10:$A$126,'vehicles specifications'!$F66,'fuels and tailpipe emissions'!$B$10:$B$126,'vehicles specifications'!BQ$2)/1000*$AQ66</f>
        <v/>
      </c>
      <c r="BR66" s="7">
        <f>SUMIFS('fuels and tailpipe emissions'!$C$10:$C$126,'fuels and tailpipe emissions'!$A$10:$A$126,'vehicles specifications'!$F66,'fuels and tailpipe emissions'!$B$10:$B$126,'vehicles specifications'!BR$2)/1000*$AQ66</f>
        <v/>
      </c>
      <c r="BS66" s="7">
        <f>SUMIFS('fuels and tailpipe emissions'!$C$10:$C$126,'fuels and tailpipe emissions'!$A$10:$A$126,'vehicles specifications'!$F66,'fuels and tailpipe emissions'!$B$10:$B$126,'vehicles specifications'!BS$2)/1000*$AQ66</f>
        <v/>
      </c>
      <c r="BT66" s="7">
        <f>SUMIFS('fuels and tailpipe emissions'!$C$10:$C$126,'fuels and tailpipe emissions'!$A$10:$A$126,'vehicles specifications'!$F66,'fuels and tailpipe emissions'!$B$10:$B$126,'vehicles specifications'!BT$2)/1000*$AQ66</f>
        <v/>
      </c>
      <c r="BU66" s="7">
        <f>SUMIFS('fuels and tailpipe emissions'!$C$10:$C$126,'fuels and tailpipe emissions'!$A$10:$A$126,'vehicles specifications'!$F66,'fuels and tailpipe emissions'!$B$10:$B$126,'vehicles specifications'!BU$2)/1000*$AQ66</f>
        <v/>
      </c>
      <c r="BV66" s="7">
        <f>SUMIFS('fuels and tailpipe emissions'!$C$10:$C$126,'fuels and tailpipe emissions'!$A$10:$A$126,'vehicles specifications'!$F66,'fuels and tailpipe emissions'!$B$10:$B$126,'vehicles specifications'!BV$2)/1000*$AQ66</f>
        <v/>
      </c>
      <c r="BW66" s="7">
        <f>SUMIFS('fuels and tailpipe emissions'!$C$10:$C$126,'fuels and tailpipe emissions'!$A$10:$A$126,'vehicles specifications'!$F66,'fuels and tailpipe emissions'!$B$10:$B$126,'vehicles specifications'!BW$2)/1000*$AQ66</f>
        <v/>
      </c>
      <c r="BX66" s="7">
        <f>SUMIFS('fuels and tailpipe emissions'!$C$10:$C$126,'fuels and tailpipe emissions'!$A$10:$A$126,'vehicles specifications'!$F66,'fuels and tailpipe emissions'!$B$10:$B$126,'vehicles specifications'!BX$2)/1000*$AQ66</f>
        <v/>
      </c>
      <c r="BY66" s="7">
        <f>SUMIFS('fuels and tailpipe emissions'!$C$10:$C$126,'fuels and tailpipe emissions'!$A$10:$A$126,'vehicles specifications'!$F66,'fuels and tailpipe emissions'!$B$10:$B$126,'vehicles specifications'!BY$2)/1000*$AQ66</f>
        <v/>
      </c>
      <c r="BZ66" s="7">
        <f>SUMIFS('fuels and tailpipe emissions'!$C$10:$C$126,'fuels and tailpipe emissions'!$A$10:$A$126,'vehicles specifications'!$F66,'fuels and tailpipe emissions'!$B$10:$B$126,'vehicles specifications'!BZ$2)/1000*$AQ66</f>
        <v/>
      </c>
      <c r="CA66" s="7">
        <f>SUMIFS('fuels and tailpipe emissions'!$C$10:$C$126,'fuels and tailpipe emissions'!$A$10:$A$126,'vehicles specifications'!$F66,'fuels and tailpipe emissions'!$B$10:$B$126,'vehicles specifications'!CA$2)/1000*$AQ66</f>
        <v/>
      </c>
      <c r="CB66" s="7">
        <f>SUMIFS('fuels and tailpipe emissions'!$C$10:$C$126,'fuels and tailpipe emissions'!$A$10:$A$126,'vehicles specifications'!$F66,'fuels and tailpipe emissions'!$B$10:$B$126,'vehicles specifications'!CB$2)/1000*$AQ66</f>
        <v/>
      </c>
      <c r="CC66" s="7">
        <f>SUMIFS('fuels and tailpipe emissions'!$C$10:$C$126,'fuels and tailpipe emissions'!$A$10:$A$126,'vehicles specifications'!$F66,'fuels and tailpipe emissions'!$B$10:$B$126,'vehicles specifications'!CC$2)/1000*$AQ66</f>
        <v/>
      </c>
      <c r="CD66" s="7">
        <f>SUMIFS('fuels and tailpipe emissions'!$C$10:$C$126,'fuels and tailpipe emissions'!$A$10:$A$126,'vehicles specifications'!$F66,'fuels and tailpipe emissions'!$B$10:$B$126,'vehicles specifications'!CD$2)/1000*$AQ66</f>
        <v/>
      </c>
      <c r="CE66" s="7">
        <f>SUMIFS('fuels and tailpipe emissions'!$C$10:$C$126,'fuels and tailpipe emissions'!$A$10:$A$126,'vehicles specifications'!$F66,'fuels and tailpipe emissions'!$B$10:$B$126,'vehicles specifications'!CE$2)/1000*$AQ66</f>
        <v/>
      </c>
      <c r="CF66" s="7">
        <f>SUMIFS('fuels and tailpipe emissions'!$C$10:$C$126,'fuels and tailpipe emissions'!$A$10:$A$126,'vehicles specifications'!$F66,'fuels and tailpipe emissions'!$B$10:$B$126,'vehicles specifications'!CF$2)/1000*$AQ66</f>
        <v/>
      </c>
      <c r="CG66" s="7">
        <f>SUMIFS('fuels and tailpipe emissions'!$C$10:$C$126,'fuels and tailpipe emissions'!$A$10:$A$126,'vehicles specifications'!$F66,'fuels and tailpipe emissions'!$B$10:$B$126,'vehicles specifications'!CG$2)/1000*$AQ66</f>
        <v/>
      </c>
      <c r="CH66" s="7">
        <f>SUMIFS('fuels and tailpipe emissions'!$C$10:$C$126,'fuels and tailpipe emissions'!$A$10:$A$126,'vehicles specifications'!$F66,'fuels and tailpipe emissions'!$B$10:$B$126,'vehicles specifications'!CH$2)/1000*$AQ66</f>
        <v/>
      </c>
      <c r="CI66" s="7">
        <f>SUMIFS('fuels and tailpipe emissions'!$C$10:$C$126,'fuels and tailpipe emissions'!$A$10:$A$126,'vehicles specifications'!$F66,'fuels and tailpipe emissions'!$B$10:$B$126,'vehicles specifications'!CI$2)/1000*$AQ66</f>
        <v/>
      </c>
      <c r="CJ66" s="7">
        <f>SUMIFS('fuels and tailpipe emissions'!$C$10:$C$126,'fuels and tailpipe emissions'!$A$10:$A$126,'vehicles specifications'!$F66,'fuels and tailpipe emissions'!$B$10:$B$126,'vehicles specifications'!CJ$2)/1000*$AQ66</f>
        <v/>
      </c>
      <c r="CK66" s="38">
        <f>VLOOKUP($B66,'abrasion emissions'!$O$7:$R$36,2,FALSE)</f>
        <v/>
      </c>
      <c r="CL66" s="38">
        <f>VLOOKUP($B66,'abrasion emissions'!$O$7:$R$36,3,FALSE)</f>
        <v/>
      </c>
      <c r="CM66" s="38">
        <f>VLOOKUP($B66,'abrasion emissions'!$O$7:$R$36,4,FALSE)</f>
        <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
      </c>
      <c r="CV66" s="7">
        <f>(CK66*CN66)+(CL66*CO66)+(CM66*CP66)</f>
        <v/>
      </c>
      <c r="CW66" s="7">
        <f>(CK66*CQ66)+(CL66*CR66)+(CM66*CS66)</f>
        <v/>
      </c>
    </row>
    <row r="67">
      <c r="A67">
        <f>B67&amp;" - "&amp;D67&amp;" - "&amp;IF(I67&lt;&gt;"",I67&amp;" - "&amp;E67,E67)</f>
        <v/>
      </c>
      <c r="B67" t="inlineStr">
        <is>
          <t>Scooter, gasoline, &lt;4kW, EURO-5</t>
        </is>
      </c>
      <c r="D67" s="18" t="n">
        <v>2020</v>
      </c>
      <c r="E67" t="inlineStr">
        <is>
          <t>CH</t>
        </is>
      </c>
      <c r="F67" t="inlineStr">
        <is>
          <t>EURO-5</t>
        </is>
      </c>
      <c r="G67" t="inlineStr">
        <is>
          <t>vkm</t>
        </is>
      </c>
      <c r="H67" t="inlineStr">
        <is>
          <t>ICEV-p</t>
        </is>
      </c>
      <c r="J67" t="n">
        <v>25000</v>
      </c>
      <c r="K67" t="n">
        <v>1570</v>
      </c>
      <c r="L67" s="2">
        <f>J67/K67</f>
        <v/>
      </c>
      <c r="M67" t="n">
        <v>1</v>
      </c>
      <c r="N67" t="n">
        <v>75</v>
      </c>
      <c r="O67" t="n">
        <v>4</v>
      </c>
      <c r="P67" s="2">
        <f>SUM(U67,V67,W67,AC67,AF67,AH67)</f>
        <v/>
      </c>
      <c r="Q67" s="2">
        <f>P67+(M67*N67)+O67</f>
        <v/>
      </c>
      <c r="R67" t="n">
        <v>2.8</v>
      </c>
      <c r="S67" s="2" t="n">
        <v>53</v>
      </c>
      <c r="T67" s="1" t="n">
        <v>0</v>
      </c>
      <c r="U67" s="2">
        <f>S67*(1-T67)</f>
        <v/>
      </c>
      <c r="V67" t="n">
        <v>32</v>
      </c>
      <c r="W67" t="n">
        <v>0</v>
      </c>
      <c r="X67" s="3" t="n">
        <v>0</v>
      </c>
      <c r="Y67" s="1" t="n">
        <v>0.8</v>
      </c>
      <c r="Z67" s="3">
        <f>Y67*X67</f>
        <v/>
      </c>
      <c r="AA67" s="3">
        <f>IF(I67&lt;&gt;"",X67/INDEX('energy battery'!$B$3:$D$6,MATCH('vehicles specifications'!$D67,'energy battery'!$A$3:$A$6,0),MATCH('vehicles specifications'!$I67,'energy battery'!$B$2:$D$2,0)),"")</f>
        <v/>
      </c>
      <c r="AB67" s="3">
        <f>IF(AA67&lt;&gt;"",0.3*AA67,"")</f>
        <v/>
      </c>
      <c r="AC67" s="3">
        <f>IF(AA67&lt;&gt;"",AB67+AA67,"")</f>
        <v/>
      </c>
      <c r="AD67" s="3" t="n">
        <v>0</v>
      </c>
      <c r="AE67" s="3" t="n">
        <v>7</v>
      </c>
      <c r="AF67">
        <f>AE67*'fuels and tailpipe emissions'!$B$3</f>
        <v/>
      </c>
      <c r="AG67" s="2">
        <f>AF67*'fuels and tailpipe emissions'!$C$3</f>
        <v/>
      </c>
      <c r="AH67" s="3">
        <f>0.15*AF67</f>
        <v/>
      </c>
      <c r="AI67" t="n">
        <v>0</v>
      </c>
      <c r="AJ67" t="n">
        <v>0</v>
      </c>
      <c r="AK67">
        <f>J67/25000</f>
        <v/>
      </c>
      <c r="AL67">
        <f>0.000537/1000*Q67</f>
        <v/>
      </c>
      <c r="AM67" t="n">
        <v>0.00129</v>
      </c>
      <c r="AN67" s="2">
        <f>U67</f>
        <v/>
      </c>
      <c r="AO67" s="2">
        <f>SUM(V67:W67)</f>
        <v/>
      </c>
      <c r="AP67" s="2">
        <f>AC67</f>
        <v/>
      </c>
      <c r="AQ67" s="6" t="n">
        <v>1.288528298078362</v>
      </c>
      <c r="AR67" s="20" t="n">
        <v>0</v>
      </c>
      <c r="AS67" s="6">
        <f>IF($H67="BEV",SUMPRODUCT(#REF!,#REF!),"")</f>
        <v/>
      </c>
      <c r="AT67" s="2">
        <f>SUM(Z67,AG67)/(SUM(AQ67,AS67)/3.6)</f>
        <v/>
      </c>
      <c r="AU67" s="5">
        <f>IF($H67="ICEV-p",$AQ67/('fuels and tailpipe emissions'!$C$3*3.6)*'fuels and tailpipe emissions'!$D$3,"")*(1-AR67)</f>
        <v/>
      </c>
      <c r="AV67" s="5">
        <f>IF($H67="ICEV-p",$AQ67/('fuels and tailpipe emissions'!$C$3*3.6)*'fuels and tailpipe emissions'!$D$3,"")*AR67</f>
        <v/>
      </c>
      <c r="AW67" s="7">
        <f>IF($H67="ICEV-p",$AQ67/('fuels and tailpipe emissions'!$C$3*3.6)*'fuels and tailpipe emissions'!$E$3,"")</f>
        <v/>
      </c>
      <c r="AX67" s="7">
        <f>SUMIFS('fuels and tailpipe emissions'!$C$10:$C$126,'fuels and tailpipe emissions'!$A$10:$A$126,'vehicles specifications'!$F67,'fuels and tailpipe emissions'!$B$10:$B$126,'vehicles specifications'!AX$2)/1000*$AQ67</f>
        <v/>
      </c>
      <c r="AY67" s="7">
        <f>SUMIFS('fuels and tailpipe emissions'!$C$10:$C$126,'fuels and tailpipe emissions'!$A$10:$A$126,'vehicles specifications'!$F67,'fuels and tailpipe emissions'!$B$10:$B$126,'vehicles specifications'!AY$2)/1000*$AQ67</f>
        <v/>
      </c>
      <c r="AZ67" s="7">
        <f>SUMIFS('fuels and tailpipe emissions'!$C$10:$C$126,'fuels and tailpipe emissions'!$A$10:$A$126,'vehicles specifications'!$F67,'fuels and tailpipe emissions'!$B$10:$B$126,'vehicles specifications'!AZ$2)/1000*$AQ67</f>
        <v/>
      </c>
      <c r="BA67" s="7">
        <f>SUMIFS('fuels and tailpipe emissions'!$C$10:$C$126,'fuels and tailpipe emissions'!$A$10:$A$126,'vehicles specifications'!$F67,'fuels and tailpipe emissions'!$B$10:$B$126,'vehicles specifications'!BA$2)/1000*$AQ67</f>
        <v/>
      </c>
      <c r="BB67" s="7">
        <f>SUMIFS('fuels and tailpipe emissions'!$C$10:$C$126,'fuels and tailpipe emissions'!$A$10:$A$126,'vehicles specifications'!$F67,'fuels and tailpipe emissions'!$B$10:$B$126,'vehicles specifications'!BB$2)/1000*$AQ67</f>
        <v/>
      </c>
      <c r="BC67" s="7">
        <f>SUMIFS('fuels and tailpipe emissions'!$C$10:$C$126,'fuels and tailpipe emissions'!$A$10:$A$126,'vehicles specifications'!$F67,'fuels and tailpipe emissions'!$B$10:$B$126,'vehicles specifications'!BC$2)/1000*$AQ67</f>
        <v/>
      </c>
      <c r="BD67" s="7">
        <f>SUMIFS('fuels and tailpipe emissions'!$C$10:$C$126,'fuels and tailpipe emissions'!$A$10:$A$126,'vehicles specifications'!$F67,'fuels and tailpipe emissions'!$B$10:$B$126,'vehicles specifications'!BD$2)/1000*$AQ67</f>
        <v/>
      </c>
      <c r="BE67" s="7">
        <f>SUMIFS('fuels and tailpipe emissions'!$C$10:$C$126,'fuels and tailpipe emissions'!$A$10:$A$126,'vehicles specifications'!$F67,'fuels and tailpipe emissions'!$B$10:$B$126,'vehicles specifications'!BE$2)/1000*$AQ67</f>
        <v/>
      </c>
      <c r="BF67" s="7">
        <f>SUMIFS('fuels and tailpipe emissions'!$C$10:$C$126,'fuels and tailpipe emissions'!$A$10:$A$126,'vehicles specifications'!$F67,'fuels and tailpipe emissions'!$B$10:$B$126,'vehicles specifications'!BF$2)/1000*$AQ67</f>
        <v/>
      </c>
      <c r="BG67" s="7">
        <f>SUMIFS('fuels and tailpipe emissions'!$C$10:$C$126,'fuels and tailpipe emissions'!$A$10:$A$126,'vehicles specifications'!$F67,'fuels and tailpipe emissions'!$B$10:$B$126,'vehicles specifications'!BG$2)/1000*$AQ67</f>
        <v/>
      </c>
      <c r="BH67" s="7">
        <f>SUMIFS('fuels and tailpipe emissions'!$C$10:$C$126,'fuels and tailpipe emissions'!$A$10:$A$126,'vehicles specifications'!$F67,'fuels and tailpipe emissions'!$B$10:$B$126,'vehicles specifications'!BH$2)/1000*$AQ67</f>
        <v/>
      </c>
      <c r="BI67" s="7">
        <f>SUMIFS('fuels and tailpipe emissions'!$C$10:$C$126,'fuels and tailpipe emissions'!$A$10:$A$126,'vehicles specifications'!$F67,'fuels and tailpipe emissions'!$B$10:$B$126,'vehicles specifications'!BI$2)/1000*$AQ67</f>
        <v/>
      </c>
      <c r="BJ67" s="7">
        <f>SUMIFS('fuels and tailpipe emissions'!$C$10:$C$126,'fuels and tailpipe emissions'!$A$10:$A$126,'vehicles specifications'!$F67,'fuels and tailpipe emissions'!$B$10:$B$126,'vehicles specifications'!BJ$2)/1000*$AQ67</f>
        <v/>
      </c>
      <c r="BK67" s="7">
        <f>SUMIFS('fuels and tailpipe emissions'!$C$10:$C$126,'fuels and tailpipe emissions'!$A$10:$A$126,'vehicles specifications'!$F67,'fuels and tailpipe emissions'!$B$10:$B$126,'vehicles specifications'!BK$2)/1000*$AQ67</f>
        <v/>
      </c>
      <c r="BL67" s="7">
        <f>SUMIFS('fuels and tailpipe emissions'!$C$10:$C$126,'fuels and tailpipe emissions'!$A$10:$A$126,'vehicles specifications'!$F67,'fuels and tailpipe emissions'!$B$10:$B$126,'vehicles specifications'!BL$2)/1000*$AQ67</f>
        <v/>
      </c>
      <c r="BM67" s="7">
        <f>SUMIFS('fuels and tailpipe emissions'!$C$10:$C$126,'fuels and tailpipe emissions'!$A$10:$A$126,'vehicles specifications'!$F67,'fuels and tailpipe emissions'!$B$10:$B$126,'vehicles specifications'!BM$2)/1000*$AQ67</f>
        <v/>
      </c>
      <c r="BN67" s="7">
        <f>SUMIFS('fuels and tailpipe emissions'!$C$10:$C$126,'fuels and tailpipe emissions'!$A$10:$A$126,'vehicles specifications'!$F67,'fuels and tailpipe emissions'!$B$10:$B$126,'vehicles specifications'!BN$2)/1000*$AQ67</f>
        <v/>
      </c>
      <c r="BO67" s="7">
        <f>SUMIFS('fuels and tailpipe emissions'!$C$10:$C$126,'fuels and tailpipe emissions'!$A$10:$A$126,'vehicles specifications'!$F67,'fuels and tailpipe emissions'!$B$10:$B$126,'vehicles specifications'!BO$2)/1000*$AQ67</f>
        <v/>
      </c>
      <c r="BP67" s="7">
        <f>SUMIFS('fuels and tailpipe emissions'!$C$10:$C$126,'fuels and tailpipe emissions'!$A$10:$A$126,'vehicles specifications'!$F67,'fuels and tailpipe emissions'!$B$10:$B$126,'vehicles specifications'!BP$2)/1000*$AQ67</f>
        <v/>
      </c>
      <c r="BQ67" s="7">
        <f>SUMIFS('fuels and tailpipe emissions'!$C$10:$C$126,'fuels and tailpipe emissions'!$A$10:$A$126,'vehicles specifications'!$F67,'fuels and tailpipe emissions'!$B$10:$B$126,'vehicles specifications'!BQ$2)/1000*$AQ67</f>
        <v/>
      </c>
      <c r="BR67" s="7">
        <f>SUMIFS('fuels and tailpipe emissions'!$C$10:$C$126,'fuels and tailpipe emissions'!$A$10:$A$126,'vehicles specifications'!$F67,'fuels and tailpipe emissions'!$B$10:$B$126,'vehicles specifications'!BR$2)/1000*$AQ67</f>
        <v/>
      </c>
      <c r="BS67" s="7">
        <f>SUMIFS('fuels and tailpipe emissions'!$C$10:$C$126,'fuels and tailpipe emissions'!$A$10:$A$126,'vehicles specifications'!$F67,'fuels and tailpipe emissions'!$B$10:$B$126,'vehicles specifications'!BS$2)/1000*$AQ67</f>
        <v/>
      </c>
      <c r="BT67" s="7">
        <f>SUMIFS('fuels and tailpipe emissions'!$C$10:$C$126,'fuels and tailpipe emissions'!$A$10:$A$126,'vehicles specifications'!$F67,'fuels and tailpipe emissions'!$B$10:$B$126,'vehicles specifications'!BT$2)/1000*$AQ67</f>
        <v/>
      </c>
      <c r="BU67" s="7">
        <f>SUMIFS('fuels and tailpipe emissions'!$C$10:$C$126,'fuels and tailpipe emissions'!$A$10:$A$126,'vehicles specifications'!$F67,'fuels and tailpipe emissions'!$B$10:$B$126,'vehicles specifications'!BU$2)/1000*$AQ67</f>
        <v/>
      </c>
      <c r="BV67" s="7">
        <f>SUMIFS('fuels and tailpipe emissions'!$C$10:$C$126,'fuels and tailpipe emissions'!$A$10:$A$126,'vehicles specifications'!$F67,'fuels and tailpipe emissions'!$B$10:$B$126,'vehicles specifications'!BV$2)/1000*$AQ67</f>
        <v/>
      </c>
      <c r="BW67" s="7">
        <f>SUMIFS('fuels and tailpipe emissions'!$C$10:$C$126,'fuels and tailpipe emissions'!$A$10:$A$126,'vehicles specifications'!$F67,'fuels and tailpipe emissions'!$B$10:$B$126,'vehicles specifications'!BW$2)/1000*$AQ67</f>
        <v/>
      </c>
      <c r="BX67" s="7">
        <f>SUMIFS('fuels and tailpipe emissions'!$C$10:$C$126,'fuels and tailpipe emissions'!$A$10:$A$126,'vehicles specifications'!$F67,'fuels and tailpipe emissions'!$B$10:$B$126,'vehicles specifications'!BX$2)/1000*$AQ67</f>
        <v/>
      </c>
      <c r="BY67" s="7">
        <f>SUMIFS('fuels and tailpipe emissions'!$C$10:$C$126,'fuels and tailpipe emissions'!$A$10:$A$126,'vehicles specifications'!$F67,'fuels and tailpipe emissions'!$B$10:$B$126,'vehicles specifications'!BY$2)/1000*$AQ67</f>
        <v/>
      </c>
      <c r="BZ67" s="7">
        <f>SUMIFS('fuels and tailpipe emissions'!$C$10:$C$126,'fuels and tailpipe emissions'!$A$10:$A$126,'vehicles specifications'!$F67,'fuels and tailpipe emissions'!$B$10:$B$126,'vehicles specifications'!BZ$2)/1000*$AQ67</f>
        <v/>
      </c>
      <c r="CA67" s="7">
        <f>SUMIFS('fuels and tailpipe emissions'!$C$10:$C$126,'fuels and tailpipe emissions'!$A$10:$A$126,'vehicles specifications'!$F67,'fuels and tailpipe emissions'!$B$10:$B$126,'vehicles specifications'!CA$2)/1000*$AQ67</f>
        <v/>
      </c>
      <c r="CB67" s="7">
        <f>SUMIFS('fuels and tailpipe emissions'!$C$10:$C$126,'fuels and tailpipe emissions'!$A$10:$A$126,'vehicles specifications'!$F67,'fuels and tailpipe emissions'!$B$10:$B$126,'vehicles specifications'!CB$2)/1000*$AQ67</f>
        <v/>
      </c>
      <c r="CC67" s="7">
        <f>SUMIFS('fuels and tailpipe emissions'!$C$10:$C$126,'fuels and tailpipe emissions'!$A$10:$A$126,'vehicles specifications'!$F67,'fuels and tailpipe emissions'!$B$10:$B$126,'vehicles specifications'!CC$2)/1000*$AQ67</f>
        <v/>
      </c>
      <c r="CD67" s="7">
        <f>SUMIFS('fuels and tailpipe emissions'!$C$10:$C$126,'fuels and tailpipe emissions'!$A$10:$A$126,'vehicles specifications'!$F67,'fuels and tailpipe emissions'!$B$10:$B$126,'vehicles specifications'!CD$2)/1000*$AQ67</f>
        <v/>
      </c>
      <c r="CE67" s="7">
        <f>SUMIFS('fuels and tailpipe emissions'!$C$10:$C$126,'fuels and tailpipe emissions'!$A$10:$A$126,'vehicles specifications'!$F67,'fuels and tailpipe emissions'!$B$10:$B$126,'vehicles specifications'!CE$2)/1000*$AQ67</f>
        <v/>
      </c>
      <c r="CF67" s="7">
        <f>SUMIFS('fuels and tailpipe emissions'!$C$10:$C$126,'fuels and tailpipe emissions'!$A$10:$A$126,'vehicles specifications'!$F67,'fuels and tailpipe emissions'!$B$10:$B$126,'vehicles specifications'!CF$2)/1000*$AQ67</f>
        <v/>
      </c>
      <c r="CG67" s="7">
        <f>SUMIFS('fuels and tailpipe emissions'!$C$10:$C$126,'fuels and tailpipe emissions'!$A$10:$A$126,'vehicles specifications'!$F67,'fuels and tailpipe emissions'!$B$10:$B$126,'vehicles specifications'!CG$2)/1000*$AQ67</f>
        <v/>
      </c>
      <c r="CH67" s="7">
        <f>SUMIFS('fuels and tailpipe emissions'!$C$10:$C$126,'fuels and tailpipe emissions'!$A$10:$A$126,'vehicles specifications'!$F67,'fuels and tailpipe emissions'!$B$10:$B$126,'vehicles specifications'!CH$2)/1000*$AQ67</f>
        <v/>
      </c>
      <c r="CI67" s="7">
        <f>SUMIFS('fuels and tailpipe emissions'!$C$10:$C$126,'fuels and tailpipe emissions'!$A$10:$A$126,'vehicles specifications'!$F67,'fuels and tailpipe emissions'!$B$10:$B$126,'vehicles specifications'!CI$2)/1000*$AQ67</f>
        <v/>
      </c>
      <c r="CJ67" s="7">
        <f>SUMIFS('fuels and tailpipe emissions'!$C$10:$C$126,'fuels and tailpipe emissions'!$A$10:$A$126,'vehicles specifications'!$F67,'fuels and tailpipe emissions'!$B$10:$B$126,'vehicles specifications'!CJ$2)/1000*$AQ67</f>
        <v/>
      </c>
      <c r="CK67" s="38">
        <f>VLOOKUP($B67,'abrasion emissions'!$O$7:$R$36,2,FALSE)</f>
        <v/>
      </c>
      <c r="CL67" s="38">
        <f>VLOOKUP($B67,'abrasion emissions'!$O$7:$R$36,3,FALSE)</f>
        <v/>
      </c>
      <c r="CM67" s="38">
        <f>VLOOKUP($B67,'abrasion emissions'!$O$7:$R$36,4,FALSE)</f>
        <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
      </c>
      <c r="CV67" s="7">
        <f>(CK67*CN67)+(CL67*CO67)+(CM67*CP67)</f>
        <v/>
      </c>
      <c r="CW67" s="7">
        <f>(CK67*CQ67)+(CL67*CR67)+(CM67*CS67)</f>
        <v/>
      </c>
    </row>
    <row r="68">
      <c r="A68">
        <f>B68&amp;" - "&amp;D68&amp;" - "&amp;IF(I68&lt;&gt;"",I68&amp;" - "&amp;E68,E68)</f>
        <v/>
      </c>
      <c r="B68" t="inlineStr">
        <is>
          <t>Scooter, gasoline, &lt;4kW, EURO-5</t>
        </is>
      </c>
      <c r="D68" s="18" t="n">
        <v>2030</v>
      </c>
      <c r="E68" t="inlineStr">
        <is>
          <t>CH</t>
        </is>
      </c>
      <c r="F68" t="inlineStr">
        <is>
          <t>EURO-5</t>
        </is>
      </c>
      <c r="G68" t="inlineStr">
        <is>
          <t>vkm</t>
        </is>
      </c>
      <c r="H68" t="inlineStr">
        <is>
          <t>ICEV-p</t>
        </is>
      </c>
      <c r="J68" t="n">
        <v>25000</v>
      </c>
      <c r="K68" t="n">
        <v>1570</v>
      </c>
      <c r="L68" s="2">
        <f>J68/K68</f>
        <v/>
      </c>
      <c r="M68" t="n">
        <v>1</v>
      </c>
      <c r="N68" t="n">
        <v>75</v>
      </c>
      <c r="O68" t="n">
        <v>4</v>
      </c>
      <c r="P68" s="2">
        <f>SUM(U68,V68,W68,AC68,AF68,AH68)</f>
        <v/>
      </c>
      <c r="Q68" s="2">
        <f>P68+(M68*N68)+O68</f>
        <v/>
      </c>
      <c r="R68" t="n">
        <v>2.8</v>
      </c>
      <c r="S68" s="2" t="n">
        <v>53</v>
      </c>
      <c r="T68" s="1" t="n">
        <v>0.03</v>
      </c>
      <c r="U68" s="2">
        <f>S68*(1-T68)</f>
        <v/>
      </c>
      <c r="V68" t="n">
        <v>31</v>
      </c>
      <c r="W68" t="n">
        <v>0</v>
      </c>
      <c r="X68" s="3" t="n">
        <v>0</v>
      </c>
      <c r="Y68" s="1" t="n">
        <v>0.8</v>
      </c>
      <c r="Z68" s="3">
        <f>Y68*X68</f>
        <v/>
      </c>
      <c r="AA68" s="3">
        <f>IF(I68&lt;&gt;"",X68/INDEX('energy battery'!$B$3:$D$6,MATCH('vehicles specifications'!$D68,'energy battery'!$A$3:$A$6,0),MATCH('vehicles specifications'!$I68,'energy battery'!$B$2:$D$2,0)),"")</f>
        <v/>
      </c>
      <c r="AB68" s="3">
        <f>IF(AA68&lt;&gt;"",0.3*AA68,"")</f>
        <v/>
      </c>
      <c r="AC68" s="3">
        <f>IF(AA68&lt;&gt;"",AB68+AA68,"")</f>
        <v/>
      </c>
      <c r="AD68" s="3" t="n">
        <v>0</v>
      </c>
      <c r="AE68" s="3" t="n">
        <v>7</v>
      </c>
      <c r="AF68">
        <f>AE68*'fuels and tailpipe emissions'!$B$3</f>
        <v/>
      </c>
      <c r="AG68" s="2">
        <f>AF68*'fuels and tailpipe emissions'!$C$3</f>
        <v/>
      </c>
      <c r="AH68" s="3">
        <f>0.15*AF68</f>
        <v/>
      </c>
      <c r="AI68" t="n">
        <v>0</v>
      </c>
      <c r="AJ68" t="n">
        <v>0</v>
      </c>
      <c r="AK68">
        <f>J68/25000</f>
        <v/>
      </c>
      <c r="AL68">
        <f>0.000537/1000*Q68</f>
        <v/>
      </c>
      <c r="AM68" t="n">
        <v>0.00129</v>
      </c>
      <c r="AN68" s="2">
        <f>U68</f>
        <v/>
      </c>
      <c r="AO68" s="2">
        <f>SUM(V68:W68)</f>
        <v/>
      </c>
      <c r="AP68" s="2">
        <f>AC68</f>
        <v/>
      </c>
      <c r="AQ68" s="6" t="n">
        <v>1.275643015097579</v>
      </c>
      <c r="AR68" s="20" t="n">
        <v>0</v>
      </c>
      <c r="AS68" s="6">
        <f>IF($H68="BEV",SUMPRODUCT(#REF!,#REF!),"")</f>
        <v/>
      </c>
      <c r="AT68" s="2">
        <f>SUM(Z68,AG68)/(SUM(AQ68,AS68)/3.6)</f>
        <v/>
      </c>
      <c r="AU68" s="5">
        <f>IF($H68="ICEV-p",$AQ68/('fuels and tailpipe emissions'!$C$3*3.6)*'fuels and tailpipe emissions'!$D$3,"")*(1-AR68)</f>
        <v/>
      </c>
      <c r="AV68" s="5">
        <f>IF($H68="ICEV-p",$AQ68/('fuels and tailpipe emissions'!$C$3*3.6)*'fuels and tailpipe emissions'!$D$3,"")*AR68</f>
        <v/>
      </c>
      <c r="AW68" s="7">
        <f>IF($H68="ICEV-p",$AQ68/('fuels and tailpipe emissions'!$C$3*3.6)*'fuels and tailpipe emissions'!$E$3,"")</f>
        <v/>
      </c>
      <c r="AX68" s="7">
        <f>SUMIFS('fuels and tailpipe emissions'!$C$10:$C$126,'fuels and tailpipe emissions'!$A$10:$A$126,'vehicles specifications'!$F68,'fuels and tailpipe emissions'!$B$10:$B$126,'vehicles specifications'!AX$2)/1000*$AQ68</f>
        <v/>
      </c>
      <c r="AY68" s="7">
        <f>SUMIFS('fuels and tailpipe emissions'!$C$10:$C$126,'fuels and tailpipe emissions'!$A$10:$A$126,'vehicles specifications'!$F68,'fuels and tailpipe emissions'!$B$10:$B$126,'vehicles specifications'!AY$2)/1000*$AQ68</f>
        <v/>
      </c>
      <c r="AZ68" s="7">
        <f>SUMIFS('fuels and tailpipe emissions'!$C$10:$C$126,'fuels and tailpipe emissions'!$A$10:$A$126,'vehicles specifications'!$F68,'fuels and tailpipe emissions'!$B$10:$B$126,'vehicles specifications'!AZ$2)/1000*$AQ68</f>
        <v/>
      </c>
      <c r="BA68" s="7">
        <f>SUMIFS('fuels and tailpipe emissions'!$C$10:$C$126,'fuels and tailpipe emissions'!$A$10:$A$126,'vehicles specifications'!$F68,'fuels and tailpipe emissions'!$B$10:$B$126,'vehicles specifications'!BA$2)/1000*$AQ68</f>
        <v/>
      </c>
      <c r="BB68" s="7">
        <f>SUMIFS('fuels and tailpipe emissions'!$C$10:$C$126,'fuels and tailpipe emissions'!$A$10:$A$126,'vehicles specifications'!$F68,'fuels and tailpipe emissions'!$B$10:$B$126,'vehicles specifications'!BB$2)/1000*$AQ68</f>
        <v/>
      </c>
      <c r="BC68" s="7">
        <f>SUMIFS('fuels and tailpipe emissions'!$C$10:$C$126,'fuels and tailpipe emissions'!$A$10:$A$126,'vehicles specifications'!$F68,'fuels and tailpipe emissions'!$B$10:$B$126,'vehicles specifications'!BC$2)/1000*$AQ68</f>
        <v/>
      </c>
      <c r="BD68" s="7">
        <f>SUMIFS('fuels and tailpipe emissions'!$C$10:$C$126,'fuels and tailpipe emissions'!$A$10:$A$126,'vehicles specifications'!$F68,'fuels and tailpipe emissions'!$B$10:$B$126,'vehicles specifications'!BD$2)/1000*$AQ68</f>
        <v/>
      </c>
      <c r="BE68" s="7">
        <f>SUMIFS('fuels and tailpipe emissions'!$C$10:$C$126,'fuels and tailpipe emissions'!$A$10:$A$126,'vehicles specifications'!$F68,'fuels and tailpipe emissions'!$B$10:$B$126,'vehicles specifications'!BE$2)/1000*$AQ68</f>
        <v/>
      </c>
      <c r="BF68" s="7">
        <f>SUMIFS('fuels and tailpipe emissions'!$C$10:$C$126,'fuels and tailpipe emissions'!$A$10:$A$126,'vehicles specifications'!$F68,'fuels and tailpipe emissions'!$B$10:$B$126,'vehicles specifications'!BF$2)/1000*$AQ68</f>
        <v/>
      </c>
      <c r="BG68" s="7">
        <f>SUMIFS('fuels and tailpipe emissions'!$C$10:$C$126,'fuels and tailpipe emissions'!$A$10:$A$126,'vehicles specifications'!$F68,'fuels and tailpipe emissions'!$B$10:$B$126,'vehicles specifications'!BG$2)/1000*$AQ68</f>
        <v/>
      </c>
      <c r="BH68" s="7">
        <f>SUMIFS('fuels and tailpipe emissions'!$C$10:$C$126,'fuels and tailpipe emissions'!$A$10:$A$126,'vehicles specifications'!$F68,'fuels and tailpipe emissions'!$B$10:$B$126,'vehicles specifications'!BH$2)/1000*$AQ68</f>
        <v/>
      </c>
      <c r="BI68" s="7">
        <f>SUMIFS('fuels and tailpipe emissions'!$C$10:$C$126,'fuels and tailpipe emissions'!$A$10:$A$126,'vehicles specifications'!$F68,'fuels and tailpipe emissions'!$B$10:$B$126,'vehicles specifications'!BI$2)/1000*$AQ68</f>
        <v/>
      </c>
      <c r="BJ68" s="7">
        <f>SUMIFS('fuels and tailpipe emissions'!$C$10:$C$126,'fuels and tailpipe emissions'!$A$10:$A$126,'vehicles specifications'!$F68,'fuels and tailpipe emissions'!$B$10:$B$126,'vehicles specifications'!BJ$2)/1000*$AQ68</f>
        <v/>
      </c>
      <c r="BK68" s="7">
        <f>SUMIFS('fuels and tailpipe emissions'!$C$10:$C$126,'fuels and tailpipe emissions'!$A$10:$A$126,'vehicles specifications'!$F68,'fuels and tailpipe emissions'!$B$10:$B$126,'vehicles specifications'!BK$2)/1000*$AQ68</f>
        <v/>
      </c>
      <c r="BL68" s="7">
        <f>SUMIFS('fuels and tailpipe emissions'!$C$10:$C$126,'fuels and tailpipe emissions'!$A$10:$A$126,'vehicles specifications'!$F68,'fuels and tailpipe emissions'!$B$10:$B$126,'vehicles specifications'!BL$2)/1000*$AQ68</f>
        <v/>
      </c>
      <c r="BM68" s="7">
        <f>SUMIFS('fuels and tailpipe emissions'!$C$10:$C$126,'fuels and tailpipe emissions'!$A$10:$A$126,'vehicles specifications'!$F68,'fuels and tailpipe emissions'!$B$10:$B$126,'vehicles specifications'!BM$2)/1000*$AQ68</f>
        <v/>
      </c>
      <c r="BN68" s="7">
        <f>SUMIFS('fuels and tailpipe emissions'!$C$10:$C$126,'fuels and tailpipe emissions'!$A$10:$A$126,'vehicles specifications'!$F68,'fuels and tailpipe emissions'!$B$10:$B$126,'vehicles specifications'!BN$2)/1000*$AQ68</f>
        <v/>
      </c>
      <c r="BO68" s="7">
        <f>SUMIFS('fuels and tailpipe emissions'!$C$10:$C$126,'fuels and tailpipe emissions'!$A$10:$A$126,'vehicles specifications'!$F68,'fuels and tailpipe emissions'!$B$10:$B$126,'vehicles specifications'!BO$2)/1000*$AQ68</f>
        <v/>
      </c>
      <c r="BP68" s="7">
        <f>SUMIFS('fuels and tailpipe emissions'!$C$10:$C$126,'fuels and tailpipe emissions'!$A$10:$A$126,'vehicles specifications'!$F68,'fuels and tailpipe emissions'!$B$10:$B$126,'vehicles specifications'!BP$2)/1000*$AQ68</f>
        <v/>
      </c>
      <c r="BQ68" s="7">
        <f>SUMIFS('fuels and tailpipe emissions'!$C$10:$C$126,'fuels and tailpipe emissions'!$A$10:$A$126,'vehicles specifications'!$F68,'fuels and tailpipe emissions'!$B$10:$B$126,'vehicles specifications'!BQ$2)/1000*$AQ68</f>
        <v/>
      </c>
      <c r="BR68" s="7">
        <f>SUMIFS('fuels and tailpipe emissions'!$C$10:$C$126,'fuels and tailpipe emissions'!$A$10:$A$126,'vehicles specifications'!$F68,'fuels and tailpipe emissions'!$B$10:$B$126,'vehicles specifications'!BR$2)/1000*$AQ68</f>
        <v/>
      </c>
      <c r="BS68" s="7">
        <f>SUMIFS('fuels and tailpipe emissions'!$C$10:$C$126,'fuels and tailpipe emissions'!$A$10:$A$126,'vehicles specifications'!$F68,'fuels and tailpipe emissions'!$B$10:$B$126,'vehicles specifications'!BS$2)/1000*$AQ68</f>
        <v/>
      </c>
      <c r="BT68" s="7">
        <f>SUMIFS('fuels and tailpipe emissions'!$C$10:$C$126,'fuels and tailpipe emissions'!$A$10:$A$126,'vehicles specifications'!$F68,'fuels and tailpipe emissions'!$B$10:$B$126,'vehicles specifications'!BT$2)/1000*$AQ68</f>
        <v/>
      </c>
      <c r="BU68" s="7">
        <f>SUMIFS('fuels and tailpipe emissions'!$C$10:$C$126,'fuels and tailpipe emissions'!$A$10:$A$126,'vehicles specifications'!$F68,'fuels and tailpipe emissions'!$B$10:$B$126,'vehicles specifications'!BU$2)/1000*$AQ68</f>
        <v/>
      </c>
      <c r="BV68" s="7">
        <f>SUMIFS('fuels and tailpipe emissions'!$C$10:$C$126,'fuels and tailpipe emissions'!$A$10:$A$126,'vehicles specifications'!$F68,'fuels and tailpipe emissions'!$B$10:$B$126,'vehicles specifications'!BV$2)/1000*$AQ68</f>
        <v/>
      </c>
      <c r="BW68" s="7">
        <f>SUMIFS('fuels and tailpipe emissions'!$C$10:$C$126,'fuels and tailpipe emissions'!$A$10:$A$126,'vehicles specifications'!$F68,'fuels and tailpipe emissions'!$B$10:$B$126,'vehicles specifications'!BW$2)/1000*$AQ68</f>
        <v/>
      </c>
      <c r="BX68" s="7">
        <f>SUMIFS('fuels and tailpipe emissions'!$C$10:$C$126,'fuels and tailpipe emissions'!$A$10:$A$126,'vehicles specifications'!$F68,'fuels and tailpipe emissions'!$B$10:$B$126,'vehicles specifications'!BX$2)/1000*$AQ68</f>
        <v/>
      </c>
      <c r="BY68" s="7">
        <f>SUMIFS('fuels and tailpipe emissions'!$C$10:$C$126,'fuels and tailpipe emissions'!$A$10:$A$126,'vehicles specifications'!$F68,'fuels and tailpipe emissions'!$B$10:$B$126,'vehicles specifications'!BY$2)/1000*$AQ68</f>
        <v/>
      </c>
      <c r="BZ68" s="7">
        <f>SUMIFS('fuels and tailpipe emissions'!$C$10:$C$126,'fuels and tailpipe emissions'!$A$10:$A$126,'vehicles specifications'!$F68,'fuels and tailpipe emissions'!$B$10:$B$126,'vehicles specifications'!BZ$2)/1000*$AQ68</f>
        <v/>
      </c>
      <c r="CA68" s="7">
        <f>SUMIFS('fuels and tailpipe emissions'!$C$10:$C$126,'fuels and tailpipe emissions'!$A$10:$A$126,'vehicles specifications'!$F68,'fuels and tailpipe emissions'!$B$10:$B$126,'vehicles specifications'!CA$2)/1000*$AQ68</f>
        <v/>
      </c>
      <c r="CB68" s="7">
        <f>SUMIFS('fuels and tailpipe emissions'!$C$10:$C$126,'fuels and tailpipe emissions'!$A$10:$A$126,'vehicles specifications'!$F68,'fuels and tailpipe emissions'!$B$10:$B$126,'vehicles specifications'!CB$2)/1000*$AQ68</f>
        <v/>
      </c>
      <c r="CC68" s="7">
        <f>SUMIFS('fuels and tailpipe emissions'!$C$10:$C$126,'fuels and tailpipe emissions'!$A$10:$A$126,'vehicles specifications'!$F68,'fuels and tailpipe emissions'!$B$10:$B$126,'vehicles specifications'!CC$2)/1000*$AQ68</f>
        <v/>
      </c>
      <c r="CD68" s="7">
        <f>SUMIFS('fuels and tailpipe emissions'!$C$10:$C$126,'fuels and tailpipe emissions'!$A$10:$A$126,'vehicles specifications'!$F68,'fuels and tailpipe emissions'!$B$10:$B$126,'vehicles specifications'!CD$2)/1000*$AQ68</f>
        <v/>
      </c>
      <c r="CE68" s="7">
        <f>SUMIFS('fuels and tailpipe emissions'!$C$10:$C$126,'fuels and tailpipe emissions'!$A$10:$A$126,'vehicles specifications'!$F68,'fuels and tailpipe emissions'!$B$10:$B$126,'vehicles specifications'!CE$2)/1000*$AQ68</f>
        <v/>
      </c>
      <c r="CF68" s="7">
        <f>SUMIFS('fuels and tailpipe emissions'!$C$10:$C$126,'fuels and tailpipe emissions'!$A$10:$A$126,'vehicles specifications'!$F68,'fuels and tailpipe emissions'!$B$10:$B$126,'vehicles specifications'!CF$2)/1000*$AQ68</f>
        <v/>
      </c>
      <c r="CG68" s="7">
        <f>SUMIFS('fuels and tailpipe emissions'!$C$10:$C$126,'fuels and tailpipe emissions'!$A$10:$A$126,'vehicles specifications'!$F68,'fuels and tailpipe emissions'!$B$10:$B$126,'vehicles specifications'!CG$2)/1000*$AQ68</f>
        <v/>
      </c>
      <c r="CH68" s="7">
        <f>SUMIFS('fuels and tailpipe emissions'!$C$10:$C$126,'fuels and tailpipe emissions'!$A$10:$A$126,'vehicles specifications'!$F68,'fuels and tailpipe emissions'!$B$10:$B$126,'vehicles specifications'!CH$2)/1000*$AQ68</f>
        <v/>
      </c>
      <c r="CI68" s="7">
        <f>SUMIFS('fuels and tailpipe emissions'!$C$10:$C$126,'fuels and tailpipe emissions'!$A$10:$A$126,'vehicles specifications'!$F68,'fuels and tailpipe emissions'!$B$10:$B$126,'vehicles specifications'!CI$2)/1000*$AQ68</f>
        <v/>
      </c>
      <c r="CJ68" s="7">
        <f>SUMIFS('fuels and tailpipe emissions'!$C$10:$C$126,'fuels and tailpipe emissions'!$A$10:$A$126,'vehicles specifications'!$F68,'fuels and tailpipe emissions'!$B$10:$B$126,'vehicles specifications'!CJ$2)/1000*$AQ68</f>
        <v/>
      </c>
      <c r="CK68" s="38">
        <f>VLOOKUP($B68,'abrasion emissions'!$O$7:$R$36,2,FALSE)</f>
        <v/>
      </c>
      <c r="CL68" s="38">
        <f>VLOOKUP($B68,'abrasion emissions'!$O$7:$R$36,3,FALSE)</f>
        <v/>
      </c>
      <c r="CM68" s="38">
        <f>VLOOKUP($B68,'abrasion emissions'!$O$7:$R$36,4,FALSE)</f>
        <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
      </c>
      <c r="CV68" s="7">
        <f>(CK68*CN68)+(CL68*CO68)+(CM68*CP68)</f>
        <v/>
      </c>
      <c r="CW68" s="7">
        <f>(CK68*CQ68)+(CL68*CR68)+(CM68*CS68)</f>
        <v/>
      </c>
    </row>
    <row r="69">
      <c r="A69">
        <f>B69&amp;" - "&amp;D69&amp;" - "&amp;IF(I69&lt;&gt;"",I69&amp;" - "&amp;E69,E69)</f>
        <v/>
      </c>
      <c r="B69" t="inlineStr">
        <is>
          <t>Scooter, gasoline, &lt;4kW, EURO-5</t>
        </is>
      </c>
      <c r="D69" s="18" t="n">
        <v>2040</v>
      </c>
      <c r="E69" t="inlineStr">
        <is>
          <t>CH</t>
        </is>
      </c>
      <c r="F69" t="inlineStr">
        <is>
          <t>EURO-5</t>
        </is>
      </c>
      <c r="G69" t="inlineStr">
        <is>
          <t>vkm</t>
        </is>
      </c>
      <c r="H69" t="inlineStr">
        <is>
          <t>ICEV-p</t>
        </is>
      </c>
      <c r="J69" t="n">
        <v>25000</v>
      </c>
      <c r="K69" t="n">
        <v>1570</v>
      </c>
      <c r="L69" s="2">
        <f>J69/K69</f>
        <v/>
      </c>
      <c r="M69" t="n">
        <v>1</v>
      </c>
      <c r="N69" t="n">
        <v>75</v>
      </c>
      <c r="O69" t="n">
        <v>4</v>
      </c>
      <c r="P69" s="2">
        <f>SUM(U69,V69,W69,AC69,AF69,AH69)</f>
        <v/>
      </c>
      <c r="Q69" s="2">
        <f>P69+(M69*N69)+O69</f>
        <v/>
      </c>
      <c r="R69" t="n">
        <v>2.8</v>
      </c>
      <c r="S69" s="2" t="n">
        <v>53</v>
      </c>
      <c r="T69" s="1" t="n">
        <v>0.05</v>
      </c>
      <c r="U69" s="2">
        <f>S69*(1-T69)</f>
        <v/>
      </c>
      <c r="V69" t="n">
        <v>30.1</v>
      </c>
      <c r="W69" t="n">
        <v>0</v>
      </c>
      <c r="X69" s="3" t="n">
        <v>0</v>
      </c>
      <c r="Y69" s="1" t="n">
        <v>0.8</v>
      </c>
      <c r="Z69" s="3">
        <f>Y69*X69</f>
        <v/>
      </c>
      <c r="AA69" s="3">
        <f>IF(I69&lt;&gt;"",X69/INDEX('energy battery'!$B$3:$D$6,MATCH('vehicles specifications'!$D69,'energy battery'!$A$3:$A$6,0),MATCH('vehicles specifications'!$I69,'energy battery'!$B$2:$D$2,0)),"")</f>
        <v/>
      </c>
      <c r="AB69" s="3">
        <f>IF(AA69&lt;&gt;"",0.3*AA69,"")</f>
        <v/>
      </c>
      <c r="AC69" s="3">
        <f>IF(AA69&lt;&gt;"",AB69+AA69,"")</f>
        <v/>
      </c>
      <c r="AD69" s="3" t="n">
        <v>0</v>
      </c>
      <c r="AE69" s="3" t="n">
        <v>7</v>
      </c>
      <c r="AF69">
        <f>AE69*'fuels and tailpipe emissions'!$B$3</f>
        <v/>
      </c>
      <c r="AG69" s="2">
        <f>AF69*'fuels and tailpipe emissions'!$C$3</f>
        <v/>
      </c>
      <c r="AH69" s="3">
        <f>0.15*AF69</f>
        <v/>
      </c>
      <c r="AI69" t="n">
        <v>0</v>
      </c>
      <c r="AJ69" t="n">
        <v>0</v>
      </c>
      <c r="AK69">
        <f>J69/25000</f>
        <v/>
      </c>
      <c r="AL69">
        <f>0.000537/1000*Q69</f>
        <v/>
      </c>
      <c r="AM69" t="n">
        <v>0.00129</v>
      </c>
      <c r="AN69" s="2">
        <f>U69</f>
        <v/>
      </c>
      <c r="AO69" s="2">
        <f>SUM(V69:W69)</f>
        <v/>
      </c>
      <c r="AP69" s="2">
        <f>AC69</f>
        <v/>
      </c>
      <c r="AQ69" s="6" t="n">
        <v>1.262886584946603</v>
      </c>
      <c r="AR69" s="20" t="n">
        <v>0</v>
      </c>
      <c r="AS69" s="6">
        <f>IF($H69="BEV",SUMPRODUCT(#REF!,#REF!),"")</f>
        <v/>
      </c>
      <c r="AT69" s="2">
        <f>SUM(Z69,AG69)/(SUM(AQ69,AS69)/3.6)</f>
        <v/>
      </c>
      <c r="AU69" s="5">
        <f>IF($H69="ICEV-p",$AQ69/('fuels and tailpipe emissions'!$C$3*3.6)*'fuels and tailpipe emissions'!$D$3,"")*(1-AR69)</f>
        <v/>
      </c>
      <c r="AV69" s="5">
        <f>IF($H69="ICEV-p",$AQ69/('fuels and tailpipe emissions'!$C$3*3.6)*'fuels and tailpipe emissions'!$D$3,"")*AR69</f>
        <v/>
      </c>
      <c r="AW69" s="7">
        <f>IF($H69="ICEV-p",$AQ69/('fuels and tailpipe emissions'!$C$3*3.6)*'fuels and tailpipe emissions'!$E$3,"")</f>
        <v/>
      </c>
      <c r="AX69" s="7">
        <f>SUMIFS('fuels and tailpipe emissions'!$C$10:$C$126,'fuels and tailpipe emissions'!$A$10:$A$126,'vehicles specifications'!$F69,'fuels and tailpipe emissions'!$B$10:$B$126,'vehicles specifications'!AX$2)/1000*$AQ69</f>
        <v/>
      </c>
      <c r="AY69" s="7">
        <f>SUMIFS('fuels and tailpipe emissions'!$C$10:$C$126,'fuels and tailpipe emissions'!$A$10:$A$126,'vehicles specifications'!$F69,'fuels and tailpipe emissions'!$B$10:$B$126,'vehicles specifications'!AY$2)/1000*$AQ69</f>
        <v/>
      </c>
      <c r="AZ69" s="7">
        <f>SUMIFS('fuels and tailpipe emissions'!$C$10:$C$126,'fuels and tailpipe emissions'!$A$10:$A$126,'vehicles specifications'!$F69,'fuels and tailpipe emissions'!$B$10:$B$126,'vehicles specifications'!AZ$2)/1000*$AQ69</f>
        <v/>
      </c>
      <c r="BA69" s="7">
        <f>SUMIFS('fuels and tailpipe emissions'!$C$10:$C$126,'fuels and tailpipe emissions'!$A$10:$A$126,'vehicles specifications'!$F69,'fuels and tailpipe emissions'!$B$10:$B$126,'vehicles specifications'!BA$2)/1000*$AQ69</f>
        <v/>
      </c>
      <c r="BB69" s="7">
        <f>SUMIFS('fuels and tailpipe emissions'!$C$10:$C$126,'fuels and tailpipe emissions'!$A$10:$A$126,'vehicles specifications'!$F69,'fuels and tailpipe emissions'!$B$10:$B$126,'vehicles specifications'!BB$2)/1000*$AQ69</f>
        <v/>
      </c>
      <c r="BC69" s="7">
        <f>SUMIFS('fuels and tailpipe emissions'!$C$10:$C$126,'fuels and tailpipe emissions'!$A$10:$A$126,'vehicles specifications'!$F69,'fuels and tailpipe emissions'!$B$10:$B$126,'vehicles specifications'!BC$2)/1000*$AQ69</f>
        <v/>
      </c>
      <c r="BD69" s="7">
        <f>SUMIFS('fuels and tailpipe emissions'!$C$10:$C$126,'fuels and tailpipe emissions'!$A$10:$A$126,'vehicles specifications'!$F69,'fuels and tailpipe emissions'!$B$10:$B$126,'vehicles specifications'!BD$2)/1000*$AQ69</f>
        <v/>
      </c>
      <c r="BE69" s="7">
        <f>SUMIFS('fuels and tailpipe emissions'!$C$10:$C$126,'fuels and tailpipe emissions'!$A$10:$A$126,'vehicles specifications'!$F69,'fuels and tailpipe emissions'!$B$10:$B$126,'vehicles specifications'!BE$2)/1000*$AQ69</f>
        <v/>
      </c>
      <c r="BF69" s="7">
        <f>SUMIFS('fuels and tailpipe emissions'!$C$10:$C$126,'fuels and tailpipe emissions'!$A$10:$A$126,'vehicles specifications'!$F69,'fuels and tailpipe emissions'!$B$10:$B$126,'vehicles specifications'!BF$2)/1000*$AQ69</f>
        <v/>
      </c>
      <c r="BG69" s="7">
        <f>SUMIFS('fuels and tailpipe emissions'!$C$10:$C$126,'fuels and tailpipe emissions'!$A$10:$A$126,'vehicles specifications'!$F69,'fuels and tailpipe emissions'!$B$10:$B$126,'vehicles specifications'!BG$2)/1000*$AQ69</f>
        <v/>
      </c>
      <c r="BH69" s="7">
        <f>SUMIFS('fuels and tailpipe emissions'!$C$10:$C$126,'fuels and tailpipe emissions'!$A$10:$A$126,'vehicles specifications'!$F69,'fuels and tailpipe emissions'!$B$10:$B$126,'vehicles specifications'!BH$2)/1000*$AQ69</f>
        <v/>
      </c>
      <c r="BI69" s="7">
        <f>SUMIFS('fuels and tailpipe emissions'!$C$10:$C$126,'fuels and tailpipe emissions'!$A$10:$A$126,'vehicles specifications'!$F69,'fuels and tailpipe emissions'!$B$10:$B$126,'vehicles specifications'!BI$2)/1000*$AQ69</f>
        <v/>
      </c>
      <c r="BJ69" s="7">
        <f>SUMIFS('fuels and tailpipe emissions'!$C$10:$C$126,'fuels and tailpipe emissions'!$A$10:$A$126,'vehicles specifications'!$F69,'fuels and tailpipe emissions'!$B$10:$B$126,'vehicles specifications'!BJ$2)/1000*$AQ69</f>
        <v/>
      </c>
      <c r="BK69" s="7">
        <f>SUMIFS('fuels and tailpipe emissions'!$C$10:$C$126,'fuels and tailpipe emissions'!$A$10:$A$126,'vehicles specifications'!$F69,'fuels and tailpipe emissions'!$B$10:$B$126,'vehicles specifications'!BK$2)/1000*$AQ69</f>
        <v/>
      </c>
      <c r="BL69" s="7">
        <f>SUMIFS('fuels and tailpipe emissions'!$C$10:$C$126,'fuels and tailpipe emissions'!$A$10:$A$126,'vehicles specifications'!$F69,'fuels and tailpipe emissions'!$B$10:$B$126,'vehicles specifications'!BL$2)/1000*$AQ69</f>
        <v/>
      </c>
      <c r="BM69" s="7">
        <f>SUMIFS('fuels and tailpipe emissions'!$C$10:$C$126,'fuels and tailpipe emissions'!$A$10:$A$126,'vehicles specifications'!$F69,'fuels and tailpipe emissions'!$B$10:$B$126,'vehicles specifications'!BM$2)/1000*$AQ69</f>
        <v/>
      </c>
      <c r="BN69" s="7">
        <f>SUMIFS('fuels and tailpipe emissions'!$C$10:$C$126,'fuels and tailpipe emissions'!$A$10:$A$126,'vehicles specifications'!$F69,'fuels and tailpipe emissions'!$B$10:$B$126,'vehicles specifications'!BN$2)/1000*$AQ69</f>
        <v/>
      </c>
      <c r="BO69" s="7">
        <f>SUMIFS('fuels and tailpipe emissions'!$C$10:$C$126,'fuels and tailpipe emissions'!$A$10:$A$126,'vehicles specifications'!$F69,'fuels and tailpipe emissions'!$B$10:$B$126,'vehicles specifications'!BO$2)/1000*$AQ69</f>
        <v/>
      </c>
      <c r="BP69" s="7">
        <f>SUMIFS('fuels and tailpipe emissions'!$C$10:$C$126,'fuels and tailpipe emissions'!$A$10:$A$126,'vehicles specifications'!$F69,'fuels and tailpipe emissions'!$B$10:$B$126,'vehicles specifications'!BP$2)/1000*$AQ69</f>
        <v/>
      </c>
      <c r="BQ69" s="7">
        <f>SUMIFS('fuels and tailpipe emissions'!$C$10:$C$126,'fuels and tailpipe emissions'!$A$10:$A$126,'vehicles specifications'!$F69,'fuels and tailpipe emissions'!$B$10:$B$126,'vehicles specifications'!BQ$2)/1000*$AQ69</f>
        <v/>
      </c>
      <c r="BR69" s="7">
        <f>SUMIFS('fuels and tailpipe emissions'!$C$10:$C$126,'fuels and tailpipe emissions'!$A$10:$A$126,'vehicles specifications'!$F69,'fuels and tailpipe emissions'!$B$10:$B$126,'vehicles specifications'!BR$2)/1000*$AQ69</f>
        <v/>
      </c>
      <c r="BS69" s="7">
        <f>SUMIFS('fuels and tailpipe emissions'!$C$10:$C$126,'fuels and tailpipe emissions'!$A$10:$A$126,'vehicles specifications'!$F69,'fuels and tailpipe emissions'!$B$10:$B$126,'vehicles specifications'!BS$2)/1000*$AQ69</f>
        <v/>
      </c>
      <c r="BT69" s="7">
        <f>SUMIFS('fuels and tailpipe emissions'!$C$10:$C$126,'fuels and tailpipe emissions'!$A$10:$A$126,'vehicles specifications'!$F69,'fuels and tailpipe emissions'!$B$10:$B$126,'vehicles specifications'!BT$2)/1000*$AQ69</f>
        <v/>
      </c>
      <c r="BU69" s="7">
        <f>SUMIFS('fuels and tailpipe emissions'!$C$10:$C$126,'fuels and tailpipe emissions'!$A$10:$A$126,'vehicles specifications'!$F69,'fuels and tailpipe emissions'!$B$10:$B$126,'vehicles specifications'!BU$2)/1000*$AQ69</f>
        <v/>
      </c>
      <c r="BV69" s="7">
        <f>SUMIFS('fuels and tailpipe emissions'!$C$10:$C$126,'fuels and tailpipe emissions'!$A$10:$A$126,'vehicles specifications'!$F69,'fuels and tailpipe emissions'!$B$10:$B$126,'vehicles specifications'!BV$2)/1000*$AQ69</f>
        <v/>
      </c>
      <c r="BW69" s="7">
        <f>SUMIFS('fuels and tailpipe emissions'!$C$10:$C$126,'fuels and tailpipe emissions'!$A$10:$A$126,'vehicles specifications'!$F69,'fuels and tailpipe emissions'!$B$10:$B$126,'vehicles specifications'!BW$2)/1000*$AQ69</f>
        <v/>
      </c>
      <c r="BX69" s="7">
        <f>SUMIFS('fuels and tailpipe emissions'!$C$10:$C$126,'fuels and tailpipe emissions'!$A$10:$A$126,'vehicles specifications'!$F69,'fuels and tailpipe emissions'!$B$10:$B$126,'vehicles specifications'!BX$2)/1000*$AQ69</f>
        <v/>
      </c>
      <c r="BY69" s="7">
        <f>SUMIFS('fuels and tailpipe emissions'!$C$10:$C$126,'fuels and tailpipe emissions'!$A$10:$A$126,'vehicles specifications'!$F69,'fuels and tailpipe emissions'!$B$10:$B$126,'vehicles specifications'!BY$2)/1000*$AQ69</f>
        <v/>
      </c>
      <c r="BZ69" s="7">
        <f>SUMIFS('fuels and tailpipe emissions'!$C$10:$C$126,'fuels and tailpipe emissions'!$A$10:$A$126,'vehicles specifications'!$F69,'fuels and tailpipe emissions'!$B$10:$B$126,'vehicles specifications'!BZ$2)/1000*$AQ69</f>
        <v/>
      </c>
      <c r="CA69" s="7">
        <f>SUMIFS('fuels and tailpipe emissions'!$C$10:$C$126,'fuels and tailpipe emissions'!$A$10:$A$126,'vehicles specifications'!$F69,'fuels and tailpipe emissions'!$B$10:$B$126,'vehicles specifications'!CA$2)/1000*$AQ69</f>
        <v/>
      </c>
      <c r="CB69" s="7">
        <f>SUMIFS('fuels and tailpipe emissions'!$C$10:$C$126,'fuels and tailpipe emissions'!$A$10:$A$126,'vehicles specifications'!$F69,'fuels and tailpipe emissions'!$B$10:$B$126,'vehicles specifications'!CB$2)/1000*$AQ69</f>
        <v/>
      </c>
      <c r="CC69" s="7">
        <f>SUMIFS('fuels and tailpipe emissions'!$C$10:$C$126,'fuels and tailpipe emissions'!$A$10:$A$126,'vehicles specifications'!$F69,'fuels and tailpipe emissions'!$B$10:$B$126,'vehicles specifications'!CC$2)/1000*$AQ69</f>
        <v/>
      </c>
      <c r="CD69" s="7">
        <f>SUMIFS('fuels and tailpipe emissions'!$C$10:$C$126,'fuels and tailpipe emissions'!$A$10:$A$126,'vehicles specifications'!$F69,'fuels and tailpipe emissions'!$B$10:$B$126,'vehicles specifications'!CD$2)/1000*$AQ69</f>
        <v/>
      </c>
      <c r="CE69" s="7">
        <f>SUMIFS('fuels and tailpipe emissions'!$C$10:$C$126,'fuels and tailpipe emissions'!$A$10:$A$126,'vehicles specifications'!$F69,'fuels and tailpipe emissions'!$B$10:$B$126,'vehicles specifications'!CE$2)/1000*$AQ69</f>
        <v/>
      </c>
      <c r="CF69" s="7">
        <f>SUMIFS('fuels and tailpipe emissions'!$C$10:$C$126,'fuels and tailpipe emissions'!$A$10:$A$126,'vehicles specifications'!$F69,'fuels and tailpipe emissions'!$B$10:$B$126,'vehicles specifications'!CF$2)/1000*$AQ69</f>
        <v/>
      </c>
      <c r="CG69" s="7">
        <f>SUMIFS('fuels and tailpipe emissions'!$C$10:$C$126,'fuels and tailpipe emissions'!$A$10:$A$126,'vehicles specifications'!$F69,'fuels and tailpipe emissions'!$B$10:$B$126,'vehicles specifications'!CG$2)/1000*$AQ69</f>
        <v/>
      </c>
      <c r="CH69" s="7">
        <f>SUMIFS('fuels and tailpipe emissions'!$C$10:$C$126,'fuels and tailpipe emissions'!$A$10:$A$126,'vehicles specifications'!$F69,'fuels and tailpipe emissions'!$B$10:$B$126,'vehicles specifications'!CH$2)/1000*$AQ69</f>
        <v/>
      </c>
      <c r="CI69" s="7">
        <f>SUMIFS('fuels and tailpipe emissions'!$C$10:$C$126,'fuels and tailpipe emissions'!$A$10:$A$126,'vehicles specifications'!$F69,'fuels and tailpipe emissions'!$B$10:$B$126,'vehicles specifications'!CI$2)/1000*$AQ69</f>
        <v/>
      </c>
      <c r="CJ69" s="7">
        <f>SUMIFS('fuels and tailpipe emissions'!$C$10:$C$126,'fuels and tailpipe emissions'!$A$10:$A$126,'vehicles specifications'!$F69,'fuels and tailpipe emissions'!$B$10:$B$126,'vehicles specifications'!CJ$2)/1000*$AQ69</f>
        <v/>
      </c>
      <c r="CK69" s="38">
        <f>VLOOKUP($B69,'abrasion emissions'!$O$7:$R$36,2,FALSE)</f>
        <v/>
      </c>
      <c r="CL69" s="38">
        <f>VLOOKUP($B69,'abrasion emissions'!$O$7:$R$36,3,FALSE)</f>
        <v/>
      </c>
      <c r="CM69" s="38">
        <f>VLOOKUP($B69,'abrasion emissions'!$O$7:$R$36,4,FALSE)</f>
        <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
      </c>
      <c r="CV69" s="7">
        <f>(CK69*CN69)+(CL69*CO69)+(CM69*CP69)</f>
        <v/>
      </c>
      <c r="CW69" s="7">
        <f>(CK69*CQ69)+(CL69*CR69)+(CM69*CS69)</f>
        <v/>
      </c>
    </row>
    <row r="70">
      <c r="A70">
        <f>B70&amp;" - "&amp;D70&amp;" - "&amp;IF(I70&lt;&gt;"",I70&amp;" - "&amp;E70,E70)</f>
        <v/>
      </c>
      <c r="B70" t="inlineStr">
        <is>
          <t>Scooter, gasoline, &lt;4kW, EURO-5</t>
        </is>
      </c>
      <c r="D70" s="18" t="n">
        <v>2050</v>
      </c>
      <c r="E70" t="inlineStr">
        <is>
          <t>CH</t>
        </is>
      </c>
      <c r="F70" t="inlineStr">
        <is>
          <t>EURO-5</t>
        </is>
      </c>
      <c r="G70" t="inlineStr">
        <is>
          <t>vkm</t>
        </is>
      </c>
      <c r="H70" t="inlineStr">
        <is>
          <t>ICEV-p</t>
        </is>
      </c>
      <c r="J70" t="n">
        <v>25000</v>
      </c>
      <c r="K70" t="n">
        <v>1570</v>
      </c>
      <c r="L70" s="2">
        <f>J70/K70</f>
        <v/>
      </c>
      <c r="M70" t="n">
        <v>1</v>
      </c>
      <c r="N70" t="n">
        <v>75</v>
      </c>
      <c r="O70" t="n">
        <v>4</v>
      </c>
      <c r="P70" s="2">
        <f>SUM(U70,V70,W70,AC70,AF70,AH70)</f>
        <v/>
      </c>
      <c r="Q70" s="2">
        <f>P70+(M70*N70)+O70</f>
        <v/>
      </c>
      <c r="R70" t="n">
        <v>2.8</v>
      </c>
      <c r="S70" s="2" t="n">
        <v>53</v>
      </c>
      <c r="T70" s="1" t="n">
        <v>0.07000000000000001</v>
      </c>
      <c r="U70" s="2">
        <f>S70*(1-T70)</f>
        <v/>
      </c>
      <c r="V70" t="n">
        <v>29.2</v>
      </c>
      <c r="W70" t="n">
        <v>0</v>
      </c>
      <c r="X70" s="3" t="n">
        <v>0</v>
      </c>
      <c r="Y70" s="1" t="n">
        <v>0.8</v>
      </c>
      <c r="Z70" s="3">
        <f>Y70*X70</f>
        <v/>
      </c>
      <c r="AA70" s="3">
        <f>IF(I70&lt;&gt;"",X70/INDEX('energy battery'!$B$3:$D$6,MATCH('vehicles specifications'!$D70,'energy battery'!$A$3:$A$6,0),MATCH('vehicles specifications'!$I70,'energy battery'!$B$2:$D$2,0)),"")</f>
        <v/>
      </c>
      <c r="AB70" s="3">
        <f>IF(AA70&lt;&gt;"",0.3*AA70,"")</f>
        <v/>
      </c>
      <c r="AC70" s="3">
        <f>IF(AA70&lt;&gt;"",AB70+AA70,"")</f>
        <v/>
      </c>
      <c r="AD70" s="3" t="n">
        <v>0</v>
      </c>
      <c r="AE70" s="3" t="n">
        <v>7</v>
      </c>
      <c r="AF70">
        <f>AE70*'fuels and tailpipe emissions'!$B$3</f>
        <v/>
      </c>
      <c r="AG70" s="2">
        <f>AF70*'fuels and tailpipe emissions'!$C$3</f>
        <v/>
      </c>
      <c r="AH70" s="3">
        <f>0.15*AF70</f>
        <v/>
      </c>
      <c r="AI70" t="n">
        <v>0</v>
      </c>
      <c r="AJ70" t="n">
        <v>0</v>
      </c>
      <c r="AK70">
        <f>J70/25000</f>
        <v/>
      </c>
      <c r="AL70">
        <f>0.000537/1000*Q70</f>
        <v/>
      </c>
      <c r="AM70" t="n">
        <v>0.00129</v>
      </c>
      <c r="AN70" s="2">
        <f>U70</f>
        <v/>
      </c>
      <c r="AO70" s="2">
        <f>SUM(V70:W70)</f>
        <v/>
      </c>
      <c r="AP70" s="2">
        <f>AC70</f>
        <v/>
      </c>
      <c r="AQ70" s="6" t="n">
        <v>1.250257719097137</v>
      </c>
      <c r="AR70" s="20" t="n">
        <v>0</v>
      </c>
      <c r="AS70" s="6">
        <f>IF($H70="BEV",SUMPRODUCT(#REF!,#REF!),"")</f>
        <v/>
      </c>
      <c r="AT70" s="2">
        <f>SUM(Z70,AG70)/(SUM(AQ70,AS70)/3.6)</f>
        <v/>
      </c>
      <c r="AU70" s="5">
        <f>IF($H70="ICEV-p",$AQ70/('fuels and tailpipe emissions'!$C$3*3.6)*'fuels and tailpipe emissions'!$D$3,"")*(1-AR70)</f>
        <v/>
      </c>
      <c r="AV70" s="5">
        <f>IF($H70="ICEV-p",$AQ70/('fuels and tailpipe emissions'!$C$3*3.6)*'fuels and tailpipe emissions'!$D$3,"")*AR70</f>
        <v/>
      </c>
      <c r="AW70" s="7">
        <f>IF($H70="ICEV-p",$AQ70/('fuels and tailpipe emissions'!$C$3*3.6)*'fuels and tailpipe emissions'!$E$3,"")</f>
        <v/>
      </c>
      <c r="AX70" s="7">
        <f>SUMIFS('fuels and tailpipe emissions'!$C$10:$C$126,'fuels and tailpipe emissions'!$A$10:$A$126,'vehicles specifications'!$F70,'fuels and tailpipe emissions'!$B$10:$B$126,'vehicles specifications'!AX$2)/1000*$AQ70</f>
        <v/>
      </c>
      <c r="AY70" s="7">
        <f>SUMIFS('fuels and tailpipe emissions'!$C$10:$C$126,'fuels and tailpipe emissions'!$A$10:$A$126,'vehicles specifications'!$F70,'fuels and tailpipe emissions'!$B$10:$B$126,'vehicles specifications'!AY$2)/1000*$AQ70</f>
        <v/>
      </c>
      <c r="AZ70" s="7">
        <f>SUMIFS('fuels and tailpipe emissions'!$C$10:$C$126,'fuels and tailpipe emissions'!$A$10:$A$126,'vehicles specifications'!$F70,'fuels and tailpipe emissions'!$B$10:$B$126,'vehicles specifications'!AZ$2)/1000*$AQ70</f>
        <v/>
      </c>
      <c r="BA70" s="7">
        <f>SUMIFS('fuels and tailpipe emissions'!$C$10:$C$126,'fuels and tailpipe emissions'!$A$10:$A$126,'vehicles specifications'!$F70,'fuels and tailpipe emissions'!$B$10:$B$126,'vehicles specifications'!BA$2)/1000*$AQ70</f>
        <v/>
      </c>
      <c r="BB70" s="7">
        <f>SUMIFS('fuels and tailpipe emissions'!$C$10:$C$126,'fuels and tailpipe emissions'!$A$10:$A$126,'vehicles specifications'!$F70,'fuels and tailpipe emissions'!$B$10:$B$126,'vehicles specifications'!BB$2)/1000*$AQ70</f>
        <v/>
      </c>
      <c r="BC70" s="7">
        <f>SUMIFS('fuels and tailpipe emissions'!$C$10:$C$126,'fuels and tailpipe emissions'!$A$10:$A$126,'vehicles specifications'!$F70,'fuels and tailpipe emissions'!$B$10:$B$126,'vehicles specifications'!BC$2)/1000*$AQ70</f>
        <v/>
      </c>
      <c r="BD70" s="7">
        <f>SUMIFS('fuels and tailpipe emissions'!$C$10:$C$126,'fuels and tailpipe emissions'!$A$10:$A$126,'vehicles specifications'!$F70,'fuels and tailpipe emissions'!$B$10:$B$126,'vehicles specifications'!BD$2)/1000*$AQ70</f>
        <v/>
      </c>
      <c r="BE70" s="7">
        <f>SUMIFS('fuels and tailpipe emissions'!$C$10:$C$126,'fuels and tailpipe emissions'!$A$10:$A$126,'vehicles specifications'!$F70,'fuels and tailpipe emissions'!$B$10:$B$126,'vehicles specifications'!BE$2)/1000*$AQ70</f>
        <v/>
      </c>
      <c r="BF70" s="7">
        <f>SUMIFS('fuels and tailpipe emissions'!$C$10:$C$126,'fuels and tailpipe emissions'!$A$10:$A$126,'vehicles specifications'!$F70,'fuels and tailpipe emissions'!$B$10:$B$126,'vehicles specifications'!BF$2)/1000*$AQ70</f>
        <v/>
      </c>
      <c r="BG70" s="7">
        <f>SUMIFS('fuels and tailpipe emissions'!$C$10:$C$126,'fuels and tailpipe emissions'!$A$10:$A$126,'vehicles specifications'!$F70,'fuels and tailpipe emissions'!$B$10:$B$126,'vehicles specifications'!BG$2)/1000*$AQ70</f>
        <v/>
      </c>
      <c r="BH70" s="7">
        <f>SUMIFS('fuels and tailpipe emissions'!$C$10:$C$126,'fuels and tailpipe emissions'!$A$10:$A$126,'vehicles specifications'!$F70,'fuels and tailpipe emissions'!$B$10:$B$126,'vehicles specifications'!BH$2)/1000*$AQ70</f>
        <v/>
      </c>
      <c r="BI70" s="7">
        <f>SUMIFS('fuels and tailpipe emissions'!$C$10:$C$126,'fuels and tailpipe emissions'!$A$10:$A$126,'vehicles specifications'!$F70,'fuels and tailpipe emissions'!$B$10:$B$126,'vehicles specifications'!BI$2)/1000*$AQ70</f>
        <v/>
      </c>
      <c r="BJ70" s="7">
        <f>SUMIFS('fuels and tailpipe emissions'!$C$10:$C$126,'fuels and tailpipe emissions'!$A$10:$A$126,'vehicles specifications'!$F70,'fuels and tailpipe emissions'!$B$10:$B$126,'vehicles specifications'!BJ$2)/1000*$AQ70</f>
        <v/>
      </c>
      <c r="BK70" s="7">
        <f>SUMIFS('fuels and tailpipe emissions'!$C$10:$C$126,'fuels and tailpipe emissions'!$A$10:$A$126,'vehicles specifications'!$F70,'fuels and tailpipe emissions'!$B$10:$B$126,'vehicles specifications'!BK$2)/1000*$AQ70</f>
        <v/>
      </c>
      <c r="BL70" s="7">
        <f>SUMIFS('fuels and tailpipe emissions'!$C$10:$C$126,'fuels and tailpipe emissions'!$A$10:$A$126,'vehicles specifications'!$F70,'fuels and tailpipe emissions'!$B$10:$B$126,'vehicles specifications'!BL$2)/1000*$AQ70</f>
        <v/>
      </c>
      <c r="BM70" s="7">
        <f>SUMIFS('fuels and tailpipe emissions'!$C$10:$C$126,'fuels and tailpipe emissions'!$A$10:$A$126,'vehicles specifications'!$F70,'fuels and tailpipe emissions'!$B$10:$B$126,'vehicles specifications'!BM$2)/1000*$AQ70</f>
        <v/>
      </c>
      <c r="BN70" s="7">
        <f>SUMIFS('fuels and tailpipe emissions'!$C$10:$C$126,'fuels and tailpipe emissions'!$A$10:$A$126,'vehicles specifications'!$F70,'fuels and tailpipe emissions'!$B$10:$B$126,'vehicles specifications'!BN$2)/1000*$AQ70</f>
        <v/>
      </c>
      <c r="BO70" s="7">
        <f>SUMIFS('fuels and tailpipe emissions'!$C$10:$C$126,'fuels and tailpipe emissions'!$A$10:$A$126,'vehicles specifications'!$F70,'fuels and tailpipe emissions'!$B$10:$B$126,'vehicles specifications'!BO$2)/1000*$AQ70</f>
        <v/>
      </c>
      <c r="BP70" s="7">
        <f>SUMIFS('fuels and tailpipe emissions'!$C$10:$C$126,'fuels and tailpipe emissions'!$A$10:$A$126,'vehicles specifications'!$F70,'fuels and tailpipe emissions'!$B$10:$B$126,'vehicles specifications'!BP$2)/1000*$AQ70</f>
        <v/>
      </c>
      <c r="BQ70" s="7">
        <f>SUMIFS('fuels and tailpipe emissions'!$C$10:$C$126,'fuels and tailpipe emissions'!$A$10:$A$126,'vehicles specifications'!$F70,'fuels and tailpipe emissions'!$B$10:$B$126,'vehicles specifications'!BQ$2)/1000*$AQ70</f>
        <v/>
      </c>
      <c r="BR70" s="7">
        <f>SUMIFS('fuels and tailpipe emissions'!$C$10:$C$126,'fuels and tailpipe emissions'!$A$10:$A$126,'vehicles specifications'!$F70,'fuels and tailpipe emissions'!$B$10:$B$126,'vehicles specifications'!BR$2)/1000*$AQ70</f>
        <v/>
      </c>
      <c r="BS70" s="7">
        <f>SUMIFS('fuels and tailpipe emissions'!$C$10:$C$126,'fuels and tailpipe emissions'!$A$10:$A$126,'vehicles specifications'!$F70,'fuels and tailpipe emissions'!$B$10:$B$126,'vehicles specifications'!BS$2)/1000*$AQ70</f>
        <v/>
      </c>
      <c r="BT70" s="7">
        <f>SUMIFS('fuels and tailpipe emissions'!$C$10:$C$126,'fuels and tailpipe emissions'!$A$10:$A$126,'vehicles specifications'!$F70,'fuels and tailpipe emissions'!$B$10:$B$126,'vehicles specifications'!BT$2)/1000*$AQ70</f>
        <v/>
      </c>
      <c r="BU70" s="7">
        <f>SUMIFS('fuels and tailpipe emissions'!$C$10:$C$126,'fuels and tailpipe emissions'!$A$10:$A$126,'vehicles specifications'!$F70,'fuels and tailpipe emissions'!$B$10:$B$126,'vehicles specifications'!BU$2)/1000*$AQ70</f>
        <v/>
      </c>
      <c r="BV70" s="7">
        <f>SUMIFS('fuels and tailpipe emissions'!$C$10:$C$126,'fuels and tailpipe emissions'!$A$10:$A$126,'vehicles specifications'!$F70,'fuels and tailpipe emissions'!$B$10:$B$126,'vehicles specifications'!BV$2)/1000*$AQ70</f>
        <v/>
      </c>
      <c r="BW70" s="7">
        <f>SUMIFS('fuels and tailpipe emissions'!$C$10:$C$126,'fuels and tailpipe emissions'!$A$10:$A$126,'vehicles specifications'!$F70,'fuels and tailpipe emissions'!$B$10:$B$126,'vehicles specifications'!BW$2)/1000*$AQ70</f>
        <v/>
      </c>
      <c r="BX70" s="7">
        <f>SUMIFS('fuels and tailpipe emissions'!$C$10:$C$126,'fuels and tailpipe emissions'!$A$10:$A$126,'vehicles specifications'!$F70,'fuels and tailpipe emissions'!$B$10:$B$126,'vehicles specifications'!BX$2)/1000*$AQ70</f>
        <v/>
      </c>
      <c r="BY70" s="7">
        <f>SUMIFS('fuels and tailpipe emissions'!$C$10:$C$126,'fuels and tailpipe emissions'!$A$10:$A$126,'vehicles specifications'!$F70,'fuels and tailpipe emissions'!$B$10:$B$126,'vehicles specifications'!BY$2)/1000*$AQ70</f>
        <v/>
      </c>
      <c r="BZ70" s="7">
        <f>SUMIFS('fuels and tailpipe emissions'!$C$10:$C$126,'fuels and tailpipe emissions'!$A$10:$A$126,'vehicles specifications'!$F70,'fuels and tailpipe emissions'!$B$10:$B$126,'vehicles specifications'!BZ$2)/1000*$AQ70</f>
        <v/>
      </c>
      <c r="CA70" s="7">
        <f>SUMIFS('fuels and tailpipe emissions'!$C$10:$C$126,'fuels and tailpipe emissions'!$A$10:$A$126,'vehicles specifications'!$F70,'fuels and tailpipe emissions'!$B$10:$B$126,'vehicles specifications'!CA$2)/1000*$AQ70</f>
        <v/>
      </c>
      <c r="CB70" s="7">
        <f>SUMIFS('fuels and tailpipe emissions'!$C$10:$C$126,'fuels and tailpipe emissions'!$A$10:$A$126,'vehicles specifications'!$F70,'fuels and tailpipe emissions'!$B$10:$B$126,'vehicles specifications'!CB$2)/1000*$AQ70</f>
        <v/>
      </c>
      <c r="CC70" s="7">
        <f>SUMIFS('fuels and tailpipe emissions'!$C$10:$C$126,'fuels and tailpipe emissions'!$A$10:$A$126,'vehicles specifications'!$F70,'fuels and tailpipe emissions'!$B$10:$B$126,'vehicles specifications'!CC$2)/1000*$AQ70</f>
        <v/>
      </c>
      <c r="CD70" s="7">
        <f>SUMIFS('fuels and tailpipe emissions'!$C$10:$C$126,'fuels and tailpipe emissions'!$A$10:$A$126,'vehicles specifications'!$F70,'fuels and tailpipe emissions'!$B$10:$B$126,'vehicles specifications'!CD$2)/1000*$AQ70</f>
        <v/>
      </c>
      <c r="CE70" s="7">
        <f>SUMIFS('fuels and tailpipe emissions'!$C$10:$C$126,'fuels and tailpipe emissions'!$A$10:$A$126,'vehicles specifications'!$F70,'fuels and tailpipe emissions'!$B$10:$B$126,'vehicles specifications'!CE$2)/1000*$AQ70</f>
        <v/>
      </c>
      <c r="CF70" s="7">
        <f>SUMIFS('fuels and tailpipe emissions'!$C$10:$C$126,'fuels and tailpipe emissions'!$A$10:$A$126,'vehicles specifications'!$F70,'fuels and tailpipe emissions'!$B$10:$B$126,'vehicles specifications'!CF$2)/1000*$AQ70</f>
        <v/>
      </c>
      <c r="CG70" s="7">
        <f>SUMIFS('fuels and tailpipe emissions'!$C$10:$C$126,'fuels and tailpipe emissions'!$A$10:$A$126,'vehicles specifications'!$F70,'fuels and tailpipe emissions'!$B$10:$B$126,'vehicles specifications'!CG$2)/1000*$AQ70</f>
        <v/>
      </c>
      <c r="CH70" s="7">
        <f>SUMIFS('fuels and tailpipe emissions'!$C$10:$C$126,'fuels and tailpipe emissions'!$A$10:$A$126,'vehicles specifications'!$F70,'fuels and tailpipe emissions'!$B$10:$B$126,'vehicles specifications'!CH$2)/1000*$AQ70</f>
        <v/>
      </c>
      <c r="CI70" s="7">
        <f>SUMIFS('fuels and tailpipe emissions'!$C$10:$C$126,'fuels and tailpipe emissions'!$A$10:$A$126,'vehicles specifications'!$F70,'fuels and tailpipe emissions'!$B$10:$B$126,'vehicles specifications'!CI$2)/1000*$AQ70</f>
        <v/>
      </c>
      <c r="CJ70" s="7">
        <f>SUMIFS('fuels and tailpipe emissions'!$C$10:$C$126,'fuels and tailpipe emissions'!$A$10:$A$126,'vehicles specifications'!$F70,'fuels and tailpipe emissions'!$B$10:$B$126,'vehicles specifications'!CJ$2)/1000*$AQ70</f>
        <v/>
      </c>
      <c r="CK70" s="38">
        <f>VLOOKUP($B70,'abrasion emissions'!$O$7:$R$36,2,FALSE)</f>
        <v/>
      </c>
      <c r="CL70" s="38">
        <f>VLOOKUP($B70,'abrasion emissions'!$O$7:$R$36,3,FALSE)</f>
        <v/>
      </c>
      <c r="CM70" s="38">
        <f>VLOOKUP($B70,'abrasion emissions'!$O$7:$R$36,4,FALSE)</f>
        <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
      </c>
      <c r="CV70" s="7">
        <f>(CK70*CN70)+(CL70*CO70)+(CM70*CP70)</f>
        <v/>
      </c>
      <c r="CW70" s="7">
        <f>(CK70*CQ70)+(CL70*CR70)+(CM70*CS70)</f>
        <v/>
      </c>
    </row>
    <row r="71">
      <c r="A71">
        <f>B71&amp;" - "&amp;D71&amp;" - "&amp;IF(I71&lt;&gt;"",I71&amp;" - "&amp;E71,E71)</f>
        <v/>
      </c>
      <c r="B71" t="inlineStr">
        <is>
          <t>Scooter, gasoline, 4-11kW, EURO-3</t>
        </is>
      </c>
      <c r="D71" s="18" t="n">
        <v>2006</v>
      </c>
      <c r="E71" t="inlineStr">
        <is>
          <t>CH</t>
        </is>
      </c>
      <c r="F71" t="inlineStr">
        <is>
          <t>EURO-5</t>
        </is>
      </c>
      <c r="G71" t="inlineStr">
        <is>
          <t>vkm</t>
        </is>
      </c>
      <c r="H71" t="inlineStr">
        <is>
          <t>ICEV-p</t>
        </is>
      </c>
      <c r="J71" t="n">
        <v>30000</v>
      </c>
      <c r="K71" t="n">
        <v>1870</v>
      </c>
      <c r="L71" s="2">
        <f>J71/K71</f>
        <v/>
      </c>
      <c r="M71" t="n">
        <v>1</v>
      </c>
      <c r="N71" t="n">
        <v>75</v>
      </c>
      <c r="O71" t="n">
        <v>4</v>
      </c>
      <c r="P71" s="2">
        <f>SUM(U71,V71,W71,AC71,AF71,AH71)</f>
        <v/>
      </c>
      <c r="Q71" s="2">
        <f>P71+(M71*N71)+O71</f>
        <v/>
      </c>
      <c r="R71" t="n">
        <v>8.800000000000001</v>
      </c>
      <c r="S71" s="2" t="n">
        <v>70</v>
      </c>
      <c r="T71" s="1" t="n">
        <v>-0.05</v>
      </c>
      <c r="U71" s="2">
        <f>S71*(1-T71)</f>
        <v/>
      </c>
      <c r="V71" t="n">
        <v>52</v>
      </c>
      <c r="W71" t="n">
        <v>0</v>
      </c>
      <c r="X71" s="3" t="n">
        <v>0</v>
      </c>
      <c r="Y71" s="1" t="n">
        <v>0.8</v>
      </c>
      <c r="Z71" s="3">
        <f>Y71*X71</f>
        <v/>
      </c>
      <c r="AA71" s="3">
        <f>IF(I71&lt;&gt;"",X71/INDEX('energy battery'!$B$3:$D$6,MATCH('vehicles specifications'!$D71,'energy battery'!$A$3:$A$6,0),MATCH('vehicles specifications'!$I71,'energy battery'!$B$2:$D$2,0)),"")</f>
        <v/>
      </c>
      <c r="AB71" s="3">
        <f>IF(AA71&lt;&gt;"",0.3*AA71,"")</f>
        <v/>
      </c>
      <c r="AC71" s="3">
        <f>IF(AA71&lt;&gt;"",AB71+AA71,"")</f>
        <v/>
      </c>
      <c r="AD71" s="3" t="n">
        <v>0</v>
      </c>
      <c r="AE71" s="3" t="n">
        <v>9</v>
      </c>
      <c r="AF71">
        <f>AE71*'fuels and tailpipe emissions'!$B$3</f>
        <v/>
      </c>
      <c r="AG71" s="2">
        <f>AF71*'fuels and tailpipe emissions'!$C$3</f>
        <v/>
      </c>
      <c r="AH71" s="3">
        <f>0.15*AF71</f>
        <v/>
      </c>
      <c r="AI71" t="n">
        <v>0</v>
      </c>
      <c r="AJ71" t="n">
        <v>0</v>
      </c>
      <c r="AK71">
        <f>J71/25000</f>
        <v/>
      </c>
      <c r="AL71">
        <f>0.000537/1000*Q71</f>
        <v/>
      </c>
      <c r="AM71" t="n">
        <v>0.00129</v>
      </c>
      <c r="AN71" s="2">
        <f>U71</f>
        <v/>
      </c>
      <c r="AO71" s="2">
        <f>SUM(V71:W71)</f>
        <v/>
      </c>
      <c r="AP71" s="2">
        <f>AC71</f>
        <v/>
      </c>
      <c r="AQ71" s="6" t="n">
        <v>1.058160415871318</v>
      </c>
      <c r="AR71" s="20" t="n">
        <v>0.012</v>
      </c>
      <c r="AS71" s="6">
        <f>IF($H71="BEV",SUMPRODUCT(#REF!,#REF!),"")</f>
        <v/>
      </c>
      <c r="AT71" s="2">
        <f>SUM(Z71,AG71)/(SUM(AQ71,AS71)/3.6)</f>
        <v/>
      </c>
      <c r="AU71" s="5">
        <f>IF($H71="ICEV-p",$AQ71/('fuels and tailpipe emissions'!$C$3*3.6)*'fuels and tailpipe emissions'!$D$3,"")*(1-AR71)</f>
        <v/>
      </c>
      <c r="AV71" s="5">
        <f>IF($H71="ICEV-p",$AQ71/('fuels and tailpipe emissions'!$C$3*3.6)*'fuels and tailpipe emissions'!$D$3,"")*AR71</f>
        <v/>
      </c>
      <c r="AW71" s="7">
        <f>IF($H71="ICEV-p",$AQ71/('fuels and tailpipe emissions'!$C$3*3.6)*'fuels and tailpipe emissions'!$E$3,"")</f>
        <v/>
      </c>
      <c r="AX71" s="7">
        <f>SUMIFS('fuels and tailpipe emissions'!$D$10:$D$126,'fuels and tailpipe emissions'!$A$10:$A$126,'vehicles specifications'!$F71,'fuels and tailpipe emissions'!$B$10:$B$126,'vehicles specifications'!AX$2)/1000*$AQ71</f>
        <v/>
      </c>
      <c r="AY71" s="7">
        <f>SUMIFS('fuels and tailpipe emissions'!$D$10:$D$126,'fuels and tailpipe emissions'!$A$10:$A$126,'vehicles specifications'!$F71,'fuels and tailpipe emissions'!$B$10:$B$126,'vehicles specifications'!AY$2)/1000*$AQ71</f>
        <v/>
      </c>
      <c r="AZ71" s="7">
        <f>SUMIFS('fuels and tailpipe emissions'!$D$10:$D$126,'fuels and tailpipe emissions'!$A$10:$A$126,'vehicles specifications'!$F71,'fuels and tailpipe emissions'!$B$10:$B$126,'vehicles specifications'!AZ$2)/1000*$AQ71</f>
        <v/>
      </c>
      <c r="BA71" s="7">
        <f>SUMIFS('fuels and tailpipe emissions'!$D$10:$D$126,'fuels and tailpipe emissions'!$A$10:$A$126,'vehicles specifications'!$F71,'fuels and tailpipe emissions'!$B$10:$B$126,'vehicles specifications'!BA$2)/1000*$AQ71</f>
        <v/>
      </c>
      <c r="BB71" s="7">
        <f>SUMIFS('fuels and tailpipe emissions'!$D$10:$D$126,'fuels and tailpipe emissions'!$A$10:$A$126,'vehicles specifications'!$F71,'fuels and tailpipe emissions'!$B$10:$B$126,'vehicles specifications'!BB$2)/1000*$AQ71</f>
        <v/>
      </c>
      <c r="BC71" s="7">
        <f>SUMIFS('fuels and tailpipe emissions'!$D$10:$D$126,'fuels and tailpipe emissions'!$A$10:$A$126,'vehicles specifications'!$F71,'fuels and tailpipe emissions'!$B$10:$B$126,'vehicles specifications'!BC$2)/1000*$AQ71</f>
        <v/>
      </c>
      <c r="BD71" s="7">
        <f>SUMIFS('fuels and tailpipe emissions'!$D$10:$D$126,'fuels and tailpipe emissions'!$A$10:$A$126,'vehicles specifications'!$F71,'fuels and tailpipe emissions'!$B$10:$B$126,'vehicles specifications'!BD$2)/1000*$AQ71</f>
        <v/>
      </c>
      <c r="BE71" s="7">
        <f>SUMIFS('fuels and tailpipe emissions'!$D$10:$D$126,'fuels and tailpipe emissions'!$A$10:$A$126,'vehicles specifications'!$F71,'fuels and tailpipe emissions'!$B$10:$B$126,'vehicles specifications'!BE$2)/1000*$AQ71</f>
        <v/>
      </c>
      <c r="BF71" s="7">
        <f>SUMIFS('fuels and tailpipe emissions'!$D$10:$D$126,'fuels and tailpipe emissions'!$A$10:$A$126,'vehicles specifications'!$F71,'fuels and tailpipe emissions'!$B$10:$B$126,'vehicles specifications'!BF$2)/1000*$AQ71</f>
        <v/>
      </c>
      <c r="BG71" s="7">
        <f>SUMIFS('fuels and tailpipe emissions'!$D$10:$D$126,'fuels and tailpipe emissions'!$A$10:$A$126,'vehicles specifications'!$F71,'fuels and tailpipe emissions'!$B$10:$B$126,'vehicles specifications'!BG$2)/1000*$AQ71</f>
        <v/>
      </c>
      <c r="BH71" s="7">
        <f>SUMIFS('fuels and tailpipe emissions'!$D$10:$D$126,'fuels and tailpipe emissions'!$A$10:$A$126,'vehicles specifications'!$F71,'fuels and tailpipe emissions'!$B$10:$B$126,'vehicles specifications'!BH$2)/1000*$AQ71</f>
        <v/>
      </c>
      <c r="BI71" s="7">
        <f>SUMIFS('fuels and tailpipe emissions'!$D$10:$D$126,'fuels and tailpipe emissions'!$A$10:$A$126,'vehicles specifications'!$F71,'fuels and tailpipe emissions'!$B$10:$B$126,'vehicles specifications'!BI$2)/1000*$AQ71</f>
        <v/>
      </c>
      <c r="BJ71" s="7">
        <f>SUMIFS('fuels and tailpipe emissions'!$D$10:$D$126,'fuels and tailpipe emissions'!$A$10:$A$126,'vehicles specifications'!$F71,'fuels and tailpipe emissions'!$B$10:$B$126,'vehicles specifications'!BJ$2)/1000*$AQ71</f>
        <v/>
      </c>
      <c r="BK71" s="7">
        <f>SUMIFS('fuels and tailpipe emissions'!$D$10:$D$126,'fuels and tailpipe emissions'!$A$10:$A$126,'vehicles specifications'!$F71,'fuels and tailpipe emissions'!$B$10:$B$126,'vehicles specifications'!BK$2)/1000*$AQ71</f>
        <v/>
      </c>
      <c r="BL71" s="7">
        <f>SUMIFS('fuels and tailpipe emissions'!$D$10:$D$126,'fuels and tailpipe emissions'!$A$10:$A$126,'vehicles specifications'!$F71,'fuels and tailpipe emissions'!$B$10:$B$126,'vehicles specifications'!BL$2)/1000*$AQ71</f>
        <v/>
      </c>
      <c r="BM71" s="7">
        <f>SUMIFS('fuels and tailpipe emissions'!$D$10:$D$126,'fuels and tailpipe emissions'!$A$10:$A$126,'vehicles specifications'!$F71,'fuels and tailpipe emissions'!$B$10:$B$126,'vehicles specifications'!BM$2)/1000*$AQ71</f>
        <v/>
      </c>
      <c r="BN71" s="7">
        <f>SUMIFS('fuels and tailpipe emissions'!$D$10:$D$126,'fuels and tailpipe emissions'!$A$10:$A$126,'vehicles specifications'!$F71,'fuels and tailpipe emissions'!$B$10:$B$126,'vehicles specifications'!BN$2)/1000*$AQ71</f>
        <v/>
      </c>
      <c r="BO71" s="7">
        <f>SUMIFS('fuels and tailpipe emissions'!$D$10:$D$126,'fuels and tailpipe emissions'!$A$10:$A$126,'vehicles specifications'!$F71,'fuels and tailpipe emissions'!$B$10:$B$126,'vehicles specifications'!BO$2)/1000*$AQ71</f>
        <v/>
      </c>
      <c r="BP71" s="7">
        <f>SUMIFS('fuels and tailpipe emissions'!$D$10:$D$126,'fuels and tailpipe emissions'!$A$10:$A$126,'vehicles specifications'!$F71,'fuels and tailpipe emissions'!$B$10:$B$126,'vehicles specifications'!BP$2)/1000*$AQ71</f>
        <v/>
      </c>
      <c r="BQ71" s="7">
        <f>SUMIFS('fuels and tailpipe emissions'!$D$10:$D$126,'fuels and tailpipe emissions'!$A$10:$A$126,'vehicles specifications'!$F71,'fuels and tailpipe emissions'!$B$10:$B$126,'vehicles specifications'!BQ$2)/1000*$AQ71</f>
        <v/>
      </c>
      <c r="BR71" s="7">
        <f>SUMIFS('fuels and tailpipe emissions'!$D$10:$D$126,'fuels and tailpipe emissions'!$A$10:$A$126,'vehicles specifications'!$F71,'fuels and tailpipe emissions'!$B$10:$B$126,'vehicles specifications'!BR$2)/1000*$AQ71</f>
        <v/>
      </c>
      <c r="BS71" s="7">
        <f>SUMIFS('fuels and tailpipe emissions'!$D$10:$D$126,'fuels and tailpipe emissions'!$A$10:$A$126,'vehicles specifications'!$F71,'fuels and tailpipe emissions'!$B$10:$B$126,'vehicles specifications'!BS$2)/1000*$AQ71</f>
        <v/>
      </c>
      <c r="BT71" s="7">
        <f>SUMIFS('fuels and tailpipe emissions'!$D$10:$D$126,'fuels and tailpipe emissions'!$A$10:$A$126,'vehicles specifications'!$F71,'fuels and tailpipe emissions'!$B$10:$B$126,'vehicles specifications'!BT$2)/1000*$AQ71</f>
        <v/>
      </c>
      <c r="BU71" s="7">
        <f>SUMIFS('fuels and tailpipe emissions'!$D$10:$D$126,'fuels and tailpipe emissions'!$A$10:$A$126,'vehicles specifications'!$F71,'fuels and tailpipe emissions'!$B$10:$B$126,'vehicles specifications'!BU$2)/1000*$AQ71</f>
        <v/>
      </c>
      <c r="BV71" s="7">
        <f>SUMIFS('fuels and tailpipe emissions'!$D$10:$D$126,'fuels and tailpipe emissions'!$A$10:$A$126,'vehicles specifications'!$F71,'fuels and tailpipe emissions'!$B$10:$B$126,'vehicles specifications'!BV$2)/1000*$AQ71</f>
        <v/>
      </c>
      <c r="BW71" s="7">
        <f>SUMIFS('fuels and tailpipe emissions'!$D$10:$D$126,'fuels and tailpipe emissions'!$A$10:$A$126,'vehicles specifications'!$F71,'fuels and tailpipe emissions'!$B$10:$B$126,'vehicles specifications'!BW$2)/1000*$AQ71</f>
        <v/>
      </c>
      <c r="BX71" s="7">
        <f>SUMIFS('fuels and tailpipe emissions'!$D$10:$D$126,'fuels and tailpipe emissions'!$A$10:$A$126,'vehicles specifications'!$F71,'fuels and tailpipe emissions'!$B$10:$B$126,'vehicles specifications'!BX$2)/1000*$AQ71</f>
        <v/>
      </c>
      <c r="BY71" s="7">
        <f>SUMIFS('fuels and tailpipe emissions'!$D$10:$D$126,'fuels and tailpipe emissions'!$A$10:$A$126,'vehicles specifications'!$F71,'fuels and tailpipe emissions'!$B$10:$B$126,'vehicles specifications'!BY$2)/1000*$AQ71</f>
        <v/>
      </c>
      <c r="BZ71" s="7">
        <f>SUMIFS('fuels and tailpipe emissions'!$D$10:$D$126,'fuels and tailpipe emissions'!$A$10:$A$126,'vehicles specifications'!$F71,'fuels and tailpipe emissions'!$B$10:$B$126,'vehicles specifications'!BZ$2)/1000*$AQ71</f>
        <v/>
      </c>
      <c r="CA71" s="7">
        <f>SUMIFS('fuels and tailpipe emissions'!$D$10:$D$126,'fuels and tailpipe emissions'!$A$10:$A$126,'vehicles specifications'!$F71,'fuels and tailpipe emissions'!$B$10:$B$126,'vehicles specifications'!CA$2)/1000*$AQ71</f>
        <v/>
      </c>
      <c r="CB71" s="7">
        <f>SUMIFS('fuels and tailpipe emissions'!$D$10:$D$126,'fuels and tailpipe emissions'!$A$10:$A$126,'vehicles specifications'!$F71,'fuels and tailpipe emissions'!$B$10:$B$126,'vehicles specifications'!CB$2)/1000*$AQ71</f>
        <v/>
      </c>
      <c r="CC71" s="7">
        <f>SUMIFS('fuels and tailpipe emissions'!$D$10:$D$126,'fuels and tailpipe emissions'!$A$10:$A$126,'vehicles specifications'!$F71,'fuels and tailpipe emissions'!$B$10:$B$126,'vehicles specifications'!CC$2)/1000*$AQ71</f>
        <v/>
      </c>
      <c r="CD71" s="7">
        <f>SUMIFS('fuels and tailpipe emissions'!$D$10:$D$126,'fuels and tailpipe emissions'!$A$10:$A$126,'vehicles specifications'!$F71,'fuels and tailpipe emissions'!$B$10:$B$126,'vehicles specifications'!CD$2)/1000*$AQ71</f>
        <v/>
      </c>
      <c r="CE71" s="7">
        <f>SUMIFS('fuels and tailpipe emissions'!$D$10:$D$126,'fuels and tailpipe emissions'!$A$10:$A$126,'vehicles specifications'!$F71,'fuels and tailpipe emissions'!$B$10:$B$126,'vehicles specifications'!CE$2)/1000*$AQ71</f>
        <v/>
      </c>
      <c r="CF71" s="7">
        <f>SUMIFS('fuels and tailpipe emissions'!$D$10:$D$126,'fuels and tailpipe emissions'!$A$10:$A$126,'vehicles specifications'!$F71,'fuels and tailpipe emissions'!$B$10:$B$126,'vehicles specifications'!CF$2)/1000*$AQ71</f>
        <v/>
      </c>
      <c r="CG71" s="7">
        <f>SUMIFS('fuels and tailpipe emissions'!$D$10:$D$126,'fuels and tailpipe emissions'!$A$10:$A$126,'vehicles specifications'!$F71,'fuels and tailpipe emissions'!$B$10:$B$126,'vehicles specifications'!CG$2)/1000*$AQ71</f>
        <v/>
      </c>
      <c r="CH71" s="7">
        <f>SUMIFS('fuels and tailpipe emissions'!$D$10:$D$126,'fuels and tailpipe emissions'!$A$10:$A$126,'vehicles specifications'!$F71,'fuels and tailpipe emissions'!$B$10:$B$126,'vehicles specifications'!CH$2)/1000*$AQ71</f>
        <v/>
      </c>
      <c r="CI71" s="7">
        <f>SUMIFS('fuels and tailpipe emissions'!$D$10:$D$126,'fuels and tailpipe emissions'!$A$10:$A$126,'vehicles specifications'!$F71,'fuels and tailpipe emissions'!$B$10:$B$126,'vehicles specifications'!CI$2)/1000*$AQ71</f>
        <v/>
      </c>
      <c r="CJ71" s="7">
        <f>SUMIFS('fuels and tailpipe emissions'!$D$10:$D$126,'fuels and tailpipe emissions'!$A$10:$A$126,'vehicles specifications'!$F71,'fuels and tailpipe emissions'!$B$10:$B$126,'vehicles specifications'!CJ$2)/1000*$AQ71</f>
        <v/>
      </c>
      <c r="CK71" s="38">
        <f>VLOOKUP($B71,'abrasion emissions'!$O$7:$R$36,2,FALSE)</f>
        <v/>
      </c>
      <c r="CL71" s="38">
        <f>VLOOKUP($B71,'abrasion emissions'!$O$7:$R$36,3,FALSE)</f>
        <v/>
      </c>
      <c r="CM71" s="38">
        <f>VLOOKUP($B71,'abrasion emissions'!$O$7:$R$36,4,FALSE)</f>
        <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
      </c>
      <c r="CV71" s="7">
        <f>(CK71*CN71)+(CL71*CO71)+(CM71*CP71)</f>
        <v/>
      </c>
      <c r="CW71" s="7">
        <f>(CK71*CQ71)+(CL71*CR71)+(CM71*CS71)</f>
        <v/>
      </c>
    </row>
    <row r="72">
      <c r="A72">
        <f>B72&amp;" - "&amp;D72&amp;" - "&amp;IF(I72&lt;&gt;"",I72&amp;" - "&amp;E72,E72)</f>
        <v/>
      </c>
      <c r="B72" t="inlineStr">
        <is>
          <t>Scooter, gasoline, 4-11kW, EURO-4</t>
        </is>
      </c>
      <c r="D72" s="18" t="n">
        <v>2016</v>
      </c>
      <c r="E72" t="inlineStr">
        <is>
          <t>CH</t>
        </is>
      </c>
      <c r="F72" t="inlineStr">
        <is>
          <t>EURO-4</t>
        </is>
      </c>
      <c r="G72" t="inlineStr">
        <is>
          <t>vkm</t>
        </is>
      </c>
      <c r="H72" t="inlineStr">
        <is>
          <t>ICEV-p</t>
        </is>
      </c>
      <c r="J72" t="n">
        <v>30000</v>
      </c>
      <c r="K72" t="n">
        <v>1870</v>
      </c>
      <c r="L72" s="2">
        <f>J72/K72</f>
        <v/>
      </c>
      <c r="M72" t="n">
        <v>1</v>
      </c>
      <c r="N72" t="n">
        <v>75</v>
      </c>
      <c r="O72" t="n">
        <v>4</v>
      </c>
      <c r="P72" s="2">
        <f>SUM(U72,V72,W72,AC72,AF72,AH72)</f>
        <v/>
      </c>
      <c r="Q72" s="2">
        <f>P72+(M72*N72)+O72</f>
        <v/>
      </c>
      <c r="R72" t="n">
        <v>8.800000000000001</v>
      </c>
      <c r="S72" s="2" t="n">
        <v>70</v>
      </c>
      <c r="T72" s="1" t="n">
        <v>-0.02</v>
      </c>
      <c r="U72" s="2">
        <f>S72*(1-T72)</f>
        <v/>
      </c>
      <c r="V72" t="n">
        <v>52</v>
      </c>
      <c r="W72" t="n">
        <v>0</v>
      </c>
      <c r="X72" s="3" t="n">
        <v>0</v>
      </c>
      <c r="Y72" s="1" t="n">
        <v>0.8</v>
      </c>
      <c r="Z72" s="3">
        <f>Y72*X72</f>
        <v/>
      </c>
      <c r="AA72" s="3">
        <f>IF(I72&lt;&gt;"",X72/INDEX('energy battery'!$B$3:$D$6,MATCH('vehicles specifications'!$D72,'energy battery'!$A$3:$A$6,0),MATCH('vehicles specifications'!$I72,'energy battery'!$B$2:$D$2,0)),"")</f>
        <v/>
      </c>
      <c r="AB72" s="3">
        <f>IF(AA72&lt;&gt;"",0.3*AA72,"")</f>
        <v/>
      </c>
      <c r="AC72" s="3">
        <f>IF(AA72&lt;&gt;"",AB72+AA72,"")</f>
        <v/>
      </c>
      <c r="AD72" s="3" t="n">
        <v>0</v>
      </c>
      <c r="AE72" s="3" t="n">
        <v>9</v>
      </c>
      <c r="AF72">
        <f>AE72*'fuels and tailpipe emissions'!$B$3</f>
        <v/>
      </c>
      <c r="AG72" s="2">
        <f>AF72*'fuels and tailpipe emissions'!$C$3</f>
        <v/>
      </c>
      <c r="AH72" s="3">
        <f>0.15*AF72</f>
        <v/>
      </c>
      <c r="AI72" t="n">
        <v>0</v>
      </c>
      <c r="AJ72" t="n">
        <v>0</v>
      </c>
      <c r="AK72">
        <f>J72/25000</f>
        <v/>
      </c>
      <c r="AL72">
        <f>0.000537/1000*Q72</f>
        <v/>
      </c>
      <c r="AM72" t="n">
        <v>0.00129</v>
      </c>
      <c r="AN72" s="2">
        <f>U72</f>
        <v/>
      </c>
      <c r="AO72" s="2">
        <f>SUM(V72:W72)</f>
        <v/>
      </c>
      <c r="AP72" s="2">
        <f>AC72</f>
        <v/>
      </c>
      <c r="AQ72" s="6" t="n">
        <v>1.047683580070611</v>
      </c>
      <c r="AR72" s="20" t="n">
        <v>0.012</v>
      </c>
      <c r="AS72" s="6">
        <f>IF($H72="BEV",SUMPRODUCT(#REF!,#REF!),"")</f>
        <v/>
      </c>
      <c r="AT72" s="2">
        <f>SUM(Z72,AG72)/(SUM(AQ72,AS72)/3.6)</f>
        <v/>
      </c>
      <c r="AU72" s="5">
        <f>IF($H72="ICEV-p",$AQ72/('fuels and tailpipe emissions'!$C$3*3.6)*'fuels and tailpipe emissions'!$D$3,"")*(1-AR72)</f>
        <v/>
      </c>
      <c r="AV72" s="5">
        <f>IF($H72="ICEV-p",$AQ72/('fuels and tailpipe emissions'!$C$3*3.6)*'fuels and tailpipe emissions'!$D$3,"")*AR72</f>
        <v/>
      </c>
      <c r="AW72" s="7">
        <f>IF($H72="ICEV-p",$AQ72/('fuels and tailpipe emissions'!$C$3*3.6)*'fuels and tailpipe emissions'!$E$3,"")</f>
        <v/>
      </c>
      <c r="AX72" s="7">
        <f>SUMIFS('fuels and tailpipe emissions'!$D$10:$D$126,'fuels and tailpipe emissions'!$A$10:$A$126,'vehicles specifications'!$F72,'fuels and tailpipe emissions'!$B$10:$B$126,'vehicles specifications'!AX$2)/1000*$AQ72</f>
        <v/>
      </c>
      <c r="AY72" s="7">
        <f>SUMIFS('fuels and tailpipe emissions'!$D$10:$D$126,'fuels and tailpipe emissions'!$A$10:$A$126,'vehicles specifications'!$F72,'fuels and tailpipe emissions'!$B$10:$B$126,'vehicles specifications'!AY$2)/1000*$AQ72</f>
        <v/>
      </c>
      <c r="AZ72" s="7">
        <f>SUMIFS('fuels and tailpipe emissions'!$D$10:$D$126,'fuels and tailpipe emissions'!$A$10:$A$126,'vehicles specifications'!$F72,'fuels and tailpipe emissions'!$B$10:$B$126,'vehicles specifications'!AZ$2)/1000*$AQ72</f>
        <v/>
      </c>
      <c r="BA72" s="7">
        <f>SUMIFS('fuels and tailpipe emissions'!$D$10:$D$126,'fuels and tailpipe emissions'!$A$10:$A$126,'vehicles specifications'!$F72,'fuels and tailpipe emissions'!$B$10:$B$126,'vehicles specifications'!BA$2)/1000*$AQ72</f>
        <v/>
      </c>
      <c r="BB72" s="7">
        <f>SUMIFS('fuels and tailpipe emissions'!$D$10:$D$126,'fuels and tailpipe emissions'!$A$10:$A$126,'vehicles specifications'!$F72,'fuels and tailpipe emissions'!$B$10:$B$126,'vehicles specifications'!BB$2)/1000*$AQ72</f>
        <v/>
      </c>
      <c r="BC72" s="7">
        <f>SUMIFS('fuels and tailpipe emissions'!$D$10:$D$126,'fuels and tailpipe emissions'!$A$10:$A$126,'vehicles specifications'!$F72,'fuels and tailpipe emissions'!$B$10:$B$126,'vehicles specifications'!BC$2)/1000*$AQ72</f>
        <v/>
      </c>
      <c r="BD72" s="7">
        <f>SUMIFS('fuels and tailpipe emissions'!$D$10:$D$126,'fuels and tailpipe emissions'!$A$10:$A$126,'vehicles specifications'!$F72,'fuels and tailpipe emissions'!$B$10:$B$126,'vehicles specifications'!BD$2)/1000*$AQ72</f>
        <v/>
      </c>
      <c r="BE72" s="7">
        <f>SUMIFS('fuels and tailpipe emissions'!$D$10:$D$126,'fuels and tailpipe emissions'!$A$10:$A$126,'vehicles specifications'!$F72,'fuels and tailpipe emissions'!$B$10:$B$126,'vehicles specifications'!BE$2)/1000*$AQ72</f>
        <v/>
      </c>
      <c r="BF72" s="7">
        <f>SUMIFS('fuels and tailpipe emissions'!$D$10:$D$126,'fuels and tailpipe emissions'!$A$10:$A$126,'vehicles specifications'!$F72,'fuels and tailpipe emissions'!$B$10:$B$126,'vehicles specifications'!BF$2)/1000*$AQ72</f>
        <v/>
      </c>
      <c r="BG72" s="7">
        <f>SUMIFS('fuels and tailpipe emissions'!$D$10:$D$126,'fuels and tailpipe emissions'!$A$10:$A$126,'vehicles specifications'!$F72,'fuels and tailpipe emissions'!$B$10:$B$126,'vehicles specifications'!BG$2)/1000*$AQ72</f>
        <v/>
      </c>
      <c r="BH72" s="7">
        <f>SUMIFS('fuels and tailpipe emissions'!$D$10:$D$126,'fuels and tailpipe emissions'!$A$10:$A$126,'vehicles specifications'!$F72,'fuels and tailpipe emissions'!$B$10:$B$126,'vehicles specifications'!BH$2)/1000*$AQ72</f>
        <v/>
      </c>
      <c r="BI72" s="7">
        <f>SUMIFS('fuels and tailpipe emissions'!$D$10:$D$126,'fuels and tailpipe emissions'!$A$10:$A$126,'vehicles specifications'!$F72,'fuels and tailpipe emissions'!$B$10:$B$126,'vehicles specifications'!BI$2)/1000*$AQ72</f>
        <v/>
      </c>
      <c r="BJ72" s="7">
        <f>SUMIFS('fuels and tailpipe emissions'!$D$10:$D$126,'fuels and tailpipe emissions'!$A$10:$A$126,'vehicles specifications'!$F72,'fuels and tailpipe emissions'!$B$10:$B$126,'vehicles specifications'!BJ$2)/1000*$AQ72</f>
        <v/>
      </c>
      <c r="BK72" s="7">
        <f>SUMIFS('fuels and tailpipe emissions'!$D$10:$D$126,'fuels and tailpipe emissions'!$A$10:$A$126,'vehicles specifications'!$F72,'fuels and tailpipe emissions'!$B$10:$B$126,'vehicles specifications'!BK$2)/1000*$AQ72</f>
        <v/>
      </c>
      <c r="BL72" s="7">
        <f>SUMIFS('fuels and tailpipe emissions'!$D$10:$D$126,'fuels and tailpipe emissions'!$A$10:$A$126,'vehicles specifications'!$F72,'fuels and tailpipe emissions'!$B$10:$B$126,'vehicles specifications'!BL$2)/1000*$AQ72</f>
        <v/>
      </c>
      <c r="BM72" s="7">
        <f>SUMIFS('fuels and tailpipe emissions'!$D$10:$D$126,'fuels and tailpipe emissions'!$A$10:$A$126,'vehicles specifications'!$F72,'fuels and tailpipe emissions'!$B$10:$B$126,'vehicles specifications'!BM$2)/1000*$AQ72</f>
        <v/>
      </c>
      <c r="BN72" s="7">
        <f>SUMIFS('fuels and tailpipe emissions'!$D$10:$D$126,'fuels and tailpipe emissions'!$A$10:$A$126,'vehicles specifications'!$F72,'fuels and tailpipe emissions'!$B$10:$B$126,'vehicles specifications'!BN$2)/1000*$AQ72</f>
        <v/>
      </c>
      <c r="BO72" s="7">
        <f>SUMIFS('fuels and tailpipe emissions'!$D$10:$D$126,'fuels and tailpipe emissions'!$A$10:$A$126,'vehicles specifications'!$F72,'fuels and tailpipe emissions'!$B$10:$B$126,'vehicles specifications'!BO$2)/1000*$AQ72</f>
        <v/>
      </c>
      <c r="BP72" s="7">
        <f>SUMIFS('fuels and tailpipe emissions'!$D$10:$D$126,'fuels and tailpipe emissions'!$A$10:$A$126,'vehicles specifications'!$F72,'fuels and tailpipe emissions'!$B$10:$B$126,'vehicles specifications'!BP$2)/1000*$AQ72</f>
        <v/>
      </c>
      <c r="BQ72" s="7">
        <f>SUMIFS('fuels and tailpipe emissions'!$D$10:$D$126,'fuels and tailpipe emissions'!$A$10:$A$126,'vehicles specifications'!$F72,'fuels and tailpipe emissions'!$B$10:$B$126,'vehicles specifications'!BQ$2)/1000*$AQ72</f>
        <v/>
      </c>
      <c r="BR72" s="7">
        <f>SUMIFS('fuels and tailpipe emissions'!$D$10:$D$126,'fuels and tailpipe emissions'!$A$10:$A$126,'vehicles specifications'!$F72,'fuels and tailpipe emissions'!$B$10:$B$126,'vehicles specifications'!BR$2)/1000*$AQ72</f>
        <v/>
      </c>
      <c r="BS72" s="7">
        <f>SUMIFS('fuels and tailpipe emissions'!$D$10:$D$126,'fuels and tailpipe emissions'!$A$10:$A$126,'vehicles specifications'!$F72,'fuels and tailpipe emissions'!$B$10:$B$126,'vehicles specifications'!BS$2)/1000*$AQ72</f>
        <v/>
      </c>
      <c r="BT72" s="7">
        <f>SUMIFS('fuels and tailpipe emissions'!$D$10:$D$126,'fuels and tailpipe emissions'!$A$10:$A$126,'vehicles specifications'!$F72,'fuels and tailpipe emissions'!$B$10:$B$126,'vehicles specifications'!BT$2)/1000*$AQ72</f>
        <v/>
      </c>
      <c r="BU72" s="7">
        <f>SUMIFS('fuels and tailpipe emissions'!$D$10:$D$126,'fuels and tailpipe emissions'!$A$10:$A$126,'vehicles specifications'!$F72,'fuels and tailpipe emissions'!$B$10:$B$126,'vehicles specifications'!BU$2)/1000*$AQ72</f>
        <v/>
      </c>
      <c r="BV72" s="7">
        <f>SUMIFS('fuels and tailpipe emissions'!$D$10:$D$126,'fuels and tailpipe emissions'!$A$10:$A$126,'vehicles specifications'!$F72,'fuels and tailpipe emissions'!$B$10:$B$126,'vehicles specifications'!BV$2)/1000*$AQ72</f>
        <v/>
      </c>
      <c r="BW72" s="7">
        <f>SUMIFS('fuels and tailpipe emissions'!$D$10:$D$126,'fuels and tailpipe emissions'!$A$10:$A$126,'vehicles specifications'!$F72,'fuels and tailpipe emissions'!$B$10:$B$126,'vehicles specifications'!BW$2)/1000*$AQ72</f>
        <v/>
      </c>
      <c r="BX72" s="7">
        <f>SUMIFS('fuels and tailpipe emissions'!$D$10:$D$126,'fuels and tailpipe emissions'!$A$10:$A$126,'vehicles specifications'!$F72,'fuels and tailpipe emissions'!$B$10:$B$126,'vehicles specifications'!BX$2)/1000*$AQ72</f>
        <v/>
      </c>
      <c r="BY72" s="7">
        <f>SUMIFS('fuels and tailpipe emissions'!$D$10:$D$126,'fuels and tailpipe emissions'!$A$10:$A$126,'vehicles specifications'!$F72,'fuels and tailpipe emissions'!$B$10:$B$126,'vehicles specifications'!BY$2)/1000*$AQ72</f>
        <v/>
      </c>
      <c r="BZ72" s="7">
        <f>SUMIFS('fuels and tailpipe emissions'!$D$10:$D$126,'fuels and tailpipe emissions'!$A$10:$A$126,'vehicles specifications'!$F72,'fuels and tailpipe emissions'!$B$10:$B$126,'vehicles specifications'!BZ$2)/1000*$AQ72</f>
        <v/>
      </c>
      <c r="CA72" s="7">
        <f>SUMIFS('fuels and tailpipe emissions'!$D$10:$D$126,'fuels and tailpipe emissions'!$A$10:$A$126,'vehicles specifications'!$F72,'fuels and tailpipe emissions'!$B$10:$B$126,'vehicles specifications'!CA$2)/1000*$AQ72</f>
        <v/>
      </c>
      <c r="CB72" s="7">
        <f>SUMIFS('fuels and tailpipe emissions'!$D$10:$D$126,'fuels and tailpipe emissions'!$A$10:$A$126,'vehicles specifications'!$F72,'fuels and tailpipe emissions'!$B$10:$B$126,'vehicles specifications'!CB$2)/1000*$AQ72</f>
        <v/>
      </c>
      <c r="CC72" s="7">
        <f>SUMIFS('fuels and tailpipe emissions'!$D$10:$D$126,'fuels and tailpipe emissions'!$A$10:$A$126,'vehicles specifications'!$F72,'fuels and tailpipe emissions'!$B$10:$B$126,'vehicles specifications'!CC$2)/1000*$AQ72</f>
        <v/>
      </c>
      <c r="CD72" s="7">
        <f>SUMIFS('fuels and tailpipe emissions'!$D$10:$D$126,'fuels and tailpipe emissions'!$A$10:$A$126,'vehicles specifications'!$F72,'fuels and tailpipe emissions'!$B$10:$B$126,'vehicles specifications'!CD$2)/1000*$AQ72</f>
        <v/>
      </c>
      <c r="CE72" s="7">
        <f>SUMIFS('fuels and tailpipe emissions'!$D$10:$D$126,'fuels and tailpipe emissions'!$A$10:$A$126,'vehicles specifications'!$F72,'fuels and tailpipe emissions'!$B$10:$B$126,'vehicles specifications'!CE$2)/1000*$AQ72</f>
        <v/>
      </c>
      <c r="CF72" s="7">
        <f>SUMIFS('fuels and tailpipe emissions'!$D$10:$D$126,'fuels and tailpipe emissions'!$A$10:$A$126,'vehicles specifications'!$F72,'fuels and tailpipe emissions'!$B$10:$B$126,'vehicles specifications'!CF$2)/1000*$AQ72</f>
        <v/>
      </c>
      <c r="CG72" s="7">
        <f>SUMIFS('fuels and tailpipe emissions'!$D$10:$D$126,'fuels and tailpipe emissions'!$A$10:$A$126,'vehicles specifications'!$F72,'fuels and tailpipe emissions'!$B$10:$B$126,'vehicles specifications'!CG$2)/1000*$AQ72</f>
        <v/>
      </c>
      <c r="CH72" s="7">
        <f>SUMIFS('fuels and tailpipe emissions'!$D$10:$D$126,'fuels and tailpipe emissions'!$A$10:$A$126,'vehicles specifications'!$F72,'fuels and tailpipe emissions'!$B$10:$B$126,'vehicles specifications'!CH$2)/1000*$AQ72</f>
        <v/>
      </c>
      <c r="CI72" s="7">
        <f>SUMIFS('fuels and tailpipe emissions'!$D$10:$D$126,'fuels and tailpipe emissions'!$A$10:$A$126,'vehicles specifications'!$F72,'fuels and tailpipe emissions'!$B$10:$B$126,'vehicles specifications'!CI$2)/1000*$AQ72</f>
        <v/>
      </c>
      <c r="CJ72" s="7">
        <f>SUMIFS('fuels and tailpipe emissions'!$D$10:$D$126,'fuels and tailpipe emissions'!$A$10:$A$126,'vehicles specifications'!$F72,'fuels and tailpipe emissions'!$B$10:$B$126,'vehicles specifications'!CJ$2)/1000*$AQ72</f>
        <v/>
      </c>
      <c r="CK72" s="38">
        <f>VLOOKUP($B72,'abrasion emissions'!$O$7:$R$36,2,FALSE)</f>
        <v/>
      </c>
      <c r="CL72" s="38">
        <f>VLOOKUP($B72,'abrasion emissions'!$O$7:$R$36,3,FALSE)</f>
        <v/>
      </c>
      <c r="CM72" s="38">
        <f>VLOOKUP($B72,'abrasion emissions'!$O$7:$R$36,4,FALSE)</f>
        <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
      </c>
      <c r="CV72" s="7">
        <f>(CK72*CN72)+(CL72*CO72)+(CM72*CP72)</f>
        <v/>
      </c>
      <c r="CW72" s="7">
        <f>(CK72*CQ72)+(CL72*CR72)+(CM72*CS72)</f>
        <v/>
      </c>
    </row>
    <row r="73">
      <c r="A73">
        <f>B73&amp;" - "&amp;D73&amp;" - "&amp;IF(I73&lt;&gt;"",I73&amp;" - "&amp;E73,E73)</f>
        <v/>
      </c>
      <c r="B73" t="inlineStr">
        <is>
          <t>Scooter, gasoline, 4-11kW, EURO-5</t>
        </is>
      </c>
      <c r="D73" s="18" t="n">
        <v>2020</v>
      </c>
      <c r="E73" t="inlineStr">
        <is>
          <t>CH</t>
        </is>
      </c>
      <c r="F73" t="inlineStr">
        <is>
          <t>EURO-5</t>
        </is>
      </c>
      <c r="G73" t="inlineStr">
        <is>
          <t>vkm</t>
        </is>
      </c>
      <c r="H73" t="inlineStr">
        <is>
          <t>ICEV-p</t>
        </is>
      </c>
      <c r="J73" t="n">
        <v>30000</v>
      </c>
      <c r="K73" t="n">
        <v>1870</v>
      </c>
      <c r="L73" s="2">
        <f>J73/K73</f>
        <v/>
      </c>
      <c r="M73" t="n">
        <v>1</v>
      </c>
      <c r="N73" t="n">
        <v>75</v>
      </c>
      <c r="O73" t="n">
        <v>4</v>
      </c>
      <c r="P73" s="2">
        <f>SUM(U73,V73,W73,AC73,AF73,AH73)</f>
        <v/>
      </c>
      <c r="Q73" s="2">
        <f>P73+(M73*N73)+O73</f>
        <v/>
      </c>
      <c r="R73" t="n">
        <v>8.800000000000001</v>
      </c>
      <c r="S73" s="2" t="n">
        <v>70</v>
      </c>
      <c r="T73" s="1" t="n">
        <v>0</v>
      </c>
      <c r="U73" s="2">
        <f>S73*(1-T73)</f>
        <v/>
      </c>
      <c r="V73" t="n">
        <v>52</v>
      </c>
      <c r="W73" t="n">
        <v>0</v>
      </c>
      <c r="X73" s="3" t="n">
        <v>0</v>
      </c>
      <c r="Y73" s="1" t="n">
        <v>0.8</v>
      </c>
      <c r="Z73" s="3">
        <f>Y73*X73</f>
        <v/>
      </c>
      <c r="AA73" s="3">
        <f>IF(I73&lt;&gt;"",X73/INDEX('energy battery'!$B$3:$D$6,MATCH('vehicles specifications'!$D73,'energy battery'!$A$3:$A$6,0),MATCH('vehicles specifications'!$I73,'energy battery'!$B$2:$D$2,0)),"")</f>
        <v/>
      </c>
      <c r="AB73" s="3">
        <f>IF(AA73&lt;&gt;"",0.3*AA73,"")</f>
        <v/>
      </c>
      <c r="AC73" s="3">
        <f>IF(AA73&lt;&gt;"",AB73+AA73,"")</f>
        <v/>
      </c>
      <c r="AD73" s="3" t="n">
        <v>0</v>
      </c>
      <c r="AE73" s="3" t="n">
        <v>9</v>
      </c>
      <c r="AF73">
        <f>AE73*'fuels and tailpipe emissions'!$B$3</f>
        <v/>
      </c>
      <c r="AG73" s="2">
        <f>AF73*'fuels and tailpipe emissions'!$C$3</f>
        <v/>
      </c>
      <c r="AH73" s="3">
        <f>0.15*AF73</f>
        <v/>
      </c>
      <c r="AI73" t="n">
        <v>0</v>
      </c>
      <c r="AJ73" t="n">
        <v>0</v>
      </c>
      <c r="AK73">
        <f>J73/25000</f>
        <v/>
      </c>
      <c r="AL73">
        <f>0.000537/1000*Q73</f>
        <v/>
      </c>
      <c r="AM73" t="n">
        <v>0.00129</v>
      </c>
      <c r="AN73" s="2">
        <f>U73</f>
        <v/>
      </c>
      <c r="AO73" s="2">
        <f>SUM(V73:W73)</f>
        <v/>
      </c>
      <c r="AP73" s="2">
        <f>AC73</f>
        <v/>
      </c>
      <c r="AQ73" s="6" t="n">
        <v>1.037206744269905</v>
      </c>
      <c r="AR73" s="20" t="n">
        <v>0.012</v>
      </c>
      <c r="AS73" s="6">
        <f>IF($H73="BEV",SUMPRODUCT(#REF!,#REF!),"")</f>
        <v/>
      </c>
      <c r="AT73" s="2">
        <f>SUM(Z73,AG73)/(SUM(AQ73,AS73)/3.6)</f>
        <v/>
      </c>
      <c r="AU73" s="5">
        <f>IF($H73="ICEV-p",$AQ73/('fuels and tailpipe emissions'!$C$3*3.6)*'fuels and tailpipe emissions'!$D$3,"")*(1-AR73)</f>
        <v/>
      </c>
      <c r="AV73" s="5">
        <f>IF($H73="ICEV-p",$AQ73/('fuels and tailpipe emissions'!$C$3*3.6)*'fuels and tailpipe emissions'!$D$3,"")*AR73</f>
        <v/>
      </c>
      <c r="AW73" s="7">
        <f>IF($H73="ICEV-p",$AQ73/('fuels and tailpipe emissions'!$C$3*3.6)*'fuels and tailpipe emissions'!$E$3,"")</f>
        <v/>
      </c>
      <c r="AX73" s="7">
        <f>SUMIFS('fuels and tailpipe emissions'!$D$10:$D$126,'fuels and tailpipe emissions'!$A$10:$A$126,'vehicles specifications'!$F73,'fuels and tailpipe emissions'!$B$10:$B$126,'vehicles specifications'!AX$2)/1000*$AQ73</f>
        <v/>
      </c>
      <c r="AY73" s="7">
        <f>SUMIFS('fuels and tailpipe emissions'!$D$10:$D$126,'fuels and tailpipe emissions'!$A$10:$A$126,'vehicles specifications'!$F73,'fuels and tailpipe emissions'!$B$10:$B$126,'vehicles specifications'!AY$2)/1000*$AQ73</f>
        <v/>
      </c>
      <c r="AZ73" s="7">
        <f>SUMIFS('fuels and tailpipe emissions'!$D$10:$D$126,'fuels and tailpipe emissions'!$A$10:$A$126,'vehicles specifications'!$F73,'fuels and tailpipe emissions'!$B$10:$B$126,'vehicles specifications'!AZ$2)/1000*$AQ73</f>
        <v/>
      </c>
      <c r="BA73" s="7">
        <f>SUMIFS('fuels and tailpipe emissions'!$D$10:$D$126,'fuels and tailpipe emissions'!$A$10:$A$126,'vehicles specifications'!$F73,'fuels and tailpipe emissions'!$B$10:$B$126,'vehicles specifications'!BA$2)/1000*$AQ73</f>
        <v/>
      </c>
      <c r="BB73" s="7">
        <f>SUMIFS('fuels and tailpipe emissions'!$D$10:$D$126,'fuels and tailpipe emissions'!$A$10:$A$126,'vehicles specifications'!$F73,'fuels and tailpipe emissions'!$B$10:$B$126,'vehicles specifications'!BB$2)/1000*$AQ73</f>
        <v/>
      </c>
      <c r="BC73" s="7">
        <f>SUMIFS('fuels and tailpipe emissions'!$D$10:$D$126,'fuels and tailpipe emissions'!$A$10:$A$126,'vehicles specifications'!$F73,'fuels and tailpipe emissions'!$B$10:$B$126,'vehicles specifications'!BC$2)/1000*$AQ73</f>
        <v/>
      </c>
      <c r="BD73" s="7">
        <f>SUMIFS('fuels and tailpipe emissions'!$D$10:$D$126,'fuels and tailpipe emissions'!$A$10:$A$126,'vehicles specifications'!$F73,'fuels and tailpipe emissions'!$B$10:$B$126,'vehicles specifications'!BD$2)/1000*$AQ73</f>
        <v/>
      </c>
      <c r="BE73" s="7">
        <f>SUMIFS('fuels and tailpipe emissions'!$D$10:$D$126,'fuels and tailpipe emissions'!$A$10:$A$126,'vehicles specifications'!$F73,'fuels and tailpipe emissions'!$B$10:$B$126,'vehicles specifications'!BE$2)/1000*$AQ73</f>
        <v/>
      </c>
      <c r="BF73" s="7">
        <f>SUMIFS('fuels and tailpipe emissions'!$D$10:$D$126,'fuels and tailpipe emissions'!$A$10:$A$126,'vehicles specifications'!$F73,'fuels and tailpipe emissions'!$B$10:$B$126,'vehicles specifications'!BF$2)/1000*$AQ73</f>
        <v/>
      </c>
      <c r="BG73" s="7">
        <f>SUMIFS('fuels and tailpipe emissions'!$D$10:$D$126,'fuels and tailpipe emissions'!$A$10:$A$126,'vehicles specifications'!$F73,'fuels and tailpipe emissions'!$B$10:$B$126,'vehicles specifications'!BG$2)/1000*$AQ73</f>
        <v/>
      </c>
      <c r="BH73" s="7">
        <f>SUMIFS('fuels and tailpipe emissions'!$D$10:$D$126,'fuels and tailpipe emissions'!$A$10:$A$126,'vehicles specifications'!$F73,'fuels and tailpipe emissions'!$B$10:$B$126,'vehicles specifications'!BH$2)/1000*$AQ73</f>
        <v/>
      </c>
      <c r="BI73" s="7">
        <f>SUMIFS('fuels and tailpipe emissions'!$D$10:$D$126,'fuels and tailpipe emissions'!$A$10:$A$126,'vehicles specifications'!$F73,'fuels and tailpipe emissions'!$B$10:$B$126,'vehicles specifications'!BI$2)/1000*$AQ73</f>
        <v/>
      </c>
      <c r="BJ73" s="7">
        <f>SUMIFS('fuels and tailpipe emissions'!$D$10:$D$126,'fuels and tailpipe emissions'!$A$10:$A$126,'vehicles specifications'!$F73,'fuels and tailpipe emissions'!$B$10:$B$126,'vehicles specifications'!BJ$2)/1000*$AQ73</f>
        <v/>
      </c>
      <c r="BK73" s="7">
        <f>SUMIFS('fuels and tailpipe emissions'!$D$10:$D$126,'fuels and tailpipe emissions'!$A$10:$A$126,'vehicles specifications'!$F73,'fuels and tailpipe emissions'!$B$10:$B$126,'vehicles specifications'!BK$2)/1000*$AQ73</f>
        <v/>
      </c>
      <c r="BL73" s="7">
        <f>SUMIFS('fuels and tailpipe emissions'!$D$10:$D$126,'fuels and tailpipe emissions'!$A$10:$A$126,'vehicles specifications'!$F73,'fuels and tailpipe emissions'!$B$10:$B$126,'vehicles specifications'!BL$2)/1000*$AQ73</f>
        <v/>
      </c>
      <c r="BM73" s="7">
        <f>SUMIFS('fuels and tailpipe emissions'!$D$10:$D$126,'fuels and tailpipe emissions'!$A$10:$A$126,'vehicles specifications'!$F73,'fuels and tailpipe emissions'!$B$10:$B$126,'vehicles specifications'!BM$2)/1000*$AQ73</f>
        <v/>
      </c>
      <c r="BN73" s="7">
        <f>SUMIFS('fuels and tailpipe emissions'!$D$10:$D$126,'fuels and tailpipe emissions'!$A$10:$A$126,'vehicles specifications'!$F73,'fuels and tailpipe emissions'!$B$10:$B$126,'vehicles specifications'!BN$2)/1000*$AQ73</f>
        <v/>
      </c>
      <c r="BO73" s="7">
        <f>SUMIFS('fuels and tailpipe emissions'!$D$10:$D$126,'fuels and tailpipe emissions'!$A$10:$A$126,'vehicles specifications'!$F73,'fuels and tailpipe emissions'!$B$10:$B$126,'vehicles specifications'!BO$2)/1000*$AQ73</f>
        <v/>
      </c>
      <c r="BP73" s="7">
        <f>SUMIFS('fuels and tailpipe emissions'!$D$10:$D$126,'fuels and tailpipe emissions'!$A$10:$A$126,'vehicles specifications'!$F73,'fuels and tailpipe emissions'!$B$10:$B$126,'vehicles specifications'!BP$2)/1000*$AQ73</f>
        <v/>
      </c>
      <c r="BQ73" s="7">
        <f>SUMIFS('fuels and tailpipe emissions'!$D$10:$D$126,'fuels and tailpipe emissions'!$A$10:$A$126,'vehicles specifications'!$F73,'fuels and tailpipe emissions'!$B$10:$B$126,'vehicles specifications'!BQ$2)/1000*$AQ73</f>
        <v/>
      </c>
      <c r="BR73" s="7">
        <f>SUMIFS('fuels and tailpipe emissions'!$D$10:$D$126,'fuels and tailpipe emissions'!$A$10:$A$126,'vehicles specifications'!$F73,'fuels and tailpipe emissions'!$B$10:$B$126,'vehicles specifications'!BR$2)/1000*$AQ73</f>
        <v/>
      </c>
      <c r="BS73" s="7">
        <f>SUMIFS('fuels and tailpipe emissions'!$D$10:$D$126,'fuels and tailpipe emissions'!$A$10:$A$126,'vehicles specifications'!$F73,'fuels and tailpipe emissions'!$B$10:$B$126,'vehicles specifications'!BS$2)/1000*$AQ73</f>
        <v/>
      </c>
      <c r="BT73" s="7">
        <f>SUMIFS('fuels and tailpipe emissions'!$D$10:$D$126,'fuels and tailpipe emissions'!$A$10:$A$126,'vehicles specifications'!$F73,'fuels and tailpipe emissions'!$B$10:$B$126,'vehicles specifications'!BT$2)/1000*$AQ73</f>
        <v/>
      </c>
      <c r="BU73" s="7">
        <f>SUMIFS('fuels and tailpipe emissions'!$D$10:$D$126,'fuels and tailpipe emissions'!$A$10:$A$126,'vehicles specifications'!$F73,'fuels and tailpipe emissions'!$B$10:$B$126,'vehicles specifications'!BU$2)/1000*$AQ73</f>
        <v/>
      </c>
      <c r="BV73" s="7">
        <f>SUMIFS('fuels and tailpipe emissions'!$D$10:$D$126,'fuels and tailpipe emissions'!$A$10:$A$126,'vehicles specifications'!$F73,'fuels and tailpipe emissions'!$B$10:$B$126,'vehicles specifications'!BV$2)/1000*$AQ73</f>
        <v/>
      </c>
      <c r="BW73" s="7">
        <f>SUMIFS('fuels and tailpipe emissions'!$D$10:$D$126,'fuels and tailpipe emissions'!$A$10:$A$126,'vehicles specifications'!$F73,'fuels and tailpipe emissions'!$B$10:$B$126,'vehicles specifications'!BW$2)/1000*$AQ73</f>
        <v/>
      </c>
      <c r="BX73" s="7">
        <f>SUMIFS('fuels and tailpipe emissions'!$D$10:$D$126,'fuels and tailpipe emissions'!$A$10:$A$126,'vehicles specifications'!$F73,'fuels and tailpipe emissions'!$B$10:$B$126,'vehicles specifications'!BX$2)/1000*$AQ73</f>
        <v/>
      </c>
      <c r="BY73" s="7">
        <f>SUMIFS('fuels and tailpipe emissions'!$D$10:$D$126,'fuels and tailpipe emissions'!$A$10:$A$126,'vehicles specifications'!$F73,'fuels and tailpipe emissions'!$B$10:$B$126,'vehicles specifications'!BY$2)/1000*$AQ73</f>
        <v/>
      </c>
      <c r="BZ73" s="7">
        <f>SUMIFS('fuels and tailpipe emissions'!$D$10:$D$126,'fuels and tailpipe emissions'!$A$10:$A$126,'vehicles specifications'!$F73,'fuels and tailpipe emissions'!$B$10:$B$126,'vehicles specifications'!BZ$2)/1000*$AQ73</f>
        <v/>
      </c>
      <c r="CA73" s="7">
        <f>SUMIFS('fuels and tailpipe emissions'!$D$10:$D$126,'fuels and tailpipe emissions'!$A$10:$A$126,'vehicles specifications'!$F73,'fuels and tailpipe emissions'!$B$10:$B$126,'vehicles specifications'!CA$2)/1000*$AQ73</f>
        <v/>
      </c>
      <c r="CB73" s="7">
        <f>SUMIFS('fuels and tailpipe emissions'!$D$10:$D$126,'fuels and tailpipe emissions'!$A$10:$A$126,'vehicles specifications'!$F73,'fuels and tailpipe emissions'!$B$10:$B$126,'vehicles specifications'!CB$2)/1000*$AQ73</f>
        <v/>
      </c>
      <c r="CC73" s="7">
        <f>SUMIFS('fuels and tailpipe emissions'!$D$10:$D$126,'fuels and tailpipe emissions'!$A$10:$A$126,'vehicles specifications'!$F73,'fuels and tailpipe emissions'!$B$10:$B$126,'vehicles specifications'!CC$2)/1000*$AQ73</f>
        <v/>
      </c>
      <c r="CD73" s="7">
        <f>SUMIFS('fuels and tailpipe emissions'!$D$10:$D$126,'fuels and tailpipe emissions'!$A$10:$A$126,'vehicles specifications'!$F73,'fuels and tailpipe emissions'!$B$10:$B$126,'vehicles specifications'!CD$2)/1000*$AQ73</f>
        <v/>
      </c>
      <c r="CE73" s="7">
        <f>SUMIFS('fuels and tailpipe emissions'!$D$10:$D$126,'fuels and tailpipe emissions'!$A$10:$A$126,'vehicles specifications'!$F73,'fuels and tailpipe emissions'!$B$10:$B$126,'vehicles specifications'!CE$2)/1000*$AQ73</f>
        <v/>
      </c>
      <c r="CF73" s="7">
        <f>SUMIFS('fuels and tailpipe emissions'!$D$10:$D$126,'fuels and tailpipe emissions'!$A$10:$A$126,'vehicles specifications'!$F73,'fuels and tailpipe emissions'!$B$10:$B$126,'vehicles specifications'!CF$2)/1000*$AQ73</f>
        <v/>
      </c>
      <c r="CG73" s="7">
        <f>SUMIFS('fuels and tailpipe emissions'!$D$10:$D$126,'fuels and tailpipe emissions'!$A$10:$A$126,'vehicles specifications'!$F73,'fuels and tailpipe emissions'!$B$10:$B$126,'vehicles specifications'!CG$2)/1000*$AQ73</f>
        <v/>
      </c>
      <c r="CH73" s="7">
        <f>SUMIFS('fuels and tailpipe emissions'!$D$10:$D$126,'fuels and tailpipe emissions'!$A$10:$A$126,'vehicles specifications'!$F73,'fuels and tailpipe emissions'!$B$10:$B$126,'vehicles specifications'!CH$2)/1000*$AQ73</f>
        <v/>
      </c>
      <c r="CI73" s="7">
        <f>SUMIFS('fuels and tailpipe emissions'!$D$10:$D$126,'fuels and tailpipe emissions'!$A$10:$A$126,'vehicles specifications'!$F73,'fuels and tailpipe emissions'!$B$10:$B$126,'vehicles specifications'!CI$2)/1000*$AQ73</f>
        <v/>
      </c>
      <c r="CJ73" s="7">
        <f>SUMIFS('fuels and tailpipe emissions'!$D$10:$D$126,'fuels and tailpipe emissions'!$A$10:$A$126,'vehicles specifications'!$F73,'fuels and tailpipe emissions'!$B$10:$B$126,'vehicles specifications'!CJ$2)/1000*$AQ73</f>
        <v/>
      </c>
      <c r="CK73" s="38">
        <f>VLOOKUP($B73,'abrasion emissions'!$O$7:$R$36,2,FALSE)</f>
        <v/>
      </c>
      <c r="CL73" s="38">
        <f>VLOOKUP($B73,'abrasion emissions'!$O$7:$R$36,3,FALSE)</f>
        <v/>
      </c>
      <c r="CM73" s="38">
        <f>VLOOKUP($B73,'abrasion emissions'!$O$7:$R$36,4,FALSE)</f>
        <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
      </c>
      <c r="CV73" s="7">
        <f>(CK73*CN73)+(CL73*CO73)+(CM73*CP73)</f>
        <v/>
      </c>
      <c r="CW73" s="7">
        <f>(CK73*CQ73)+(CL73*CR73)+(CM73*CS73)</f>
        <v/>
      </c>
    </row>
    <row r="74">
      <c r="A74">
        <f>B74&amp;" - "&amp;D74&amp;" - "&amp;IF(I74&lt;&gt;"",I74&amp;" - "&amp;E74,E74)</f>
        <v/>
      </c>
      <c r="B74" t="inlineStr">
        <is>
          <t>Scooter, gasoline, 4-11kW, EURO-5</t>
        </is>
      </c>
      <c r="D74" s="18" t="n">
        <v>2030</v>
      </c>
      <c r="E74" t="inlineStr">
        <is>
          <t>CH</t>
        </is>
      </c>
      <c r="F74" t="inlineStr">
        <is>
          <t>EURO-5</t>
        </is>
      </c>
      <c r="G74" t="inlineStr">
        <is>
          <t>vkm</t>
        </is>
      </c>
      <c r="H74" t="inlineStr">
        <is>
          <t>ICEV-p</t>
        </is>
      </c>
      <c r="J74" t="n">
        <v>30000</v>
      </c>
      <c r="K74" t="n">
        <v>1870</v>
      </c>
      <c r="L74" s="2">
        <f>J74/K74</f>
        <v/>
      </c>
      <c r="M74" t="n">
        <v>1</v>
      </c>
      <c r="N74" t="n">
        <v>75</v>
      </c>
      <c r="O74" t="n">
        <v>4</v>
      </c>
      <c r="P74" s="2">
        <f>SUM(U74,V74,W74,AC74,AF74,AH74)</f>
        <v/>
      </c>
      <c r="Q74" s="2">
        <f>P74+(M74*N74)+O74</f>
        <v/>
      </c>
      <c r="R74" t="n">
        <v>8.800000000000001</v>
      </c>
      <c r="S74" s="2" t="n">
        <v>70</v>
      </c>
      <c r="T74" s="1" t="n">
        <v>0.03</v>
      </c>
      <c r="U74" s="2">
        <f>S74*(1-T74)</f>
        <v/>
      </c>
      <c r="V74" t="n">
        <v>51</v>
      </c>
      <c r="W74" t="n">
        <v>0</v>
      </c>
      <c r="X74" s="3" t="n">
        <v>0</v>
      </c>
      <c r="Y74" s="1" t="n">
        <v>0.8</v>
      </c>
      <c r="Z74" s="3">
        <f>Y74*X74</f>
        <v/>
      </c>
      <c r="AA74" s="3">
        <f>IF(I74&lt;&gt;"",X74/INDEX('energy battery'!$B$3:$D$6,MATCH('vehicles specifications'!$D74,'energy battery'!$A$3:$A$6,0),MATCH('vehicles specifications'!$I74,'energy battery'!$B$2:$D$2,0)),"")</f>
        <v/>
      </c>
      <c r="AB74" s="3">
        <f>IF(AA74&lt;&gt;"",0.3*AA74,"")</f>
        <v/>
      </c>
      <c r="AC74" s="3">
        <f>IF(AA74&lt;&gt;"",AB74+AA74,"")</f>
        <v/>
      </c>
      <c r="AD74" s="3" t="n">
        <v>0</v>
      </c>
      <c r="AE74" s="3" t="n">
        <v>9</v>
      </c>
      <c r="AF74">
        <f>AE74*'fuels and tailpipe emissions'!$B$3</f>
        <v/>
      </c>
      <c r="AG74" s="2">
        <f>AF74*'fuels and tailpipe emissions'!$C$3</f>
        <v/>
      </c>
      <c r="AH74" s="3">
        <f>0.15*AF74</f>
        <v/>
      </c>
      <c r="AI74" t="n">
        <v>0</v>
      </c>
      <c r="AJ74" t="n">
        <v>0</v>
      </c>
      <c r="AK74">
        <f>J74/25000</f>
        <v/>
      </c>
      <c r="AL74">
        <f>0.000537/1000*Q74</f>
        <v/>
      </c>
      <c r="AM74" t="n">
        <v>0.00129</v>
      </c>
      <c r="AN74" s="2">
        <f>U74</f>
        <v/>
      </c>
      <c r="AO74" s="2">
        <f>SUM(V74:W74)</f>
        <v/>
      </c>
      <c r="AP74" s="2">
        <f>AC74</f>
        <v/>
      </c>
      <c r="AQ74" s="6" t="n">
        <v>1.026834676827206</v>
      </c>
      <c r="AR74" s="20" t="n">
        <v>0.012</v>
      </c>
      <c r="AS74" s="6">
        <f>IF($H74="BEV",SUMPRODUCT(#REF!,#REF!),"")</f>
        <v/>
      </c>
      <c r="AT74" s="2">
        <f>SUM(Z74,AG74)/(SUM(AQ74,AS74)/3.6)</f>
        <v/>
      </c>
      <c r="AU74" s="5">
        <f>IF($H74="ICEV-p",$AQ74/('fuels and tailpipe emissions'!$C$3*3.6)*'fuels and tailpipe emissions'!$D$3,"")*(1-AR74)</f>
        <v/>
      </c>
      <c r="AV74" s="5">
        <f>IF($H74="ICEV-p",$AQ74/('fuels and tailpipe emissions'!$C$3*3.6)*'fuels and tailpipe emissions'!$D$3,"")*AR74</f>
        <v/>
      </c>
      <c r="AW74" s="7">
        <f>IF($H74="ICEV-p",$AQ74/('fuels and tailpipe emissions'!$C$3*3.6)*'fuels and tailpipe emissions'!$E$3,"")</f>
        <v/>
      </c>
      <c r="AX74" s="7">
        <f>SUMIFS('fuels and tailpipe emissions'!$D$10:$D$126,'fuels and tailpipe emissions'!$A$10:$A$126,'vehicles specifications'!$F74,'fuels and tailpipe emissions'!$B$10:$B$126,'vehicles specifications'!AX$2)/1000*$AQ74</f>
        <v/>
      </c>
      <c r="AY74" s="7">
        <f>SUMIFS('fuels and tailpipe emissions'!$D$10:$D$126,'fuels and tailpipe emissions'!$A$10:$A$126,'vehicles specifications'!$F74,'fuels and tailpipe emissions'!$B$10:$B$126,'vehicles specifications'!AY$2)/1000*$AQ74</f>
        <v/>
      </c>
      <c r="AZ74" s="7">
        <f>SUMIFS('fuels and tailpipe emissions'!$D$10:$D$126,'fuels and tailpipe emissions'!$A$10:$A$126,'vehicles specifications'!$F74,'fuels and tailpipe emissions'!$B$10:$B$126,'vehicles specifications'!AZ$2)/1000*$AQ74</f>
        <v/>
      </c>
      <c r="BA74" s="7">
        <f>SUMIFS('fuels and tailpipe emissions'!$D$10:$D$126,'fuels and tailpipe emissions'!$A$10:$A$126,'vehicles specifications'!$F74,'fuels and tailpipe emissions'!$B$10:$B$126,'vehicles specifications'!BA$2)/1000*$AQ74</f>
        <v/>
      </c>
      <c r="BB74" s="7">
        <f>SUMIFS('fuels and tailpipe emissions'!$D$10:$D$126,'fuels and tailpipe emissions'!$A$10:$A$126,'vehicles specifications'!$F74,'fuels and tailpipe emissions'!$B$10:$B$126,'vehicles specifications'!BB$2)/1000*$AQ74</f>
        <v/>
      </c>
      <c r="BC74" s="7">
        <f>SUMIFS('fuels and tailpipe emissions'!$D$10:$D$126,'fuels and tailpipe emissions'!$A$10:$A$126,'vehicles specifications'!$F74,'fuels and tailpipe emissions'!$B$10:$B$126,'vehicles specifications'!BC$2)/1000*$AQ74</f>
        <v/>
      </c>
      <c r="BD74" s="7">
        <f>SUMIFS('fuels and tailpipe emissions'!$D$10:$D$126,'fuels and tailpipe emissions'!$A$10:$A$126,'vehicles specifications'!$F74,'fuels and tailpipe emissions'!$B$10:$B$126,'vehicles specifications'!BD$2)/1000*$AQ74</f>
        <v/>
      </c>
      <c r="BE74" s="7">
        <f>SUMIFS('fuels and tailpipe emissions'!$D$10:$D$126,'fuels and tailpipe emissions'!$A$10:$A$126,'vehicles specifications'!$F74,'fuels and tailpipe emissions'!$B$10:$B$126,'vehicles specifications'!BE$2)/1000*$AQ74</f>
        <v/>
      </c>
      <c r="BF74" s="7">
        <f>SUMIFS('fuels and tailpipe emissions'!$D$10:$D$126,'fuels and tailpipe emissions'!$A$10:$A$126,'vehicles specifications'!$F74,'fuels and tailpipe emissions'!$B$10:$B$126,'vehicles specifications'!BF$2)/1000*$AQ74</f>
        <v/>
      </c>
      <c r="BG74" s="7">
        <f>SUMIFS('fuels and tailpipe emissions'!$D$10:$D$126,'fuels and tailpipe emissions'!$A$10:$A$126,'vehicles specifications'!$F74,'fuels and tailpipe emissions'!$B$10:$B$126,'vehicles specifications'!BG$2)/1000*$AQ74</f>
        <v/>
      </c>
      <c r="BH74" s="7">
        <f>SUMIFS('fuels and tailpipe emissions'!$D$10:$D$126,'fuels and tailpipe emissions'!$A$10:$A$126,'vehicles specifications'!$F74,'fuels and tailpipe emissions'!$B$10:$B$126,'vehicles specifications'!BH$2)/1000*$AQ74</f>
        <v/>
      </c>
      <c r="BI74" s="7">
        <f>SUMIFS('fuels and tailpipe emissions'!$D$10:$D$126,'fuels and tailpipe emissions'!$A$10:$A$126,'vehicles specifications'!$F74,'fuels and tailpipe emissions'!$B$10:$B$126,'vehicles specifications'!BI$2)/1000*$AQ74</f>
        <v/>
      </c>
      <c r="BJ74" s="7">
        <f>SUMIFS('fuels and tailpipe emissions'!$D$10:$D$126,'fuels and tailpipe emissions'!$A$10:$A$126,'vehicles specifications'!$F74,'fuels and tailpipe emissions'!$B$10:$B$126,'vehicles specifications'!BJ$2)/1000*$AQ74</f>
        <v/>
      </c>
      <c r="BK74" s="7">
        <f>SUMIFS('fuels and tailpipe emissions'!$D$10:$D$126,'fuels and tailpipe emissions'!$A$10:$A$126,'vehicles specifications'!$F74,'fuels and tailpipe emissions'!$B$10:$B$126,'vehicles specifications'!BK$2)/1000*$AQ74</f>
        <v/>
      </c>
      <c r="BL74" s="7">
        <f>SUMIFS('fuels and tailpipe emissions'!$D$10:$D$126,'fuels and tailpipe emissions'!$A$10:$A$126,'vehicles specifications'!$F74,'fuels and tailpipe emissions'!$B$10:$B$126,'vehicles specifications'!BL$2)/1000*$AQ74</f>
        <v/>
      </c>
      <c r="BM74" s="7">
        <f>SUMIFS('fuels and tailpipe emissions'!$D$10:$D$126,'fuels and tailpipe emissions'!$A$10:$A$126,'vehicles specifications'!$F74,'fuels and tailpipe emissions'!$B$10:$B$126,'vehicles specifications'!BM$2)/1000*$AQ74</f>
        <v/>
      </c>
      <c r="BN74" s="7">
        <f>SUMIFS('fuels and tailpipe emissions'!$D$10:$D$126,'fuels and tailpipe emissions'!$A$10:$A$126,'vehicles specifications'!$F74,'fuels and tailpipe emissions'!$B$10:$B$126,'vehicles specifications'!BN$2)/1000*$AQ74</f>
        <v/>
      </c>
      <c r="BO74" s="7">
        <f>SUMIFS('fuels and tailpipe emissions'!$D$10:$D$126,'fuels and tailpipe emissions'!$A$10:$A$126,'vehicles specifications'!$F74,'fuels and tailpipe emissions'!$B$10:$B$126,'vehicles specifications'!BO$2)/1000*$AQ74</f>
        <v/>
      </c>
      <c r="BP74" s="7">
        <f>SUMIFS('fuels and tailpipe emissions'!$D$10:$D$126,'fuels and tailpipe emissions'!$A$10:$A$126,'vehicles specifications'!$F74,'fuels and tailpipe emissions'!$B$10:$B$126,'vehicles specifications'!BP$2)/1000*$AQ74</f>
        <v/>
      </c>
      <c r="BQ74" s="7">
        <f>SUMIFS('fuels and tailpipe emissions'!$D$10:$D$126,'fuels and tailpipe emissions'!$A$10:$A$126,'vehicles specifications'!$F74,'fuels and tailpipe emissions'!$B$10:$B$126,'vehicles specifications'!BQ$2)/1000*$AQ74</f>
        <v/>
      </c>
      <c r="BR74" s="7">
        <f>SUMIFS('fuels and tailpipe emissions'!$D$10:$D$126,'fuels and tailpipe emissions'!$A$10:$A$126,'vehicles specifications'!$F74,'fuels and tailpipe emissions'!$B$10:$B$126,'vehicles specifications'!BR$2)/1000*$AQ74</f>
        <v/>
      </c>
      <c r="BS74" s="7">
        <f>SUMIFS('fuels and tailpipe emissions'!$D$10:$D$126,'fuels and tailpipe emissions'!$A$10:$A$126,'vehicles specifications'!$F74,'fuels and tailpipe emissions'!$B$10:$B$126,'vehicles specifications'!BS$2)/1000*$AQ74</f>
        <v/>
      </c>
      <c r="BT74" s="7">
        <f>SUMIFS('fuels and tailpipe emissions'!$D$10:$D$126,'fuels and tailpipe emissions'!$A$10:$A$126,'vehicles specifications'!$F74,'fuels and tailpipe emissions'!$B$10:$B$126,'vehicles specifications'!BT$2)/1000*$AQ74</f>
        <v/>
      </c>
      <c r="BU74" s="7">
        <f>SUMIFS('fuels and tailpipe emissions'!$D$10:$D$126,'fuels and tailpipe emissions'!$A$10:$A$126,'vehicles specifications'!$F74,'fuels and tailpipe emissions'!$B$10:$B$126,'vehicles specifications'!BU$2)/1000*$AQ74</f>
        <v/>
      </c>
      <c r="BV74" s="7">
        <f>SUMIFS('fuels and tailpipe emissions'!$D$10:$D$126,'fuels and tailpipe emissions'!$A$10:$A$126,'vehicles specifications'!$F74,'fuels and tailpipe emissions'!$B$10:$B$126,'vehicles specifications'!BV$2)/1000*$AQ74</f>
        <v/>
      </c>
      <c r="BW74" s="7">
        <f>SUMIFS('fuels and tailpipe emissions'!$D$10:$D$126,'fuels and tailpipe emissions'!$A$10:$A$126,'vehicles specifications'!$F74,'fuels and tailpipe emissions'!$B$10:$B$126,'vehicles specifications'!BW$2)/1000*$AQ74</f>
        <v/>
      </c>
      <c r="BX74" s="7">
        <f>SUMIFS('fuels and tailpipe emissions'!$D$10:$D$126,'fuels and tailpipe emissions'!$A$10:$A$126,'vehicles specifications'!$F74,'fuels and tailpipe emissions'!$B$10:$B$126,'vehicles specifications'!BX$2)/1000*$AQ74</f>
        <v/>
      </c>
      <c r="BY74" s="7">
        <f>SUMIFS('fuels and tailpipe emissions'!$D$10:$D$126,'fuels and tailpipe emissions'!$A$10:$A$126,'vehicles specifications'!$F74,'fuels and tailpipe emissions'!$B$10:$B$126,'vehicles specifications'!BY$2)/1000*$AQ74</f>
        <v/>
      </c>
      <c r="BZ74" s="7">
        <f>SUMIFS('fuels and tailpipe emissions'!$D$10:$D$126,'fuels and tailpipe emissions'!$A$10:$A$126,'vehicles specifications'!$F74,'fuels and tailpipe emissions'!$B$10:$B$126,'vehicles specifications'!BZ$2)/1000*$AQ74</f>
        <v/>
      </c>
      <c r="CA74" s="7">
        <f>SUMIFS('fuels and tailpipe emissions'!$D$10:$D$126,'fuels and tailpipe emissions'!$A$10:$A$126,'vehicles specifications'!$F74,'fuels and tailpipe emissions'!$B$10:$B$126,'vehicles specifications'!CA$2)/1000*$AQ74</f>
        <v/>
      </c>
      <c r="CB74" s="7">
        <f>SUMIFS('fuels and tailpipe emissions'!$D$10:$D$126,'fuels and tailpipe emissions'!$A$10:$A$126,'vehicles specifications'!$F74,'fuels and tailpipe emissions'!$B$10:$B$126,'vehicles specifications'!CB$2)/1000*$AQ74</f>
        <v/>
      </c>
      <c r="CC74" s="7">
        <f>SUMIFS('fuels and tailpipe emissions'!$D$10:$D$126,'fuels and tailpipe emissions'!$A$10:$A$126,'vehicles specifications'!$F74,'fuels and tailpipe emissions'!$B$10:$B$126,'vehicles specifications'!CC$2)/1000*$AQ74</f>
        <v/>
      </c>
      <c r="CD74" s="7">
        <f>SUMIFS('fuels and tailpipe emissions'!$D$10:$D$126,'fuels and tailpipe emissions'!$A$10:$A$126,'vehicles specifications'!$F74,'fuels and tailpipe emissions'!$B$10:$B$126,'vehicles specifications'!CD$2)/1000*$AQ74</f>
        <v/>
      </c>
      <c r="CE74" s="7">
        <f>SUMIFS('fuels and tailpipe emissions'!$D$10:$D$126,'fuels and tailpipe emissions'!$A$10:$A$126,'vehicles specifications'!$F74,'fuels and tailpipe emissions'!$B$10:$B$126,'vehicles specifications'!CE$2)/1000*$AQ74</f>
        <v/>
      </c>
      <c r="CF74" s="7">
        <f>SUMIFS('fuels and tailpipe emissions'!$D$10:$D$126,'fuels and tailpipe emissions'!$A$10:$A$126,'vehicles specifications'!$F74,'fuels and tailpipe emissions'!$B$10:$B$126,'vehicles specifications'!CF$2)/1000*$AQ74</f>
        <v/>
      </c>
      <c r="CG74" s="7">
        <f>SUMIFS('fuels and tailpipe emissions'!$D$10:$D$126,'fuels and tailpipe emissions'!$A$10:$A$126,'vehicles specifications'!$F74,'fuels and tailpipe emissions'!$B$10:$B$126,'vehicles specifications'!CG$2)/1000*$AQ74</f>
        <v/>
      </c>
      <c r="CH74" s="7">
        <f>SUMIFS('fuels and tailpipe emissions'!$D$10:$D$126,'fuels and tailpipe emissions'!$A$10:$A$126,'vehicles specifications'!$F74,'fuels and tailpipe emissions'!$B$10:$B$126,'vehicles specifications'!CH$2)/1000*$AQ74</f>
        <v/>
      </c>
      <c r="CI74" s="7">
        <f>SUMIFS('fuels and tailpipe emissions'!$D$10:$D$126,'fuels and tailpipe emissions'!$A$10:$A$126,'vehicles specifications'!$F74,'fuels and tailpipe emissions'!$B$10:$B$126,'vehicles specifications'!CI$2)/1000*$AQ74</f>
        <v/>
      </c>
      <c r="CJ74" s="7">
        <f>SUMIFS('fuels and tailpipe emissions'!$D$10:$D$126,'fuels and tailpipe emissions'!$A$10:$A$126,'vehicles specifications'!$F74,'fuels and tailpipe emissions'!$B$10:$B$126,'vehicles specifications'!CJ$2)/1000*$AQ74</f>
        <v/>
      </c>
      <c r="CK74" s="38">
        <f>VLOOKUP($B74,'abrasion emissions'!$O$7:$R$36,2,FALSE)</f>
        <v/>
      </c>
      <c r="CL74" s="38">
        <f>VLOOKUP($B74,'abrasion emissions'!$O$7:$R$36,3,FALSE)</f>
        <v/>
      </c>
      <c r="CM74" s="38">
        <f>VLOOKUP($B74,'abrasion emissions'!$O$7:$R$36,4,FALSE)</f>
        <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
      </c>
      <c r="CV74" s="7">
        <f>(CK74*CN74)+(CL74*CO74)+(CM74*CP74)</f>
        <v/>
      </c>
      <c r="CW74" s="7">
        <f>(CK74*CQ74)+(CL74*CR74)+(CM74*CS74)</f>
        <v/>
      </c>
    </row>
    <row r="75">
      <c r="A75">
        <f>B75&amp;" - "&amp;D75&amp;" - "&amp;IF(I75&lt;&gt;"",I75&amp;" - "&amp;E75,E75)</f>
        <v/>
      </c>
      <c r="B75" t="inlineStr">
        <is>
          <t>Scooter, gasoline, 4-11kW, EURO-5</t>
        </is>
      </c>
      <c r="D75" s="18" t="n">
        <v>2040</v>
      </c>
      <c r="E75" t="inlineStr">
        <is>
          <t>CH</t>
        </is>
      </c>
      <c r="F75" t="inlineStr">
        <is>
          <t>EURO-5</t>
        </is>
      </c>
      <c r="G75" t="inlineStr">
        <is>
          <t>vkm</t>
        </is>
      </c>
      <c r="H75" t="inlineStr">
        <is>
          <t>ICEV-p</t>
        </is>
      </c>
      <c r="J75" t="n">
        <v>30000</v>
      </c>
      <c r="K75" t="n">
        <v>1870</v>
      </c>
      <c r="L75" s="2">
        <f>J75/K75</f>
        <v/>
      </c>
      <c r="M75" t="n">
        <v>1</v>
      </c>
      <c r="N75" t="n">
        <v>75</v>
      </c>
      <c r="O75" t="n">
        <v>4</v>
      </c>
      <c r="P75" s="2">
        <f>SUM(U75,V75,W75,AC75,AF75,AH75)</f>
        <v/>
      </c>
      <c r="Q75" s="2">
        <f>P75+(M75*N75)+O75</f>
        <v/>
      </c>
      <c r="R75" t="n">
        <v>8.800000000000001</v>
      </c>
      <c r="S75" s="2" t="n">
        <v>70</v>
      </c>
      <c r="T75" s="1" t="n">
        <v>0.05</v>
      </c>
      <c r="U75" s="2">
        <f>S75*(1-T75)</f>
        <v/>
      </c>
      <c r="V75" t="n">
        <v>50</v>
      </c>
      <c r="W75" t="n">
        <v>0</v>
      </c>
      <c r="X75" s="3" t="n">
        <v>0</v>
      </c>
      <c r="Y75" s="1" t="n">
        <v>0.8</v>
      </c>
      <c r="Z75" s="3">
        <f>Y75*X75</f>
        <v/>
      </c>
      <c r="AA75" s="3">
        <f>IF(I75&lt;&gt;"",X75/INDEX('energy battery'!$B$3:$D$6,MATCH('vehicles specifications'!$D75,'energy battery'!$A$3:$A$6,0),MATCH('vehicles specifications'!$I75,'energy battery'!$B$2:$D$2,0)),"")</f>
        <v/>
      </c>
      <c r="AB75" s="3">
        <f>IF(AA75&lt;&gt;"",0.3*AA75,"")</f>
        <v/>
      </c>
      <c r="AC75" s="3">
        <f>IF(AA75&lt;&gt;"",AB75+AA75,"")</f>
        <v/>
      </c>
      <c r="AD75" s="3" t="n">
        <v>0</v>
      </c>
      <c r="AE75" s="3" t="n">
        <v>9</v>
      </c>
      <c r="AF75">
        <f>AE75*'fuels and tailpipe emissions'!$B$3</f>
        <v/>
      </c>
      <c r="AG75" s="2">
        <f>AF75*'fuels and tailpipe emissions'!$C$3</f>
        <v/>
      </c>
      <c r="AH75" s="3">
        <f>0.15*AF75</f>
        <v/>
      </c>
      <c r="AI75" t="n">
        <v>0</v>
      </c>
      <c r="AJ75" t="n">
        <v>0</v>
      </c>
      <c r="AK75">
        <f>J75/25000</f>
        <v/>
      </c>
      <c r="AL75">
        <f>0.000537/1000*Q75</f>
        <v/>
      </c>
      <c r="AM75" t="n">
        <v>0.00129</v>
      </c>
      <c r="AN75" s="2">
        <f>U75</f>
        <v/>
      </c>
      <c r="AO75" s="2">
        <f>SUM(V75:W75)</f>
        <v/>
      </c>
      <c r="AP75" s="2">
        <f>AC75</f>
        <v/>
      </c>
      <c r="AQ75" s="6" t="n">
        <v>1.016566330058934</v>
      </c>
      <c r="AR75" s="20" t="n">
        <v>0.012</v>
      </c>
      <c r="AS75" s="6">
        <f>IF($H75="BEV",SUMPRODUCT(#REF!,#REF!),"")</f>
        <v/>
      </c>
      <c r="AT75" s="2">
        <f>SUM(Z75,AG75)/(SUM(AQ75,AS75)/3.6)</f>
        <v/>
      </c>
      <c r="AU75" s="5">
        <f>IF($H75="ICEV-p",$AQ75/('fuels and tailpipe emissions'!$C$3*3.6)*'fuels and tailpipe emissions'!$D$3,"")*(1-AR75)</f>
        <v/>
      </c>
      <c r="AV75" s="5">
        <f>IF($H75="ICEV-p",$AQ75/('fuels and tailpipe emissions'!$C$3*3.6)*'fuels and tailpipe emissions'!$D$3,"")*AR75</f>
        <v/>
      </c>
      <c r="AW75" s="7">
        <f>IF($H75="ICEV-p",$AQ75/('fuels and tailpipe emissions'!$C$3*3.6)*'fuels and tailpipe emissions'!$E$3,"")</f>
        <v/>
      </c>
      <c r="AX75" s="7">
        <f>SUMIFS('fuels and tailpipe emissions'!$D$10:$D$126,'fuels and tailpipe emissions'!$A$10:$A$126,'vehicles specifications'!$F75,'fuels and tailpipe emissions'!$B$10:$B$126,'vehicles specifications'!AX$2)/1000*$AQ75</f>
        <v/>
      </c>
      <c r="AY75" s="7">
        <f>SUMIFS('fuels and tailpipe emissions'!$D$10:$D$126,'fuels and tailpipe emissions'!$A$10:$A$126,'vehicles specifications'!$F75,'fuels and tailpipe emissions'!$B$10:$B$126,'vehicles specifications'!AY$2)/1000*$AQ75</f>
        <v/>
      </c>
      <c r="AZ75" s="7">
        <f>SUMIFS('fuels and tailpipe emissions'!$D$10:$D$126,'fuels and tailpipe emissions'!$A$10:$A$126,'vehicles specifications'!$F75,'fuels and tailpipe emissions'!$B$10:$B$126,'vehicles specifications'!AZ$2)/1000*$AQ75</f>
        <v/>
      </c>
      <c r="BA75" s="7">
        <f>SUMIFS('fuels and tailpipe emissions'!$D$10:$D$126,'fuels and tailpipe emissions'!$A$10:$A$126,'vehicles specifications'!$F75,'fuels and tailpipe emissions'!$B$10:$B$126,'vehicles specifications'!BA$2)/1000*$AQ75</f>
        <v/>
      </c>
      <c r="BB75" s="7">
        <f>SUMIFS('fuels and tailpipe emissions'!$D$10:$D$126,'fuels and tailpipe emissions'!$A$10:$A$126,'vehicles specifications'!$F75,'fuels and tailpipe emissions'!$B$10:$B$126,'vehicles specifications'!BB$2)/1000*$AQ75</f>
        <v/>
      </c>
      <c r="BC75" s="7">
        <f>SUMIFS('fuels and tailpipe emissions'!$D$10:$D$126,'fuels and tailpipe emissions'!$A$10:$A$126,'vehicles specifications'!$F75,'fuels and tailpipe emissions'!$B$10:$B$126,'vehicles specifications'!BC$2)/1000*$AQ75</f>
        <v/>
      </c>
      <c r="BD75" s="7">
        <f>SUMIFS('fuels and tailpipe emissions'!$D$10:$D$126,'fuels and tailpipe emissions'!$A$10:$A$126,'vehicles specifications'!$F75,'fuels and tailpipe emissions'!$B$10:$B$126,'vehicles specifications'!BD$2)/1000*$AQ75</f>
        <v/>
      </c>
      <c r="BE75" s="7">
        <f>SUMIFS('fuels and tailpipe emissions'!$D$10:$D$126,'fuels and tailpipe emissions'!$A$10:$A$126,'vehicles specifications'!$F75,'fuels and tailpipe emissions'!$B$10:$B$126,'vehicles specifications'!BE$2)/1000*$AQ75</f>
        <v/>
      </c>
      <c r="BF75" s="7">
        <f>SUMIFS('fuels and tailpipe emissions'!$D$10:$D$126,'fuels and tailpipe emissions'!$A$10:$A$126,'vehicles specifications'!$F75,'fuels and tailpipe emissions'!$B$10:$B$126,'vehicles specifications'!BF$2)/1000*$AQ75</f>
        <v/>
      </c>
      <c r="BG75" s="7">
        <f>SUMIFS('fuels and tailpipe emissions'!$D$10:$D$126,'fuels and tailpipe emissions'!$A$10:$A$126,'vehicles specifications'!$F75,'fuels and tailpipe emissions'!$B$10:$B$126,'vehicles specifications'!BG$2)/1000*$AQ75</f>
        <v/>
      </c>
      <c r="BH75" s="7">
        <f>SUMIFS('fuels and tailpipe emissions'!$D$10:$D$126,'fuels and tailpipe emissions'!$A$10:$A$126,'vehicles specifications'!$F75,'fuels and tailpipe emissions'!$B$10:$B$126,'vehicles specifications'!BH$2)/1000*$AQ75</f>
        <v/>
      </c>
      <c r="BI75" s="7">
        <f>SUMIFS('fuels and tailpipe emissions'!$D$10:$D$126,'fuels and tailpipe emissions'!$A$10:$A$126,'vehicles specifications'!$F75,'fuels and tailpipe emissions'!$B$10:$B$126,'vehicles specifications'!BI$2)/1000*$AQ75</f>
        <v/>
      </c>
      <c r="BJ75" s="7">
        <f>SUMIFS('fuels and tailpipe emissions'!$D$10:$D$126,'fuels and tailpipe emissions'!$A$10:$A$126,'vehicles specifications'!$F75,'fuels and tailpipe emissions'!$B$10:$B$126,'vehicles specifications'!BJ$2)/1000*$AQ75</f>
        <v/>
      </c>
      <c r="BK75" s="7">
        <f>SUMIFS('fuels and tailpipe emissions'!$D$10:$D$126,'fuels and tailpipe emissions'!$A$10:$A$126,'vehicles specifications'!$F75,'fuels and tailpipe emissions'!$B$10:$B$126,'vehicles specifications'!BK$2)/1000*$AQ75</f>
        <v/>
      </c>
      <c r="BL75" s="7">
        <f>SUMIFS('fuels and tailpipe emissions'!$D$10:$D$126,'fuels and tailpipe emissions'!$A$10:$A$126,'vehicles specifications'!$F75,'fuels and tailpipe emissions'!$B$10:$B$126,'vehicles specifications'!BL$2)/1000*$AQ75</f>
        <v/>
      </c>
      <c r="BM75" s="7">
        <f>SUMIFS('fuels and tailpipe emissions'!$D$10:$D$126,'fuels and tailpipe emissions'!$A$10:$A$126,'vehicles specifications'!$F75,'fuels and tailpipe emissions'!$B$10:$B$126,'vehicles specifications'!BM$2)/1000*$AQ75</f>
        <v/>
      </c>
      <c r="BN75" s="7">
        <f>SUMIFS('fuels and tailpipe emissions'!$D$10:$D$126,'fuels and tailpipe emissions'!$A$10:$A$126,'vehicles specifications'!$F75,'fuels and tailpipe emissions'!$B$10:$B$126,'vehicles specifications'!BN$2)/1000*$AQ75</f>
        <v/>
      </c>
      <c r="BO75" s="7">
        <f>SUMIFS('fuels and tailpipe emissions'!$D$10:$D$126,'fuels and tailpipe emissions'!$A$10:$A$126,'vehicles specifications'!$F75,'fuels and tailpipe emissions'!$B$10:$B$126,'vehicles specifications'!BO$2)/1000*$AQ75</f>
        <v/>
      </c>
      <c r="BP75" s="7">
        <f>SUMIFS('fuels and tailpipe emissions'!$D$10:$D$126,'fuels and tailpipe emissions'!$A$10:$A$126,'vehicles specifications'!$F75,'fuels and tailpipe emissions'!$B$10:$B$126,'vehicles specifications'!BP$2)/1000*$AQ75</f>
        <v/>
      </c>
      <c r="BQ75" s="7">
        <f>SUMIFS('fuels and tailpipe emissions'!$D$10:$D$126,'fuels and tailpipe emissions'!$A$10:$A$126,'vehicles specifications'!$F75,'fuels and tailpipe emissions'!$B$10:$B$126,'vehicles specifications'!BQ$2)/1000*$AQ75</f>
        <v/>
      </c>
      <c r="BR75" s="7">
        <f>SUMIFS('fuels and tailpipe emissions'!$D$10:$D$126,'fuels and tailpipe emissions'!$A$10:$A$126,'vehicles specifications'!$F75,'fuels and tailpipe emissions'!$B$10:$B$126,'vehicles specifications'!BR$2)/1000*$AQ75</f>
        <v/>
      </c>
      <c r="BS75" s="7">
        <f>SUMIFS('fuels and tailpipe emissions'!$D$10:$D$126,'fuels and tailpipe emissions'!$A$10:$A$126,'vehicles specifications'!$F75,'fuels and tailpipe emissions'!$B$10:$B$126,'vehicles specifications'!BS$2)/1000*$AQ75</f>
        <v/>
      </c>
      <c r="BT75" s="7">
        <f>SUMIFS('fuels and tailpipe emissions'!$D$10:$D$126,'fuels and tailpipe emissions'!$A$10:$A$126,'vehicles specifications'!$F75,'fuels and tailpipe emissions'!$B$10:$B$126,'vehicles specifications'!BT$2)/1000*$AQ75</f>
        <v/>
      </c>
      <c r="BU75" s="7">
        <f>SUMIFS('fuels and tailpipe emissions'!$D$10:$D$126,'fuels and tailpipe emissions'!$A$10:$A$126,'vehicles specifications'!$F75,'fuels and tailpipe emissions'!$B$10:$B$126,'vehicles specifications'!BU$2)/1000*$AQ75</f>
        <v/>
      </c>
      <c r="BV75" s="7">
        <f>SUMIFS('fuels and tailpipe emissions'!$D$10:$D$126,'fuels and tailpipe emissions'!$A$10:$A$126,'vehicles specifications'!$F75,'fuels and tailpipe emissions'!$B$10:$B$126,'vehicles specifications'!BV$2)/1000*$AQ75</f>
        <v/>
      </c>
      <c r="BW75" s="7">
        <f>SUMIFS('fuels and tailpipe emissions'!$D$10:$D$126,'fuels and tailpipe emissions'!$A$10:$A$126,'vehicles specifications'!$F75,'fuels and tailpipe emissions'!$B$10:$B$126,'vehicles specifications'!BW$2)/1000*$AQ75</f>
        <v/>
      </c>
      <c r="BX75" s="7">
        <f>SUMIFS('fuels and tailpipe emissions'!$D$10:$D$126,'fuels and tailpipe emissions'!$A$10:$A$126,'vehicles specifications'!$F75,'fuels and tailpipe emissions'!$B$10:$B$126,'vehicles specifications'!BX$2)/1000*$AQ75</f>
        <v/>
      </c>
      <c r="BY75" s="7">
        <f>SUMIFS('fuels and tailpipe emissions'!$D$10:$D$126,'fuels and tailpipe emissions'!$A$10:$A$126,'vehicles specifications'!$F75,'fuels and tailpipe emissions'!$B$10:$B$126,'vehicles specifications'!BY$2)/1000*$AQ75</f>
        <v/>
      </c>
      <c r="BZ75" s="7">
        <f>SUMIFS('fuels and tailpipe emissions'!$D$10:$D$126,'fuels and tailpipe emissions'!$A$10:$A$126,'vehicles specifications'!$F75,'fuels and tailpipe emissions'!$B$10:$B$126,'vehicles specifications'!BZ$2)/1000*$AQ75</f>
        <v/>
      </c>
      <c r="CA75" s="7">
        <f>SUMIFS('fuels and tailpipe emissions'!$D$10:$D$126,'fuels and tailpipe emissions'!$A$10:$A$126,'vehicles specifications'!$F75,'fuels and tailpipe emissions'!$B$10:$B$126,'vehicles specifications'!CA$2)/1000*$AQ75</f>
        <v/>
      </c>
      <c r="CB75" s="7">
        <f>SUMIFS('fuels and tailpipe emissions'!$D$10:$D$126,'fuels and tailpipe emissions'!$A$10:$A$126,'vehicles specifications'!$F75,'fuels and tailpipe emissions'!$B$10:$B$126,'vehicles specifications'!CB$2)/1000*$AQ75</f>
        <v/>
      </c>
      <c r="CC75" s="7">
        <f>SUMIFS('fuels and tailpipe emissions'!$D$10:$D$126,'fuels and tailpipe emissions'!$A$10:$A$126,'vehicles specifications'!$F75,'fuels and tailpipe emissions'!$B$10:$B$126,'vehicles specifications'!CC$2)/1000*$AQ75</f>
        <v/>
      </c>
      <c r="CD75" s="7">
        <f>SUMIFS('fuels and tailpipe emissions'!$D$10:$D$126,'fuels and tailpipe emissions'!$A$10:$A$126,'vehicles specifications'!$F75,'fuels and tailpipe emissions'!$B$10:$B$126,'vehicles specifications'!CD$2)/1000*$AQ75</f>
        <v/>
      </c>
      <c r="CE75" s="7">
        <f>SUMIFS('fuels and tailpipe emissions'!$D$10:$D$126,'fuels and tailpipe emissions'!$A$10:$A$126,'vehicles specifications'!$F75,'fuels and tailpipe emissions'!$B$10:$B$126,'vehicles specifications'!CE$2)/1000*$AQ75</f>
        <v/>
      </c>
      <c r="CF75" s="7">
        <f>SUMIFS('fuels and tailpipe emissions'!$D$10:$D$126,'fuels and tailpipe emissions'!$A$10:$A$126,'vehicles specifications'!$F75,'fuels and tailpipe emissions'!$B$10:$B$126,'vehicles specifications'!CF$2)/1000*$AQ75</f>
        <v/>
      </c>
      <c r="CG75" s="7">
        <f>SUMIFS('fuels and tailpipe emissions'!$D$10:$D$126,'fuels and tailpipe emissions'!$A$10:$A$126,'vehicles specifications'!$F75,'fuels and tailpipe emissions'!$B$10:$B$126,'vehicles specifications'!CG$2)/1000*$AQ75</f>
        <v/>
      </c>
      <c r="CH75" s="7">
        <f>SUMIFS('fuels and tailpipe emissions'!$D$10:$D$126,'fuels and tailpipe emissions'!$A$10:$A$126,'vehicles specifications'!$F75,'fuels and tailpipe emissions'!$B$10:$B$126,'vehicles specifications'!CH$2)/1000*$AQ75</f>
        <v/>
      </c>
      <c r="CI75" s="7">
        <f>SUMIFS('fuels and tailpipe emissions'!$D$10:$D$126,'fuels and tailpipe emissions'!$A$10:$A$126,'vehicles specifications'!$F75,'fuels and tailpipe emissions'!$B$10:$B$126,'vehicles specifications'!CI$2)/1000*$AQ75</f>
        <v/>
      </c>
      <c r="CJ75" s="7">
        <f>SUMIFS('fuels and tailpipe emissions'!$D$10:$D$126,'fuels and tailpipe emissions'!$A$10:$A$126,'vehicles specifications'!$F75,'fuels and tailpipe emissions'!$B$10:$B$126,'vehicles specifications'!CJ$2)/1000*$AQ75</f>
        <v/>
      </c>
      <c r="CK75" s="38">
        <f>VLOOKUP($B75,'abrasion emissions'!$O$7:$R$36,2,FALSE)</f>
        <v/>
      </c>
      <c r="CL75" s="38">
        <f>VLOOKUP($B75,'abrasion emissions'!$O$7:$R$36,3,FALSE)</f>
        <v/>
      </c>
      <c r="CM75" s="38">
        <f>VLOOKUP($B75,'abrasion emissions'!$O$7:$R$36,4,FALSE)</f>
        <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
      </c>
      <c r="CV75" s="7">
        <f>(CK75*CN75)+(CL75*CO75)+(CM75*CP75)</f>
        <v/>
      </c>
      <c r="CW75" s="7">
        <f>(CK75*CQ75)+(CL75*CR75)+(CM75*CS75)</f>
        <v/>
      </c>
    </row>
    <row r="76">
      <c r="A76">
        <f>B76&amp;" - "&amp;D76&amp;" - "&amp;IF(I76&lt;&gt;"",I76&amp;" - "&amp;E76,E76)</f>
        <v/>
      </c>
      <c r="B76" t="inlineStr">
        <is>
          <t>Scooter, gasoline, 4-11kW, EURO-5</t>
        </is>
      </c>
      <c r="D76" s="18" t="n">
        <v>2050</v>
      </c>
      <c r="E76" t="inlineStr">
        <is>
          <t>CH</t>
        </is>
      </c>
      <c r="F76" t="inlineStr">
        <is>
          <t>EURO-5</t>
        </is>
      </c>
      <c r="G76" t="inlineStr">
        <is>
          <t>vkm</t>
        </is>
      </c>
      <c r="H76" t="inlineStr">
        <is>
          <t>ICEV-p</t>
        </is>
      </c>
      <c r="J76" t="n">
        <v>30000</v>
      </c>
      <c r="K76" t="n">
        <v>1870</v>
      </c>
      <c r="L76" s="2">
        <f>J76/K76</f>
        <v/>
      </c>
      <c r="M76" t="n">
        <v>1</v>
      </c>
      <c r="N76" t="n">
        <v>75</v>
      </c>
      <c r="O76" t="n">
        <v>4</v>
      </c>
      <c r="P76" s="2">
        <f>SUM(U76,V76,W76,AC76,AF76,AH76)</f>
        <v/>
      </c>
      <c r="Q76" s="2">
        <f>P76+(M76*N76)+O76</f>
        <v/>
      </c>
      <c r="R76" t="n">
        <v>8.800000000000001</v>
      </c>
      <c r="S76" s="2" t="n">
        <v>70</v>
      </c>
      <c r="T76" s="1" t="n">
        <v>0.07000000000000001</v>
      </c>
      <c r="U76" s="2">
        <f>S76*(1-T76)</f>
        <v/>
      </c>
      <c r="V76" t="n">
        <v>50</v>
      </c>
      <c r="W76" t="n">
        <v>0</v>
      </c>
      <c r="X76" s="3" t="n">
        <v>0</v>
      </c>
      <c r="Y76" s="1" t="n">
        <v>0.8</v>
      </c>
      <c r="Z76" s="3">
        <f>Y76*X76</f>
        <v/>
      </c>
      <c r="AA76" s="3">
        <f>IF(I76&lt;&gt;"",X76/INDEX('energy battery'!$B$3:$D$6,MATCH('vehicles specifications'!$D76,'energy battery'!$A$3:$A$6,0),MATCH('vehicles specifications'!$I76,'energy battery'!$B$2:$D$2,0)),"")</f>
        <v/>
      </c>
      <c r="AB76" s="3">
        <f>IF(AA76&lt;&gt;"",0.3*AA76,"")</f>
        <v/>
      </c>
      <c r="AC76" s="3">
        <f>IF(AA76&lt;&gt;"",AB76+AA76,"")</f>
        <v/>
      </c>
      <c r="AD76" s="3" t="n">
        <v>0</v>
      </c>
      <c r="AE76" s="3" t="n">
        <v>9</v>
      </c>
      <c r="AF76">
        <f>AE76*'fuels and tailpipe emissions'!$B$3</f>
        <v/>
      </c>
      <c r="AG76" s="2">
        <f>AF76*'fuels and tailpipe emissions'!$C$3</f>
        <v/>
      </c>
      <c r="AH76" s="3">
        <f>0.15*AF76</f>
        <v/>
      </c>
      <c r="AI76" t="n">
        <v>0</v>
      </c>
      <c r="AJ76" t="n">
        <v>0</v>
      </c>
      <c r="AK76">
        <f>J76/25000</f>
        <v/>
      </c>
      <c r="AL76">
        <f>0.000537/1000*Q76</f>
        <v/>
      </c>
      <c r="AM76" t="n">
        <v>0.00129</v>
      </c>
      <c r="AN76" s="2">
        <f>U76</f>
        <v/>
      </c>
      <c r="AO76" s="2">
        <f>SUM(V76:W76)</f>
        <v/>
      </c>
      <c r="AP76" s="2">
        <f>AC76</f>
        <v/>
      </c>
      <c r="AQ76" s="6" t="n">
        <v>1.006400666758345</v>
      </c>
      <c r="AR76" s="20" t="n">
        <v>0.012</v>
      </c>
      <c r="AS76" s="6">
        <f>IF($H76="BEV",SUMPRODUCT(#REF!,#REF!),"")</f>
        <v/>
      </c>
      <c r="AT76" s="2">
        <f>SUM(Z76,AG76)/(SUM(AQ76,AS76)/3.6)</f>
        <v/>
      </c>
      <c r="AU76" s="5">
        <f>IF($H76="ICEV-p",$AQ76/('fuels and tailpipe emissions'!$C$3*3.6)*'fuels and tailpipe emissions'!$D$3,"")*(1-AR76)</f>
        <v/>
      </c>
      <c r="AV76" s="5">
        <f>IF($H76="ICEV-p",$AQ76/('fuels and tailpipe emissions'!$C$3*3.6)*'fuels and tailpipe emissions'!$D$3,"")*AR76</f>
        <v/>
      </c>
      <c r="AW76" s="7">
        <f>IF($H76="ICEV-p",$AQ76/('fuels and tailpipe emissions'!$C$3*3.6)*'fuels and tailpipe emissions'!$E$3,"")</f>
        <v/>
      </c>
      <c r="AX76" s="7">
        <f>SUMIFS('fuels and tailpipe emissions'!$D$10:$D$126,'fuels and tailpipe emissions'!$A$10:$A$126,'vehicles specifications'!$F76,'fuels and tailpipe emissions'!$B$10:$B$126,'vehicles specifications'!AX$2)/1000*$AQ76</f>
        <v/>
      </c>
      <c r="AY76" s="7">
        <f>SUMIFS('fuels and tailpipe emissions'!$D$10:$D$126,'fuels and tailpipe emissions'!$A$10:$A$126,'vehicles specifications'!$F76,'fuels and tailpipe emissions'!$B$10:$B$126,'vehicles specifications'!AY$2)/1000*$AQ76</f>
        <v/>
      </c>
      <c r="AZ76" s="7">
        <f>SUMIFS('fuels and tailpipe emissions'!$D$10:$D$126,'fuels and tailpipe emissions'!$A$10:$A$126,'vehicles specifications'!$F76,'fuels and tailpipe emissions'!$B$10:$B$126,'vehicles specifications'!AZ$2)/1000*$AQ76</f>
        <v/>
      </c>
      <c r="BA76" s="7">
        <f>SUMIFS('fuels and tailpipe emissions'!$D$10:$D$126,'fuels and tailpipe emissions'!$A$10:$A$126,'vehicles specifications'!$F76,'fuels and tailpipe emissions'!$B$10:$B$126,'vehicles specifications'!BA$2)/1000*$AQ76</f>
        <v/>
      </c>
      <c r="BB76" s="7">
        <f>SUMIFS('fuels and tailpipe emissions'!$D$10:$D$126,'fuels and tailpipe emissions'!$A$10:$A$126,'vehicles specifications'!$F76,'fuels and tailpipe emissions'!$B$10:$B$126,'vehicles specifications'!BB$2)/1000*$AQ76</f>
        <v/>
      </c>
      <c r="BC76" s="7">
        <f>SUMIFS('fuels and tailpipe emissions'!$D$10:$D$126,'fuels and tailpipe emissions'!$A$10:$A$126,'vehicles specifications'!$F76,'fuels and tailpipe emissions'!$B$10:$B$126,'vehicles specifications'!BC$2)/1000*$AQ76</f>
        <v/>
      </c>
      <c r="BD76" s="7">
        <f>SUMIFS('fuels and tailpipe emissions'!$D$10:$D$126,'fuels and tailpipe emissions'!$A$10:$A$126,'vehicles specifications'!$F76,'fuels and tailpipe emissions'!$B$10:$B$126,'vehicles specifications'!BD$2)/1000*$AQ76</f>
        <v/>
      </c>
      <c r="BE76" s="7">
        <f>SUMIFS('fuels and tailpipe emissions'!$D$10:$D$126,'fuels and tailpipe emissions'!$A$10:$A$126,'vehicles specifications'!$F76,'fuels and tailpipe emissions'!$B$10:$B$126,'vehicles specifications'!BE$2)/1000*$AQ76</f>
        <v/>
      </c>
      <c r="BF76" s="7">
        <f>SUMIFS('fuels and tailpipe emissions'!$D$10:$D$126,'fuels and tailpipe emissions'!$A$10:$A$126,'vehicles specifications'!$F76,'fuels and tailpipe emissions'!$B$10:$B$126,'vehicles specifications'!BF$2)/1000*$AQ76</f>
        <v/>
      </c>
      <c r="BG76" s="7">
        <f>SUMIFS('fuels and tailpipe emissions'!$D$10:$D$126,'fuels and tailpipe emissions'!$A$10:$A$126,'vehicles specifications'!$F76,'fuels and tailpipe emissions'!$B$10:$B$126,'vehicles specifications'!BG$2)/1000*$AQ76</f>
        <v/>
      </c>
      <c r="BH76" s="7">
        <f>SUMIFS('fuels and tailpipe emissions'!$D$10:$D$126,'fuels and tailpipe emissions'!$A$10:$A$126,'vehicles specifications'!$F76,'fuels and tailpipe emissions'!$B$10:$B$126,'vehicles specifications'!BH$2)/1000*$AQ76</f>
        <v/>
      </c>
      <c r="BI76" s="7">
        <f>SUMIFS('fuels and tailpipe emissions'!$D$10:$D$126,'fuels and tailpipe emissions'!$A$10:$A$126,'vehicles specifications'!$F76,'fuels and tailpipe emissions'!$B$10:$B$126,'vehicles specifications'!BI$2)/1000*$AQ76</f>
        <v/>
      </c>
      <c r="BJ76" s="7">
        <f>SUMIFS('fuels and tailpipe emissions'!$D$10:$D$126,'fuels and tailpipe emissions'!$A$10:$A$126,'vehicles specifications'!$F76,'fuels and tailpipe emissions'!$B$10:$B$126,'vehicles specifications'!BJ$2)/1000*$AQ76</f>
        <v/>
      </c>
      <c r="BK76" s="7">
        <f>SUMIFS('fuels and tailpipe emissions'!$D$10:$D$126,'fuels and tailpipe emissions'!$A$10:$A$126,'vehicles specifications'!$F76,'fuels and tailpipe emissions'!$B$10:$B$126,'vehicles specifications'!BK$2)/1000*$AQ76</f>
        <v/>
      </c>
      <c r="BL76" s="7">
        <f>SUMIFS('fuels and tailpipe emissions'!$D$10:$D$126,'fuels and tailpipe emissions'!$A$10:$A$126,'vehicles specifications'!$F76,'fuels and tailpipe emissions'!$B$10:$B$126,'vehicles specifications'!BL$2)/1000*$AQ76</f>
        <v/>
      </c>
      <c r="BM76" s="7">
        <f>SUMIFS('fuels and tailpipe emissions'!$D$10:$D$126,'fuels and tailpipe emissions'!$A$10:$A$126,'vehicles specifications'!$F76,'fuels and tailpipe emissions'!$B$10:$B$126,'vehicles specifications'!BM$2)/1000*$AQ76</f>
        <v/>
      </c>
      <c r="BN76" s="7">
        <f>SUMIFS('fuels and tailpipe emissions'!$D$10:$D$126,'fuels and tailpipe emissions'!$A$10:$A$126,'vehicles specifications'!$F76,'fuels and tailpipe emissions'!$B$10:$B$126,'vehicles specifications'!BN$2)/1000*$AQ76</f>
        <v/>
      </c>
      <c r="BO76" s="7">
        <f>SUMIFS('fuels and tailpipe emissions'!$D$10:$D$126,'fuels and tailpipe emissions'!$A$10:$A$126,'vehicles specifications'!$F76,'fuels and tailpipe emissions'!$B$10:$B$126,'vehicles specifications'!BO$2)/1000*$AQ76</f>
        <v/>
      </c>
      <c r="BP76" s="7">
        <f>SUMIFS('fuels and tailpipe emissions'!$D$10:$D$126,'fuels and tailpipe emissions'!$A$10:$A$126,'vehicles specifications'!$F76,'fuels and tailpipe emissions'!$B$10:$B$126,'vehicles specifications'!BP$2)/1000*$AQ76</f>
        <v/>
      </c>
      <c r="BQ76" s="7">
        <f>SUMIFS('fuels and tailpipe emissions'!$D$10:$D$126,'fuels and tailpipe emissions'!$A$10:$A$126,'vehicles specifications'!$F76,'fuels and tailpipe emissions'!$B$10:$B$126,'vehicles specifications'!BQ$2)/1000*$AQ76</f>
        <v/>
      </c>
      <c r="BR76" s="7">
        <f>SUMIFS('fuels and tailpipe emissions'!$D$10:$D$126,'fuels and tailpipe emissions'!$A$10:$A$126,'vehicles specifications'!$F76,'fuels and tailpipe emissions'!$B$10:$B$126,'vehicles specifications'!BR$2)/1000*$AQ76</f>
        <v/>
      </c>
      <c r="BS76" s="7">
        <f>SUMIFS('fuels and tailpipe emissions'!$D$10:$D$126,'fuels and tailpipe emissions'!$A$10:$A$126,'vehicles specifications'!$F76,'fuels and tailpipe emissions'!$B$10:$B$126,'vehicles specifications'!BS$2)/1000*$AQ76</f>
        <v/>
      </c>
      <c r="BT76" s="7">
        <f>SUMIFS('fuels and tailpipe emissions'!$D$10:$D$126,'fuels and tailpipe emissions'!$A$10:$A$126,'vehicles specifications'!$F76,'fuels and tailpipe emissions'!$B$10:$B$126,'vehicles specifications'!BT$2)/1000*$AQ76</f>
        <v/>
      </c>
      <c r="BU76" s="7">
        <f>SUMIFS('fuels and tailpipe emissions'!$D$10:$D$126,'fuels and tailpipe emissions'!$A$10:$A$126,'vehicles specifications'!$F76,'fuels and tailpipe emissions'!$B$10:$B$126,'vehicles specifications'!BU$2)/1000*$AQ76</f>
        <v/>
      </c>
      <c r="BV76" s="7">
        <f>SUMIFS('fuels and tailpipe emissions'!$D$10:$D$126,'fuels and tailpipe emissions'!$A$10:$A$126,'vehicles specifications'!$F76,'fuels and tailpipe emissions'!$B$10:$B$126,'vehicles specifications'!BV$2)/1000*$AQ76</f>
        <v/>
      </c>
      <c r="BW76" s="7">
        <f>SUMIFS('fuels and tailpipe emissions'!$D$10:$D$126,'fuels and tailpipe emissions'!$A$10:$A$126,'vehicles specifications'!$F76,'fuels and tailpipe emissions'!$B$10:$B$126,'vehicles specifications'!BW$2)/1000*$AQ76</f>
        <v/>
      </c>
      <c r="BX76" s="7">
        <f>SUMIFS('fuels and tailpipe emissions'!$D$10:$D$126,'fuels and tailpipe emissions'!$A$10:$A$126,'vehicles specifications'!$F76,'fuels and tailpipe emissions'!$B$10:$B$126,'vehicles specifications'!BX$2)/1000*$AQ76</f>
        <v/>
      </c>
      <c r="BY76" s="7">
        <f>SUMIFS('fuels and tailpipe emissions'!$D$10:$D$126,'fuels and tailpipe emissions'!$A$10:$A$126,'vehicles specifications'!$F76,'fuels and tailpipe emissions'!$B$10:$B$126,'vehicles specifications'!BY$2)/1000*$AQ76</f>
        <v/>
      </c>
      <c r="BZ76" s="7">
        <f>SUMIFS('fuels and tailpipe emissions'!$D$10:$D$126,'fuels and tailpipe emissions'!$A$10:$A$126,'vehicles specifications'!$F76,'fuels and tailpipe emissions'!$B$10:$B$126,'vehicles specifications'!BZ$2)/1000*$AQ76</f>
        <v/>
      </c>
      <c r="CA76" s="7">
        <f>SUMIFS('fuels and tailpipe emissions'!$D$10:$D$126,'fuels and tailpipe emissions'!$A$10:$A$126,'vehicles specifications'!$F76,'fuels and tailpipe emissions'!$B$10:$B$126,'vehicles specifications'!CA$2)/1000*$AQ76</f>
        <v/>
      </c>
      <c r="CB76" s="7">
        <f>SUMIFS('fuels and tailpipe emissions'!$D$10:$D$126,'fuels and tailpipe emissions'!$A$10:$A$126,'vehicles specifications'!$F76,'fuels and tailpipe emissions'!$B$10:$B$126,'vehicles specifications'!CB$2)/1000*$AQ76</f>
        <v/>
      </c>
      <c r="CC76" s="7">
        <f>SUMIFS('fuels and tailpipe emissions'!$D$10:$D$126,'fuels and tailpipe emissions'!$A$10:$A$126,'vehicles specifications'!$F76,'fuels and tailpipe emissions'!$B$10:$B$126,'vehicles specifications'!CC$2)/1000*$AQ76</f>
        <v/>
      </c>
      <c r="CD76" s="7">
        <f>SUMIFS('fuels and tailpipe emissions'!$D$10:$D$126,'fuels and tailpipe emissions'!$A$10:$A$126,'vehicles specifications'!$F76,'fuels and tailpipe emissions'!$B$10:$B$126,'vehicles specifications'!CD$2)/1000*$AQ76</f>
        <v/>
      </c>
      <c r="CE76" s="7">
        <f>SUMIFS('fuels and tailpipe emissions'!$D$10:$D$126,'fuels and tailpipe emissions'!$A$10:$A$126,'vehicles specifications'!$F76,'fuels and tailpipe emissions'!$B$10:$B$126,'vehicles specifications'!CE$2)/1000*$AQ76</f>
        <v/>
      </c>
      <c r="CF76" s="7">
        <f>SUMIFS('fuels and tailpipe emissions'!$D$10:$D$126,'fuels and tailpipe emissions'!$A$10:$A$126,'vehicles specifications'!$F76,'fuels and tailpipe emissions'!$B$10:$B$126,'vehicles specifications'!CF$2)/1000*$AQ76</f>
        <v/>
      </c>
      <c r="CG76" s="7">
        <f>SUMIFS('fuels and tailpipe emissions'!$D$10:$D$126,'fuels and tailpipe emissions'!$A$10:$A$126,'vehicles specifications'!$F76,'fuels and tailpipe emissions'!$B$10:$B$126,'vehicles specifications'!CG$2)/1000*$AQ76</f>
        <v/>
      </c>
      <c r="CH76" s="7">
        <f>SUMIFS('fuels and tailpipe emissions'!$D$10:$D$126,'fuels and tailpipe emissions'!$A$10:$A$126,'vehicles specifications'!$F76,'fuels and tailpipe emissions'!$B$10:$B$126,'vehicles specifications'!CH$2)/1000*$AQ76</f>
        <v/>
      </c>
      <c r="CI76" s="7">
        <f>SUMIFS('fuels and tailpipe emissions'!$D$10:$D$126,'fuels and tailpipe emissions'!$A$10:$A$126,'vehicles specifications'!$F76,'fuels and tailpipe emissions'!$B$10:$B$126,'vehicles specifications'!CI$2)/1000*$AQ76</f>
        <v/>
      </c>
      <c r="CJ76" s="7">
        <f>SUMIFS('fuels and tailpipe emissions'!$D$10:$D$126,'fuels and tailpipe emissions'!$A$10:$A$126,'vehicles specifications'!$F76,'fuels and tailpipe emissions'!$B$10:$B$126,'vehicles specifications'!CJ$2)/1000*$AQ76</f>
        <v/>
      </c>
      <c r="CK76" s="38">
        <f>VLOOKUP($B76,'abrasion emissions'!$O$7:$R$36,2,FALSE)</f>
        <v/>
      </c>
      <c r="CL76" s="38">
        <f>VLOOKUP($B76,'abrasion emissions'!$O$7:$R$36,3,FALSE)</f>
        <v/>
      </c>
      <c r="CM76" s="38">
        <f>VLOOKUP($B76,'abrasion emissions'!$O$7:$R$36,4,FALSE)</f>
        <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
      </c>
      <c r="CV76" s="7">
        <f>(CK76*CN76)+(CL76*CO76)+(CM76*CP76)</f>
        <v/>
      </c>
      <c r="CW76" s="7">
        <f>(CK76*CQ76)+(CL76*CR76)+(CM76*CS76)</f>
        <v/>
      </c>
    </row>
    <row r="77">
      <c r="A77">
        <f>B77&amp;" - "&amp;D77&amp;" - "&amp;IF(I77&lt;&gt;"",I77&amp;" - "&amp;E77,E77)</f>
        <v/>
      </c>
      <c r="B77" t="inlineStr">
        <is>
          <t>Scooter, battery electric, &lt;4kW</t>
        </is>
      </c>
      <c r="D77" s="18" t="n">
        <v>2020</v>
      </c>
      <c r="E77" t="inlineStr">
        <is>
          <t>CH</t>
        </is>
      </c>
      <c r="F77" t="inlineStr">
        <is>
          <t>None</t>
        </is>
      </c>
      <c r="G77" t="inlineStr">
        <is>
          <t>vkm</t>
        </is>
      </c>
      <c r="H77" t="inlineStr">
        <is>
          <t>BEV</t>
        </is>
      </c>
      <c r="I77" t="inlineStr">
        <is>
          <t>NMC</t>
        </is>
      </c>
      <c r="J77" t="n">
        <v>25000</v>
      </c>
      <c r="K77" t="n">
        <v>1570</v>
      </c>
      <c r="L77" s="2">
        <f>J77/K77</f>
        <v/>
      </c>
      <c r="M77" t="n">
        <v>1</v>
      </c>
      <c r="N77" t="n">
        <v>75</v>
      </c>
      <c r="O77" t="n">
        <v>4</v>
      </c>
      <c r="P77" s="2">
        <f>SUM(U77,V77,W77,AC77,AF77,AH77)</f>
        <v/>
      </c>
      <c r="Q77" s="2">
        <f>P77+(M77*N77)+O77</f>
        <v/>
      </c>
      <c r="R77" t="n">
        <v>2.6</v>
      </c>
      <c r="S77" s="2" t="n">
        <v>73</v>
      </c>
      <c r="T77" s="1" t="n">
        <v>0</v>
      </c>
      <c r="U77" s="2">
        <f>S77*(1-T77)</f>
        <v/>
      </c>
      <c r="V77" t="n">
        <v>5</v>
      </c>
      <c r="W77" t="n">
        <v>8</v>
      </c>
      <c r="X77" s="3" t="n">
        <v>2.3</v>
      </c>
      <c r="Y77" s="1" t="n">
        <v>0.8</v>
      </c>
      <c r="Z77" s="3">
        <f>Y77*X77</f>
        <v/>
      </c>
      <c r="AA77" s="3">
        <f>IF(I77&lt;&gt;"",X77/INDEX('energy battery'!$B$3:$D$6,MATCH('vehicles specifications'!$D77,'energy battery'!$A$3:$A$6,0),MATCH('vehicles specifications'!$I77,'energy battery'!$B$2:$D$2,0)),"")</f>
        <v/>
      </c>
      <c r="AB77" s="3">
        <f>IF(AA77&lt;&gt;"",0.3*AA77,"")</f>
        <v/>
      </c>
      <c r="AC77" s="3">
        <f>IF(AA77&lt;&gt;"",AB77+AA77,"")</f>
        <v/>
      </c>
      <c r="AD77" s="3" t="n">
        <v>1</v>
      </c>
      <c r="AE77" s="3" t="n">
        <v>0</v>
      </c>
      <c r="AF77">
        <f>AE77*'fuels and tailpipe emissions'!$B$3</f>
        <v/>
      </c>
      <c r="AG77" t="n">
        <v>0</v>
      </c>
      <c r="AH77" s="3" t="n">
        <v>0</v>
      </c>
      <c r="AI77" s="3" t="n">
        <v>3</v>
      </c>
      <c r="AJ77" s="3" t="n">
        <v>1</v>
      </c>
      <c r="AK77">
        <f>J77/25000</f>
        <v/>
      </c>
      <c r="AL77">
        <f>0.000537/1000*Q77</f>
        <v/>
      </c>
      <c r="AM77" t="n">
        <v>0.00129</v>
      </c>
      <c r="AN77" s="2">
        <f>U77</f>
        <v/>
      </c>
      <c r="AO77" s="2">
        <f>SUM(V77:W77)</f>
        <v/>
      </c>
      <c r="AP77" s="2">
        <f>AC77</f>
        <v/>
      </c>
      <c r="AQ77" s="6" t="inlineStr"/>
      <c r="AR77" s="20" t="n"/>
      <c r="AS77" s="5" t="n">
        <v>0.1334361071081471</v>
      </c>
      <c r="AT77" s="2">
        <f>SUM(Z77,AG77)/(SUM(AQ77,AS77)/3.6)</f>
        <v/>
      </c>
      <c r="AU77" s="5" t="n">
        <v>0</v>
      </c>
      <c r="AV77" s="5" t="n">
        <v>0</v>
      </c>
      <c r="AW77" s="7" t="n">
        <v>0</v>
      </c>
      <c r="AX77" s="7" t="n">
        <v>0</v>
      </c>
      <c r="AY77" s="7" t="n">
        <v>0</v>
      </c>
      <c r="AZ77" s="7" t="n">
        <v>0</v>
      </c>
      <c r="BA77" s="7" t="n">
        <v>0</v>
      </c>
      <c r="BB77" s="7" t="n">
        <v>0</v>
      </c>
      <c r="BC77" s="7" t="n">
        <v>0</v>
      </c>
      <c r="BD77" s="7" t="n">
        <v>0</v>
      </c>
      <c r="BE77" s="7" t="n">
        <v>0</v>
      </c>
      <c r="BF77" s="7" t="n">
        <v>0</v>
      </c>
      <c r="BG77" s="7" t="n">
        <v>0</v>
      </c>
      <c r="BH77" s="7" t="n">
        <v>0</v>
      </c>
      <c r="BI77" s="7" t="n">
        <v>0</v>
      </c>
      <c r="BJ77" s="7" t="n">
        <v>0</v>
      </c>
      <c r="BK77" s="7" t="n">
        <v>0</v>
      </c>
      <c r="BL77" s="7" t="n">
        <v>0</v>
      </c>
      <c r="BM77" s="7" t="n">
        <v>0</v>
      </c>
      <c r="BN77" s="7" t="n">
        <v>0</v>
      </c>
      <c r="BO77" s="7" t="n">
        <v>0</v>
      </c>
      <c r="BP77" s="7" t="n">
        <v>0</v>
      </c>
      <c r="BQ77" s="7" t="n">
        <v>0</v>
      </c>
      <c r="BR77" s="7" t="n">
        <v>0</v>
      </c>
      <c r="BS77" s="7" t="n">
        <v>0</v>
      </c>
      <c r="BT77" s="7" t="n">
        <v>0</v>
      </c>
      <c r="BU77" s="7" t="n">
        <v>0</v>
      </c>
      <c r="BV77" s="7" t="n">
        <v>0</v>
      </c>
      <c r="BW77" s="7" t="n">
        <v>0</v>
      </c>
      <c r="BX77" s="7" t="n">
        <v>0</v>
      </c>
      <c r="BY77" s="7" t="n">
        <v>0</v>
      </c>
      <c r="BZ77" s="7" t="n">
        <v>0</v>
      </c>
      <c r="CA77" s="7" t="n">
        <v>0</v>
      </c>
      <c r="CB77" s="7" t="n">
        <v>0</v>
      </c>
      <c r="CC77" s="7" t="n">
        <v>0</v>
      </c>
      <c r="CD77" s="7" t="n">
        <v>0</v>
      </c>
      <c r="CE77" s="7" t="n">
        <v>0</v>
      </c>
      <c r="CF77" s="7" t="n">
        <v>0</v>
      </c>
      <c r="CG77" s="7" t="n">
        <v>0</v>
      </c>
      <c r="CH77" s="7" t="n">
        <v>0</v>
      </c>
      <c r="CI77" s="7" t="n">
        <v>0</v>
      </c>
      <c r="CJ77" s="7" t="n">
        <v>0</v>
      </c>
      <c r="CK77" s="38">
        <f>VLOOKUP($B77,'abrasion emissions'!$O$7:$R$36,2,FALSE)</f>
        <v/>
      </c>
      <c r="CL77" s="38">
        <f>VLOOKUP($B77,'abrasion emissions'!$O$7:$R$36,3,FALSE)</f>
        <v/>
      </c>
      <c r="CM77" s="38">
        <f>VLOOKUP($B77,'abrasion emissions'!$O$7:$R$36,4,FALSE)</f>
        <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
      </c>
      <c r="CV77" s="7">
        <f>(CK77*CN77)+(CL77*CO77)+(CM77*CP77)</f>
        <v/>
      </c>
      <c r="CW77" s="7">
        <f>(CK77*CQ77)+(CL77*CR77)+(CM77*CS77)</f>
        <v/>
      </c>
    </row>
    <row r="78">
      <c r="A78">
        <f>B78&amp;" - "&amp;D78&amp;" - "&amp;IF(I78&lt;&gt;"",I78&amp;" - "&amp;E78,E78)</f>
        <v/>
      </c>
      <c r="B78" t="inlineStr">
        <is>
          <t>Scooter, battery electric, &lt;4kW</t>
        </is>
      </c>
      <c r="D78" s="18" t="n">
        <v>2030</v>
      </c>
      <c r="E78" t="inlineStr">
        <is>
          <t>CH</t>
        </is>
      </c>
      <c r="F78" t="inlineStr">
        <is>
          <t>None</t>
        </is>
      </c>
      <c r="G78" t="inlineStr">
        <is>
          <t>vkm</t>
        </is>
      </c>
      <c r="H78" t="inlineStr">
        <is>
          <t>BEV</t>
        </is>
      </c>
      <c r="I78" t="inlineStr">
        <is>
          <t>NMC</t>
        </is>
      </c>
      <c r="J78" t="n">
        <v>25000</v>
      </c>
      <c r="K78" t="n">
        <v>1570</v>
      </c>
      <c r="L78" s="2">
        <f>J78/K78</f>
        <v/>
      </c>
      <c r="M78" t="n">
        <v>1</v>
      </c>
      <c r="N78" t="n">
        <v>75</v>
      </c>
      <c r="O78" t="n">
        <v>4</v>
      </c>
      <c r="P78" s="2">
        <f>SUM(U78,V78,W78,AC78,AF78,AH78)</f>
        <v/>
      </c>
      <c r="Q78" s="2">
        <f>P78+(M78*N78)+O78</f>
        <v/>
      </c>
      <c r="R78" t="n">
        <v>2.6</v>
      </c>
      <c r="S78" s="2" t="n">
        <v>73</v>
      </c>
      <c r="T78" s="1" t="n">
        <v>0.03</v>
      </c>
      <c r="U78" s="2">
        <f>S78*(1-T78)</f>
        <v/>
      </c>
      <c r="V78" t="n">
        <v>5</v>
      </c>
      <c r="W78" t="n">
        <v>8</v>
      </c>
      <c r="X78" s="3" t="n">
        <v>4</v>
      </c>
      <c r="Y78" s="1" t="n">
        <v>0.8</v>
      </c>
      <c r="Z78" s="3">
        <f>Y78*X78</f>
        <v/>
      </c>
      <c r="AA78" s="3">
        <f>IF(I78&lt;&gt;"",X78/INDEX('energy battery'!$B$3:$D$6,MATCH('vehicles specifications'!$D78,'energy battery'!$A$3:$A$6,0),MATCH('vehicles specifications'!$I78,'energy battery'!$B$2:$D$2,0)),"")</f>
        <v/>
      </c>
      <c r="AB78" s="3">
        <f>IF(AA78&lt;&gt;"",0.3*AA78,"")</f>
        <v/>
      </c>
      <c r="AC78" s="3">
        <f>IF(AA78&lt;&gt;"",AB78+AA78,"")</f>
        <v/>
      </c>
      <c r="AD78" s="3" t="n">
        <v>0.5</v>
      </c>
      <c r="AE78" s="3" t="n">
        <v>0</v>
      </c>
      <c r="AF78">
        <f>AE78*'fuels and tailpipe emissions'!$B$3</f>
        <v/>
      </c>
      <c r="AG78" t="n">
        <v>0</v>
      </c>
      <c r="AH78" s="3" t="n">
        <v>0</v>
      </c>
      <c r="AI78" s="3" t="n">
        <v>3</v>
      </c>
      <c r="AJ78" s="3" t="n">
        <v>1</v>
      </c>
      <c r="AK78">
        <f>J78/25000</f>
        <v/>
      </c>
      <c r="AL78">
        <f>0.000537/1000*Q78</f>
        <v/>
      </c>
      <c r="AM78" t="n">
        <v>0.00129</v>
      </c>
      <c r="AN78" s="2">
        <f>U78</f>
        <v/>
      </c>
      <c r="AO78" s="2">
        <f>SUM(V78:W78)</f>
        <v/>
      </c>
      <c r="AP78" s="2">
        <f>AC78</f>
        <v/>
      </c>
      <c r="AQ78" s="6" t="inlineStr"/>
      <c r="AR78" s="20" t="n"/>
      <c r="AS78" s="5" t="n">
        <v>0.1334361071081471</v>
      </c>
      <c r="AT78" s="2">
        <f>SUM(Z78,AG78)/(SUM(AQ78,AS78)/3.6)</f>
        <v/>
      </c>
      <c r="AU78" s="5" t="n">
        <v>0</v>
      </c>
      <c r="AV78" s="5" t="n">
        <v>0</v>
      </c>
      <c r="AW78" s="7" t="n">
        <v>0</v>
      </c>
      <c r="AX78" s="7" t="n">
        <v>0</v>
      </c>
      <c r="AY78" s="7" t="n">
        <v>0</v>
      </c>
      <c r="AZ78" s="7" t="n">
        <v>0</v>
      </c>
      <c r="BA78" s="7" t="n">
        <v>0</v>
      </c>
      <c r="BB78" s="7" t="n">
        <v>0</v>
      </c>
      <c r="BC78" s="7" t="n">
        <v>0</v>
      </c>
      <c r="BD78" s="7" t="n">
        <v>0</v>
      </c>
      <c r="BE78" s="7" t="n">
        <v>0</v>
      </c>
      <c r="BF78" s="7" t="n">
        <v>0</v>
      </c>
      <c r="BG78" s="7" t="n">
        <v>0</v>
      </c>
      <c r="BH78" s="7" t="n">
        <v>0</v>
      </c>
      <c r="BI78" s="7" t="n">
        <v>0</v>
      </c>
      <c r="BJ78" s="7" t="n">
        <v>0</v>
      </c>
      <c r="BK78" s="7" t="n">
        <v>0</v>
      </c>
      <c r="BL78" s="7" t="n">
        <v>0</v>
      </c>
      <c r="BM78" s="7" t="n">
        <v>0</v>
      </c>
      <c r="BN78" s="7" t="n">
        <v>0</v>
      </c>
      <c r="BO78" s="7" t="n">
        <v>0</v>
      </c>
      <c r="BP78" s="7" t="n">
        <v>0</v>
      </c>
      <c r="BQ78" s="7" t="n">
        <v>0</v>
      </c>
      <c r="BR78" s="7" t="n">
        <v>0</v>
      </c>
      <c r="BS78" s="7" t="n">
        <v>0</v>
      </c>
      <c r="BT78" s="7" t="n">
        <v>0</v>
      </c>
      <c r="BU78" s="7" t="n">
        <v>0</v>
      </c>
      <c r="BV78" s="7" t="n">
        <v>0</v>
      </c>
      <c r="BW78" s="7" t="n">
        <v>0</v>
      </c>
      <c r="BX78" s="7" t="n">
        <v>0</v>
      </c>
      <c r="BY78" s="7" t="n">
        <v>0</v>
      </c>
      <c r="BZ78" s="7" t="n">
        <v>0</v>
      </c>
      <c r="CA78" s="7" t="n">
        <v>0</v>
      </c>
      <c r="CB78" s="7" t="n">
        <v>0</v>
      </c>
      <c r="CC78" s="7" t="n">
        <v>0</v>
      </c>
      <c r="CD78" s="7" t="n">
        <v>0</v>
      </c>
      <c r="CE78" s="7" t="n">
        <v>0</v>
      </c>
      <c r="CF78" s="7" t="n">
        <v>0</v>
      </c>
      <c r="CG78" s="7" t="n">
        <v>0</v>
      </c>
      <c r="CH78" s="7" t="n">
        <v>0</v>
      </c>
      <c r="CI78" s="7" t="n">
        <v>0</v>
      </c>
      <c r="CJ78" s="7" t="n">
        <v>0</v>
      </c>
      <c r="CK78" s="38">
        <f>VLOOKUP($B78,'abrasion emissions'!$O$7:$R$36,2,FALSE)</f>
        <v/>
      </c>
      <c r="CL78" s="38">
        <f>VLOOKUP($B78,'abrasion emissions'!$O$7:$R$36,3,FALSE)</f>
        <v/>
      </c>
      <c r="CM78" s="38">
        <f>VLOOKUP($B78,'abrasion emissions'!$O$7:$R$36,4,FALSE)</f>
        <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
      </c>
      <c r="CV78" s="7">
        <f>(CK78*CN78)+(CL78*CO78)+(CM78*CP78)</f>
        <v/>
      </c>
      <c r="CW78" s="7">
        <f>(CK78*CQ78)+(CL78*CR78)+(CM78*CS78)</f>
        <v/>
      </c>
    </row>
    <row r="79">
      <c r="A79">
        <f>B79&amp;" - "&amp;D79&amp;" - "&amp;IF(I79&lt;&gt;"",I79&amp;" - "&amp;E79,E79)</f>
        <v/>
      </c>
      <c r="B79" t="inlineStr">
        <is>
          <t>Scooter, battery electric, &lt;4kW</t>
        </is>
      </c>
      <c r="D79" s="18" t="n">
        <v>2040</v>
      </c>
      <c r="E79" t="inlineStr">
        <is>
          <t>CH</t>
        </is>
      </c>
      <c r="F79" t="inlineStr">
        <is>
          <t>None</t>
        </is>
      </c>
      <c r="G79" t="inlineStr">
        <is>
          <t>vkm</t>
        </is>
      </c>
      <c r="H79" t="inlineStr">
        <is>
          <t>BEV</t>
        </is>
      </c>
      <c r="I79" t="inlineStr">
        <is>
          <t>NMC</t>
        </is>
      </c>
      <c r="J79" t="n">
        <v>25000</v>
      </c>
      <c r="K79" t="n">
        <v>1570</v>
      </c>
      <c r="L79" s="2">
        <f>J79/K79</f>
        <v/>
      </c>
      <c r="M79" t="n">
        <v>1</v>
      </c>
      <c r="N79" t="n">
        <v>75</v>
      </c>
      <c r="O79" t="n">
        <v>4</v>
      </c>
      <c r="P79" s="2">
        <f>SUM(U79,V79,W79,AC79,AF79,AH79)</f>
        <v/>
      </c>
      <c r="Q79" s="2">
        <f>P79+(M79*N79)+O79</f>
        <v/>
      </c>
      <c r="R79" t="n">
        <v>2.6</v>
      </c>
      <c r="S79" s="2" t="n">
        <v>73</v>
      </c>
      <c r="T79" s="1" t="n">
        <v>0.05</v>
      </c>
      <c r="U79" s="2">
        <f>S79*(1-T79)</f>
        <v/>
      </c>
      <c r="V79" t="n">
        <v>5</v>
      </c>
      <c r="W79" t="n">
        <v>8</v>
      </c>
      <c r="X79" s="3" t="n">
        <v>5.8</v>
      </c>
      <c r="Y79" s="1" t="n">
        <v>0.8</v>
      </c>
      <c r="Z79" s="3">
        <f>Y79*X79</f>
        <v/>
      </c>
      <c r="AA79" s="3">
        <f>IF(I79&lt;&gt;"",X79/INDEX('energy battery'!$B$3:$D$6,MATCH('vehicles specifications'!$D79,'energy battery'!$A$3:$A$6,0),MATCH('vehicles specifications'!$I79,'energy battery'!$B$2:$D$2,0)),"")</f>
        <v/>
      </c>
      <c r="AB79" s="3">
        <f>IF(AA79&lt;&gt;"",0.3*AA79,"")</f>
        <v/>
      </c>
      <c r="AC79" s="3">
        <f>IF(AA79&lt;&gt;"",AB79+AA79,"")</f>
        <v/>
      </c>
      <c r="AD79" s="3" t="n">
        <v>0.25</v>
      </c>
      <c r="AE79" s="3" t="n">
        <v>0</v>
      </c>
      <c r="AF79">
        <f>AE79*'fuels and tailpipe emissions'!$B$3</f>
        <v/>
      </c>
      <c r="AG79" t="n">
        <v>0</v>
      </c>
      <c r="AH79" s="3" t="n">
        <v>0</v>
      </c>
      <c r="AI79" s="3" t="n">
        <v>3</v>
      </c>
      <c r="AJ79" s="3" t="n">
        <v>1</v>
      </c>
      <c r="AK79">
        <f>J79/25000</f>
        <v/>
      </c>
      <c r="AL79">
        <f>0.000537/1000*Q79</f>
        <v/>
      </c>
      <c r="AM79" t="n">
        <v>0.00129</v>
      </c>
      <c r="AN79" s="2">
        <f>U79</f>
        <v/>
      </c>
      <c r="AO79" s="2">
        <f>SUM(V79:W79)</f>
        <v/>
      </c>
      <c r="AP79" s="2">
        <f>AC79</f>
        <v/>
      </c>
      <c r="AQ79" s="6" t="inlineStr"/>
      <c r="AR79" s="20" t="n"/>
      <c r="AS79" s="5" t="n">
        <v>0.1334361071081471</v>
      </c>
      <c r="AT79" s="2">
        <f>SUM(Z79,AG79)/(SUM(AQ79,AS79)/3.6)</f>
        <v/>
      </c>
      <c r="AU79" s="5" t="n">
        <v>0</v>
      </c>
      <c r="AV79" s="5" t="n">
        <v>0</v>
      </c>
      <c r="AW79" s="7" t="n">
        <v>0</v>
      </c>
      <c r="AX79" s="7" t="n">
        <v>0</v>
      </c>
      <c r="AY79" s="7" t="n">
        <v>0</v>
      </c>
      <c r="AZ79" s="7" t="n">
        <v>0</v>
      </c>
      <c r="BA79" s="7" t="n">
        <v>0</v>
      </c>
      <c r="BB79" s="7" t="n">
        <v>0</v>
      </c>
      <c r="BC79" s="7" t="n">
        <v>0</v>
      </c>
      <c r="BD79" s="7" t="n">
        <v>0</v>
      </c>
      <c r="BE79" s="7" t="n">
        <v>0</v>
      </c>
      <c r="BF79" s="7" t="n">
        <v>0</v>
      </c>
      <c r="BG79" s="7" t="n">
        <v>0</v>
      </c>
      <c r="BH79" s="7" t="n">
        <v>0</v>
      </c>
      <c r="BI79" s="7" t="n">
        <v>0</v>
      </c>
      <c r="BJ79" s="7" t="n">
        <v>0</v>
      </c>
      <c r="BK79" s="7" t="n">
        <v>0</v>
      </c>
      <c r="BL79" s="7" t="n">
        <v>0</v>
      </c>
      <c r="BM79" s="7" t="n">
        <v>0</v>
      </c>
      <c r="BN79" s="7" t="n">
        <v>0</v>
      </c>
      <c r="BO79" s="7" t="n">
        <v>0</v>
      </c>
      <c r="BP79" s="7" t="n">
        <v>0</v>
      </c>
      <c r="BQ79" s="7" t="n">
        <v>0</v>
      </c>
      <c r="BR79" s="7" t="n">
        <v>0</v>
      </c>
      <c r="BS79" s="7" t="n">
        <v>0</v>
      </c>
      <c r="BT79" s="7" t="n">
        <v>0</v>
      </c>
      <c r="BU79" s="7" t="n">
        <v>0</v>
      </c>
      <c r="BV79" s="7" t="n">
        <v>0</v>
      </c>
      <c r="BW79" s="7" t="n">
        <v>0</v>
      </c>
      <c r="BX79" s="7" t="n">
        <v>0</v>
      </c>
      <c r="BY79" s="7" t="n">
        <v>0</v>
      </c>
      <c r="BZ79" s="7" t="n">
        <v>0</v>
      </c>
      <c r="CA79" s="7" t="n">
        <v>0</v>
      </c>
      <c r="CB79" s="7" t="n">
        <v>0</v>
      </c>
      <c r="CC79" s="7" t="n">
        <v>0</v>
      </c>
      <c r="CD79" s="7" t="n">
        <v>0</v>
      </c>
      <c r="CE79" s="7" t="n">
        <v>0</v>
      </c>
      <c r="CF79" s="7" t="n">
        <v>0</v>
      </c>
      <c r="CG79" s="7" t="n">
        <v>0</v>
      </c>
      <c r="CH79" s="7" t="n">
        <v>0</v>
      </c>
      <c r="CI79" s="7" t="n">
        <v>0</v>
      </c>
      <c r="CJ79" s="7" t="n">
        <v>0</v>
      </c>
      <c r="CK79" s="38">
        <f>VLOOKUP($B79,'abrasion emissions'!$O$7:$R$36,2,FALSE)</f>
        <v/>
      </c>
      <c r="CL79" s="38">
        <f>VLOOKUP($B79,'abrasion emissions'!$O$7:$R$36,3,FALSE)</f>
        <v/>
      </c>
      <c r="CM79" s="38">
        <f>VLOOKUP($B79,'abrasion emissions'!$O$7:$R$36,4,FALSE)</f>
        <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
      </c>
      <c r="CV79" s="7">
        <f>(CK79*CN79)+(CL79*CO79)+(CM79*CP79)</f>
        <v/>
      </c>
      <c r="CW79" s="7">
        <f>(CK79*CQ79)+(CL79*CR79)+(CM79*CS79)</f>
        <v/>
      </c>
    </row>
    <row r="80">
      <c r="A80">
        <f>B80&amp;" - "&amp;D80&amp;" - "&amp;IF(I80&lt;&gt;"",I80&amp;" - "&amp;E80,E80)</f>
        <v/>
      </c>
      <c r="B80" t="inlineStr">
        <is>
          <t>Scooter, battery electric, &lt;4kW</t>
        </is>
      </c>
      <c r="D80" s="18" t="n">
        <v>2050</v>
      </c>
      <c r="E80" t="inlineStr">
        <is>
          <t>CH</t>
        </is>
      </c>
      <c r="F80" t="inlineStr">
        <is>
          <t>None</t>
        </is>
      </c>
      <c r="G80" t="inlineStr">
        <is>
          <t>vkm</t>
        </is>
      </c>
      <c r="H80" t="inlineStr">
        <is>
          <t>BEV</t>
        </is>
      </c>
      <c r="I80" t="inlineStr">
        <is>
          <t>NMC</t>
        </is>
      </c>
      <c r="J80" t="n">
        <v>25000</v>
      </c>
      <c r="K80" t="n">
        <v>1570</v>
      </c>
      <c r="L80" s="2">
        <f>J80/K80</f>
        <v/>
      </c>
      <c r="M80" t="n">
        <v>1</v>
      </c>
      <c r="N80" t="n">
        <v>75</v>
      </c>
      <c r="O80" t="n">
        <v>4</v>
      </c>
      <c r="P80" s="2">
        <f>SUM(U80,V80,W80,AC80,AF80,AH80)</f>
        <v/>
      </c>
      <c r="Q80" s="2">
        <f>P80+(M80*N80)+O80</f>
        <v/>
      </c>
      <c r="R80" t="n">
        <v>2.6</v>
      </c>
      <c r="S80" s="2" t="n">
        <v>73</v>
      </c>
      <c r="T80" s="1" t="n">
        <v>0.07000000000000001</v>
      </c>
      <c r="U80" s="2">
        <f>S80*(1-T80)</f>
        <v/>
      </c>
      <c r="V80" t="n">
        <v>5</v>
      </c>
      <c r="W80" t="n">
        <v>8</v>
      </c>
      <c r="X80" s="3" t="n">
        <v>8</v>
      </c>
      <c r="Y80" s="1" t="n">
        <v>0.8</v>
      </c>
      <c r="Z80" s="3">
        <f>Y80*X80</f>
        <v/>
      </c>
      <c r="AA80" s="3">
        <f>IF(I80&lt;&gt;"",X80/INDEX('energy battery'!$B$3:$D$6,MATCH('vehicles specifications'!$D80,'energy battery'!$A$3:$A$6,0),MATCH('vehicles specifications'!$I80,'energy battery'!$B$2:$D$2,0)),"")</f>
        <v/>
      </c>
      <c r="AB80" s="3">
        <f>IF(AA80&lt;&gt;"",0.3*AA80,"")</f>
        <v/>
      </c>
      <c r="AC80" s="3">
        <f>IF(AA80&lt;&gt;"",AB80+AA80,"")</f>
        <v/>
      </c>
      <c r="AD80" s="3" t="n">
        <v>0</v>
      </c>
      <c r="AE80" s="3" t="n">
        <v>0</v>
      </c>
      <c r="AF80">
        <f>AE80*'fuels and tailpipe emissions'!$B$3</f>
        <v/>
      </c>
      <c r="AG80" t="n">
        <v>0</v>
      </c>
      <c r="AH80" s="3" t="n">
        <v>0</v>
      </c>
      <c r="AI80" s="3" t="n">
        <v>3</v>
      </c>
      <c r="AJ80" s="3" t="n">
        <v>1</v>
      </c>
      <c r="AK80">
        <f>J80/25000</f>
        <v/>
      </c>
      <c r="AL80">
        <f>0.000537/1000*Q80</f>
        <v/>
      </c>
      <c r="AM80" t="n">
        <v>0.00129</v>
      </c>
      <c r="AN80" s="2">
        <f>U80</f>
        <v/>
      </c>
      <c r="AO80" s="2">
        <f>SUM(V80:W80)</f>
        <v/>
      </c>
      <c r="AP80" s="2">
        <f>AC80</f>
        <v/>
      </c>
      <c r="AQ80" s="6" t="inlineStr"/>
      <c r="AR80" s="20" t="n"/>
      <c r="AS80" s="5" t="n">
        <v>0.1334361071081471</v>
      </c>
      <c r="AT80" s="2">
        <f>SUM(Z80,AG80)/(SUM(AQ80,AS80)/3.6)</f>
        <v/>
      </c>
      <c r="AU80" s="5" t="n">
        <v>0</v>
      </c>
      <c r="AV80" s="5" t="n">
        <v>0</v>
      </c>
      <c r="AW80" s="7" t="n">
        <v>0</v>
      </c>
      <c r="AX80" s="7" t="n">
        <v>0</v>
      </c>
      <c r="AY80" s="7" t="n">
        <v>0</v>
      </c>
      <c r="AZ80" s="7" t="n">
        <v>0</v>
      </c>
      <c r="BA80" s="7" t="n">
        <v>0</v>
      </c>
      <c r="BB80" s="7" t="n">
        <v>0</v>
      </c>
      <c r="BC80" s="7" t="n">
        <v>0</v>
      </c>
      <c r="BD80" s="7" t="n">
        <v>0</v>
      </c>
      <c r="BE80" s="7" t="n">
        <v>0</v>
      </c>
      <c r="BF80" s="7" t="n">
        <v>0</v>
      </c>
      <c r="BG80" s="7" t="n">
        <v>0</v>
      </c>
      <c r="BH80" s="7" t="n">
        <v>0</v>
      </c>
      <c r="BI80" s="7" t="n">
        <v>0</v>
      </c>
      <c r="BJ80" s="7" t="n">
        <v>0</v>
      </c>
      <c r="BK80" s="7" t="n">
        <v>0</v>
      </c>
      <c r="BL80" s="7" t="n">
        <v>0</v>
      </c>
      <c r="BM80" s="7" t="n">
        <v>0</v>
      </c>
      <c r="BN80" s="7" t="n">
        <v>0</v>
      </c>
      <c r="BO80" s="7" t="n">
        <v>0</v>
      </c>
      <c r="BP80" s="7" t="n">
        <v>0</v>
      </c>
      <c r="BQ80" s="7" t="n">
        <v>0</v>
      </c>
      <c r="BR80" s="7" t="n">
        <v>0</v>
      </c>
      <c r="BS80" s="7" t="n">
        <v>0</v>
      </c>
      <c r="BT80" s="7" t="n">
        <v>0</v>
      </c>
      <c r="BU80" s="7" t="n">
        <v>0</v>
      </c>
      <c r="BV80" s="7" t="n">
        <v>0</v>
      </c>
      <c r="BW80" s="7" t="n">
        <v>0</v>
      </c>
      <c r="BX80" s="7" t="n">
        <v>0</v>
      </c>
      <c r="BY80" s="7" t="n">
        <v>0</v>
      </c>
      <c r="BZ80" s="7" t="n">
        <v>0</v>
      </c>
      <c r="CA80" s="7" t="n">
        <v>0</v>
      </c>
      <c r="CB80" s="7" t="n">
        <v>0</v>
      </c>
      <c r="CC80" s="7" t="n">
        <v>0</v>
      </c>
      <c r="CD80" s="7" t="n">
        <v>0</v>
      </c>
      <c r="CE80" s="7" t="n">
        <v>0</v>
      </c>
      <c r="CF80" s="7" t="n">
        <v>0</v>
      </c>
      <c r="CG80" s="7" t="n">
        <v>0</v>
      </c>
      <c r="CH80" s="7" t="n">
        <v>0</v>
      </c>
      <c r="CI80" s="7" t="n">
        <v>0</v>
      </c>
      <c r="CJ80" s="7" t="n">
        <v>0</v>
      </c>
      <c r="CK80" s="38">
        <f>VLOOKUP($B80,'abrasion emissions'!$O$7:$R$36,2,FALSE)</f>
        <v/>
      </c>
      <c r="CL80" s="38">
        <f>VLOOKUP($B80,'abrasion emissions'!$O$7:$R$36,3,FALSE)</f>
        <v/>
      </c>
      <c r="CM80" s="38">
        <f>VLOOKUP($B80,'abrasion emissions'!$O$7:$R$36,4,FALSE)</f>
        <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
      </c>
      <c r="CV80" s="7">
        <f>(CK80*CN80)+(CL80*CO80)+(CM80*CP80)</f>
        <v/>
      </c>
      <c r="CW80" s="7">
        <f>(CK80*CQ80)+(CL80*CR80)+(CM80*CS80)</f>
        <v/>
      </c>
    </row>
    <row r="81">
      <c r="A81">
        <f>B81&amp;" - "&amp;D81&amp;" - "&amp;IF(I81&lt;&gt;"",I81&amp;" - "&amp;E81,E81)</f>
        <v/>
      </c>
      <c r="B81" t="inlineStr">
        <is>
          <t>Scooter, battery electric, 4-11kW</t>
        </is>
      </c>
      <c r="D81" s="18" t="n">
        <v>2020</v>
      </c>
      <c r="E81" t="inlineStr">
        <is>
          <t>CH</t>
        </is>
      </c>
      <c r="F81" t="inlineStr">
        <is>
          <t>None</t>
        </is>
      </c>
      <c r="G81" t="inlineStr">
        <is>
          <t>vkm</t>
        </is>
      </c>
      <c r="H81" t="inlineStr">
        <is>
          <t>BEV</t>
        </is>
      </c>
      <c r="I81" t="inlineStr">
        <is>
          <t>NMC</t>
        </is>
      </c>
      <c r="J81" t="n">
        <v>25000</v>
      </c>
      <c r="K81" t="n">
        <v>1570</v>
      </c>
      <c r="L81" s="2">
        <f>J81/K81</f>
        <v/>
      </c>
      <c r="M81" t="n">
        <v>1</v>
      </c>
      <c r="N81" t="n">
        <v>75</v>
      </c>
      <c r="O81" t="n">
        <v>4</v>
      </c>
      <c r="P81" s="2">
        <f>SUM(U81,V81,W81,AC81,AF81,AH81)</f>
        <v/>
      </c>
      <c r="Q81" s="2">
        <f>P81+(M81*N81)+O81</f>
        <v/>
      </c>
      <c r="R81" t="n">
        <v>6.1</v>
      </c>
      <c r="S81" s="2" t="n">
        <v>84</v>
      </c>
      <c r="T81" s="1" t="n">
        <v>0</v>
      </c>
      <c r="U81" s="2">
        <f>S81*(1-T81)</f>
        <v/>
      </c>
      <c r="V81" t="n">
        <v>10</v>
      </c>
      <c r="W81" t="n">
        <v>16</v>
      </c>
      <c r="X81" s="3" t="n">
        <v>3.3</v>
      </c>
      <c r="Y81" s="1" t="n">
        <v>0.8</v>
      </c>
      <c r="Z81" s="3">
        <f>Y81*X81</f>
        <v/>
      </c>
      <c r="AA81" s="3">
        <f>IF(I81&lt;&gt;"",X81/INDEX('energy battery'!$B$3:$D$6,MATCH('vehicles specifications'!$D81,'energy battery'!$A$3:$A$6,0),MATCH('vehicles specifications'!$I81,'energy battery'!$B$2:$D$2,0)),"")</f>
        <v/>
      </c>
      <c r="AB81" s="3">
        <f>IF(AA81&lt;&gt;"",0.3*AA81,"")</f>
        <v/>
      </c>
      <c r="AC81" s="3">
        <f>IF(AA81&lt;&gt;"",AB81+AA81,"")</f>
        <v/>
      </c>
      <c r="AD81" s="3" t="n">
        <v>1</v>
      </c>
      <c r="AE81" s="3" t="n">
        <v>0</v>
      </c>
      <c r="AF81">
        <f>AE81*'fuels and tailpipe emissions'!$B$3</f>
        <v/>
      </c>
      <c r="AG81" t="n">
        <v>0</v>
      </c>
      <c r="AH81" s="3" t="n">
        <v>0</v>
      </c>
      <c r="AI81" s="3" t="n">
        <v>3</v>
      </c>
      <c r="AJ81" s="3" t="n">
        <v>1</v>
      </c>
      <c r="AK81">
        <f>J81/25000</f>
        <v/>
      </c>
      <c r="AL81">
        <f>0.000537/1000*Q81</f>
        <v/>
      </c>
      <c r="AM81" t="n">
        <v>0.00129</v>
      </c>
      <c r="AN81" s="2">
        <f>U81</f>
        <v/>
      </c>
      <c r="AO81" s="2">
        <f>SUM(V81:W81)</f>
        <v/>
      </c>
      <c r="AP81" s="2">
        <f>AC81</f>
        <v/>
      </c>
      <c r="AQ81" s="6" t="inlineStr"/>
      <c r="AR81" s="20" t="n"/>
      <c r="AS81" s="5" t="n">
        <v>0.1894149615567632</v>
      </c>
      <c r="AT81" s="2">
        <f>SUM(Z81,AG81)/(SUM(AQ81,AS81)/3.6)</f>
        <v/>
      </c>
      <c r="AU81" s="5" t="n">
        <v>0</v>
      </c>
      <c r="AV81" s="5" t="n">
        <v>0</v>
      </c>
      <c r="AW81" s="7" t="n">
        <v>0</v>
      </c>
      <c r="AX81" s="7" t="n">
        <v>0</v>
      </c>
      <c r="AY81" s="7" t="n">
        <v>0</v>
      </c>
      <c r="AZ81" s="7" t="n">
        <v>0</v>
      </c>
      <c r="BA81" s="7" t="n">
        <v>0</v>
      </c>
      <c r="BB81" s="7" t="n">
        <v>0</v>
      </c>
      <c r="BC81" s="7" t="n">
        <v>0</v>
      </c>
      <c r="BD81" s="7" t="n">
        <v>0</v>
      </c>
      <c r="BE81" s="7" t="n">
        <v>0</v>
      </c>
      <c r="BF81" s="7" t="n">
        <v>0</v>
      </c>
      <c r="BG81" s="7" t="n">
        <v>0</v>
      </c>
      <c r="BH81" s="7" t="n">
        <v>0</v>
      </c>
      <c r="BI81" s="7" t="n">
        <v>0</v>
      </c>
      <c r="BJ81" s="7" t="n">
        <v>0</v>
      </c>
      <c r="BK81" s="7" t="n">
        <v>0</v>
      </c>
      <c r="BL81" s="7" t="n">
        <v>0</v>
      </c>
      <c r="BM81" s="7" t="n">
        <v>0</v>
      </c>
      <c r="BN81" s="7" t="n">
        <v>0</v>
      </c>
      <c r="BO81" s="7" t="n">
        <v>0</v>
      </c>
      <c r="BP81" s="7" t="n">
        <v>0</v>
      </c>
      <c r="BQ81" s="7" t="n">
        <v>0</v>
      </c>
      <c r="BR81" s="7" t="n">
        <v>0</v>
      </c>
      <c r="BS81" s="7" t="n">
        <v>0</v>
      </c>
      <c r="BT81" s="7" t="n">
        <v>0</v>
      </c>
      <c r="BU81" s="7" t="n">
        <v>0</v>
      </c>
      <c r="BV81" s="7" t="n">
        <v>0</v>
      </c>
      <c r="BW81" s="7" t="n">
        <v>0</v>
      </c>
      <c r="BX81" s="7" t="n">
        <v>0</v>
      </c>
      <c r="BY81" s="7" t="n">
        <v>0</v>
      </c>
      <c r="BZ81" s="7" t="n">
        <v>0</v>
      </c>
      <c r="CA81" s="7" t="n">
        <v>0</v>
      </c>
      <c r="CB81" s="7" t="n">
        <v>0</v>
      </c>
      <c r="CC81" s="7" t="n">
        <v>0</v>
      </c>
      <c r="CD81" s="7" t="n">
        <v>0</v>
      </c>
      <c r="CE81" s="7" t="n">
        <v>0</v>
      </c>
      <c r="CF81" s="7" t="n">
        <v>0</v>
      </c>
      <c r="CG81" s="7" t="n">
        <v>0</v>
      </c>
      <c r="CH81" s="7" t="n">
        <v>0</v>
      </c>
      <c r="CI81" s="7" t="n">
        <v>0</v>
      </c>
      <c r="CJ81" s="7" t="n">
        <v>0</v>
      </c>
      <c r="CK81" s="38">
        <f>VLOOKUP($B81,'abrasion emissions'!$O$7:$R$36,2,FALSE)</f>
        <v/>
      </c>
      <c r="CL81" s="38">
        <f>VLOOKUP($B81,'abrasion emissions'!$O$7:$R$36,3,FALSE)</f>
        <v/>
      </c>
      <c r="CM81" s="38">
        <f>VLOOKUP($B81,'abrasion emissions'!$O$7:$R$36,4,FALSE)</f>
        <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
      </c>
      <c r="CV81" s="7">
        <f>(CK81*CN81)+(CL81*CO81)+(CM81*CP81)</f>
        <v/>
      </c>
      <c r="CW81" s="7">
        <f>(CK81*CQ81)+(CL81*CR81)+(CM81*CS81)</f>
        <v/>
      </c>
    </row>
    <row r="82">
      <c r="A82">
        <f>B82&amp;" - "&amp;D82&amp;" - "&amp;IF(I82&lt;&gt;"",I82&amp;" - "&amp;E82,E82)</f>
        <v/>
      </c>
      <c r="B82" t="inlineStr">
        <is>
          <t>Scooter, battery electric, 4-11kW</t>
        </is>
      </c>
      <c r="D82" s="18" t="n">
        <v>2030</v>
      </c>
      <c r="E82" t="inlineStr">
        <is>
          <t>CH</t>
        </is>
      </c>
      <c r="F82" t="inlineStr">
        <is>
          <t>None</t>
        </is>
      </c>
      <c r="G82" t="inlineStr">
        <is>
          <t>vkm</t>
        </is>
      </c>
      <c r="H82" t="inlineStr">
        <is>
          <t>BEV</t>
        </is>
      </c>
      <c r="I82" t="inlineStr">
        <is>
          <t>NMC</t>
        </is>
      </c>
      <c r="J82" t="n">
        <v>25000</v>
      </c>
      <c r="K82" t="n">
        <v>1570</v>
      </c>
      <c r="L82" s="2">
        <f>J82/K82</f>
        <v/>
      </c>
      <c r="M82" t="n">
        <v>1</v>
      </c>
      <c r="N82" t="n">
        <v>75</v>
      </c>
      <c r="O82" t="n">
        <v>4</v>
      </c>
      <c r="P82" s="2">
        <f>SUM(U82,V82,W82,AC82,AF82,AH82)</f>
        <v/>
      </c>
      <c r="Q82" s="2">
        <f>P82+(M82*N82)+O82</f>
        <v/>
      </c>
      <c r="R82" t="n">
        <v>6.1</v>
      </c>
      <c r="S82" s="2" t="n">
        <v>84</v>
      </c>
      <c r="T82" s="1" t="n">
        <v>0.03</v>
      </c>
      <c r="U82" s="2">
        <f>S82*(1-T82)</f>
        <v/>
      </c>
      <c r="V82" t="n">
        <v>10</v>
      </c>
      <c r="W82" t="n">
        <v>16</v>
      </c>
      <c r="X82" s="3" t="n">
        <v>5.7</v>
      </c>
      <c r="Y82" s="1" t="n">
        <v>0.8</v>
      </c>
      <c r="Z82" s="3">
        <f>Y82*X82</f>
        <v/>
      </c>
      <c r="AA82" s="3">
        <f>IF(I82&lt;&gt;"",X82/INDEX('energy battery'!$B$3:$D$6,MATCH('vehicles specifications'!$D82,'energy battery'!$A$3:$A$6,0),MATCH('vehicles specifications'!$I82,'energy battery'!$B$2:$D$2,0)),"")</f>
        <v/>
      </c>
      <c r="AB82" s="3">
        <f>IF(AA82&lt;&gt;"",0.3*AA82,"")</f>
        <v/>
      </c>
      <c r="AC82" s="3">
        <f>IF(AA82&lt;&gt;"",AB82+AA82,"")</f>
        <v/>
      </c>
      <c r="AD82" s="3" t="n">
        <v>0.5</v>
      </c>
      <c r="AE82" s="3" t="n">
        <v>0</v>
      </c>
      <c r="AF82">
        <f>AE82*'fuels and tailpipe emissions'!$B$3</f>
        <v/>
      </c>
      <c r="AG82" t="n">
        <v>0</v>
      </c>
      <c r="AH82" s="3" t="n">
        <v>0</v>
      </c>
      <c r="AI82" s="3" t="n">
        <v>3</v>
      </c>
      <c r="AJ82" s="3" t="n">
        <v>1</v>
      </c>
      <c r="AK82">
        <f>J82/25000</f>
        <v/>
      </c>
      <c r="AL82">
        <f>0.000537/1000*Q82</f>
        <v/>
      </c>
      <c r="AM82" t="n">
        <v>0.00129</v>
      </c>
      <c r="AN82" s="2">
        <f>U82</f>
        <v/>
      </c>
      <c r="AO82" s="2">
        <f>SUM(V82:W82)</f>
        <v/>
      </c>
      <c r="AP82" s="2">
        <f>AC82</f>
        <v/>
      </c>
      <c r="AQ82" s="6" t="inlineStr"/>
      <c r="AR82" s="20" t="n"/>
      <c r="AS82" s="5" t="n">
        <v>0.1894149615567632</v>
      </c>
      <c r="AT82" s="2">
        <f>SUM(Z82,AG82)/(SUM(AQ82,AS82)/3.6)</f>
        <v/>
      </c>
      <c r="AU82" s="5" t="n">
        <v>0</v>
      </c>
      <c r="AV82" s="5" t="n">
        <v>0</v>
      </c>
      <c r="AW82" s="7" t="n">
        <v>0</v>
      </c>
      <c r="AX82" s="7" t="n">
        <v>0</v>
      </c>
      <c r="AY82" s="7" t="n">
        <v>0</v>
      </c>
      <c r="AZ82" s="7" t="n">
        <v>0</v>
      </c>
      <c r="BA82" s="7" t="n">
        <v>0</v>
      </c>
      <c r="BB82" s="7" t="n">
        <v>0</v>
      </c>
      <c r="BC82" s="7" t="n">
        <v>0</v>
      </c>
      <c r="BD82" s="7" t="n">
        <v>0</v>
      </c>
      <c r="BE82" s="7" t="n">
        <v>0</v>
      </c>
      <c r="BF82" s="7" t="n">
        <v>0</v>
      </c>
      <c r="BG82" s="7" t="n">
        <v>0</v>
      </c>
      <c r="BH82" s="7" t="n">
        <v>0</v>
      </c>
      <c r="BI82" s="7" t="n">
        <v>0</v>
      </c>
      <c r="BJ82" s="7" t="n">
        <v>0</v>
      </c>
      <c r="BK82" s="7" t="n">
        <v>0</v>
      </c>
      <c r="BL82" s="7" t="n">
        <v>0</v>
      </c>
      <c r="BM82" s="7" t="n">
        <v>0</v>
      </c>
      <c r="BN82" s="7" t="n">
        <v>0</v>
      </c>
      <c r="BO82" s="7" t="n">
        <v>0</v>
      </c>
      <c r="BP82" s="7" t="n">
        <v>0</v>
      </c>
      <c r="BQ82" s="7" t="n">
        <v>0</v>
      </c>
      <c r="BR82" s="7" t="n">
        <v>0</v>
      </c>
      <c r="BS82" s="7" t="n">
        <v>0</v>
      </c>
      <c r="BT82" s="7" t="n">
        <v>0</v>
      </c>
      <c r="BU82" s="7" t="n">
        <v>0</v>
      </c>
      <c r="BV82" s="7" t="n">
        <v>0</v>
      </c>
      <c r="BW82" s="7" t="n">
        <v>0</v>
      </c>
      <c r="BX82" s="7" t="n">
        <v>0</v>
      </c>
      <c r="BY82" s="7" t="n">
        <v>0</v>
      </c>
      <c r="BZ82" s="7" t="n">
        <v>0</v>
      </c>
      <c r="CA82" s="7" t="n">
        <v>0</v>
      </c>
      <c r="CB82" s="7" t="n">
        <v>0</v>
      </c>
      <c r="CC82" s="7" t="n">
        <v>0</v>
      </c>
      <c r="CD82" s="7" t="n">
        <v>0</v>
      </c>
      <c r="CE82" s="7" t="n">
        <v>0</v>
      </c>
      <c r="CF82" s="7" t="n">
        <v>0</v>
      </c>
      <c r="CG82" s="7" t="n">
        <v>0</v>
      </c>
      <c r="CH82" s="7" t="n">
        <v>0</v>
      </c>
      <c r="CI82" s="7" t="n">
        <v>0</v>
      </c>
      <c r="CJ82" s="7" t="n">
        <v>0</v>
      </c>
      <c r="CK82" s="38">
        <f>VLOOKUP($B82,'abrasion emissions'!$O$7:$R$36,2,FALSE)</f>
        <v/>
      </c>
      <c r="CL82" s="38">
        <f>VLOOKUP($B82,'abrasion emissions'!$O$7:$R$36,3,FALSE)</f>
        <v/>
      </c>
      <c r="CM82" s="38">
        <f>VLOOKUP($B82,'abrasion emissions'!$O$7:$R$36,4,FALSE)</f>
        <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
      </c>
      <c r="CV82" s="7">
        <f>(CK82*CN82)+(CL82*CO82)+(CM82*CP82)</f>
        <v/>
      </c>
      <c r="CW82" s="7">
        <f>(CK82*CQ82)+(CL82*CR82)+(CM82*CS82)</f>
        <v/>
      </c>
    </row>
    <row r="83">
      <c r="A83">
        <f>B83&amp;" - "&amp;D83&amp;" - "&amp;IF(I83&lt;&gt;"",I83&amp;" - "&amp;E83,E83)</f>
        <v/>
      </c>
      <c r="B83" t="inlineStr">
        <is>
          <t>Scooter, battery electric, 4-11kW</t>
        </is>
      </c>
      <c r="D83" s="18" t="n">
        <v>2040</v>
      </c>
      <c r="E83" t="inlineStr">
        <is>
          <t>CH</t>
        </is>
      </c>
      <c r="F83" t="inlineStr">
        <is>
          <t>None</t>
        </is>
      </c>
      <c r="G83" t="inlineStr">
        <is>
          <t>vkm</t>
        </is>
      </c>
      <c r="H83" t="inlineStr">
        <is>
          <t>BEV</t>
        </is>
      </c>
      <c r="I83" t="inlineStr">
        <is>
          <t>NMC</t>
        </is>
      </c>
      <c r="J83" t="n">
        <v>25000</v>
      </c>
      <c r="K83" t="n">
        <v>1570</v>
      </c>
      <c r="L83" s="2">
        <f>J83/K83</f>
        <v/>
      </c>
      <c r="M83" t="n">
        <v>1</v>
      </c>
      <c r="N83" t="n">
        <v>75</v>
      </c>
      <c r="O83" t="n">
        <v>4</v>
      </c>
      <c r="P83" s="2">
        <f>SUM(U83,V83,W83,AC83,AF83,AH83)</f>
        <v/>
      </c>
      <c r="Q83" s="2">
        <f>P83+(M83*N83)+O83</f>
        <v/>
      </c>
      <c r="R83" t="n">
        <v>6.1</v>
      </c>
      <c r="S83" s="2" t="n">
        <v>84</v>
      </c>
      <c r="T83" s="1" t="n">
        <v>0.05</v>
      </c>
      <c r="U83" s="2">
        <f>S83*(1-T83)</f>
        <v/>
      </c>
      <c r="V83" t="n">
        <v>10</v>
      </c>
      <c r="W83" t="n">
        <v>16</v>
      </c>
      <c r="X83" s="3" t="n">
        <v>8.199999999999999</v>
      </c>
      <c r="Y83" s="1" t="n">
        <v>0.8</v>
      </c>
      <c r="Z83" s="3">
        <f>Y83*X83</f>
        <v/>
      </c>
      <c r="AA83" s="3">
        <f>IF(I83&lt;&gt;"",X83/INDEX('energy battery'!$B$3:$D$6,MATCH('vehicles specifications'!$D83,'energy battery'!$A$3:$A$6,0),MATCH('vehicles specifications'!$I83,'energy battery'!$B$2:$D$2,0)),"")</f>
        <v/>
      </c>
      <c r="AB83" s="3">
        <f>IF(AA83&lt;&gt;"",0.3*AA83,"")</f>
        <v/>
      </c>
      <c r="AC83" s="3">
        <f>IF(AA83&lt;&gt;"",AB83+AA83,"")</f>
        <v/>
      </c>
      <c r="AD83" s="3" t="n">
        <v>0.25</v>
      </c>
      <c r="AE83" s="3" t="n">
        <v>0</v>
      </c>
      <c r="AF83">
        <f>AE83*'fuels and tailpipe emissions'!$B$3</f>
        <v/>
      </c>
      <c r="AG83" t="n">
        <v>0</v>
      </c>
      <c r="AH83" s="3" t="n">
        <v>0</v>
      </c>
      <c r="AI83" s="3" t="n">
        <v>3</v>
      </c>
      <c r="AJ83" s="3" t="n">
        <v>1</v>
      </c>
      <c r="AK83">
        <f>J83/25000</f>
        <v/>
      </c>
      <c r="AL83">
        <f>0.000537/1000*Q83</f>
        <v/>
      </c>
      <c r="AM83" t="n">
        <v>0.00129</v>
      </c>
      <c r="AN83" s="2">
        <f>U83</f>
        <v/>
      </c>
      <c r="AO83" s="2">
        <f>SUM(V83:W83)</f>
        <v/>
      </c>
      <c r="AP83" s="2">
        <f>AC83</f>
        <v/>
      </c>
      <c r="AQ83" s="6" t="inlineStr"/>
      <c r="AR83" s="20" t="n"/>
      <c r="AS83" s="5" t="n">
        <v>0.1894149615567632</v>
      </c>
      <c r="AT83" s="2">
        <f>SUM(Z83,AG83)/(SUM(AQ83,AS83)/3.6)</f>
        <v/>
      </c>
      <c r="AU83" s="5" t="n">
        <v>0</v>
      </c>
      <c r="AV83" s="5" t="n">
        <v>0</v>
      </c>
      <c r="AW83" s="7" t="n">
        <v>0</v>
      </c>
      <c r="AX83" s="7" t="n">
        <v>0</v>
      </c>
      <c r="AY83" s="7" t="n">
        <v>0</v>
      </c>
      <c r="AZ83" s="7" t="n">
        <v>0</v>
      </c>
      <c r="BA83" s="7" t="n">
        <v>0</v>
      </c>
      <c r="BB83" s="7" t="n">
        <v>0</v>
      </c>
      <c r="BC83" s="7" t="n">
        <v>0</v>
      </c>
      <c r="BD83" s="7" t="n">
        <v>0</v>
      </c>
      <c r="BE83" s="7" t="n">
        <v>0</v>
      </c>
      <c r="BF83" s="7" t="n">
        <v>0</v>
      </c>
      <c r="BG83" s="7" t="n">
        <v>0</v>
      </c>
      <c r="BH83" s="7" t="n">
        <v>0</v>
      </c>
      <c r="BI83" s="7" t="n">
        <v>0</v>
      </c>
      <c r="BJ83" s="7" t="n">
        <v>0</v>
      </c>
      <c r="BK83" s="7" t="n">
        <v>0</v>
      </c>
      <c r="BL83" s="7" t="n">
        <v>0</v>
      </c>
      <c r="BM83" s="7" t="n">
        <v>0</v>
      </c>
      <c r="BN83" s="7" t="n">
        <v>0</v>
      </c>
      <c r="BO83" s="7" t="n">
        <v>0</v>
      </c>
      <c r="BP83" s="7" t="n">
        <v>0</v>
      </c>
      <c r="BQ83" s="7" t="n">
        <v>0</v>
      </c>
      <c r="BR83" s="7" t="n">
        <v>0</v>
      </c>
      <c r="BS83" s="7" t="n">
        <v>0</v>
      </c>
      <c r="BT83" s="7" t="n">
        <v>0</v>
      </c>
      <c r="BU83" s="7" t="n">
        <v>0</v>
      </c>
      <c r="BV83" s="7" t="n">
        <v>0</v>
      </c>
      <c r="BW83" s="7" t="n">
        <v>0</v>
      </c>
      <c r="BX83" s="7" t="n">
        <v>0</v>
      </c>
      <c r="BY83" s="7" t="n">
        <v>0</v>
      </c>
      <c r="BZ83" s="7" t="n">
        <v>0</v>
      </c>
      <c r="CA83" s="7" t="n">
        <v>0</v>
      </c>
      <c r="CB83" s="7" t="n">
        <v>0</v>
      </c>
      <c r="CC83" s="7" t="n">
        <v>0</v>
      </c>
      <c r="CD83" s="7" t="n">
        <v>0</v>
      </c>
      <c r="CE83" s="7" t="n">
        <v>0</v>
      </c>
      <c r="CF83" s="7" t="n">
        <v>0</v>
      </c>
      <c r="CG83" s="7" t="n">
        <v>0</v>
      </c>
      <c r="CH83" s="7" t="n">
        <v>0</v>
      </c>
      <c r="CI83" s="7" t="n">
        <v>0</v>
      </c>
      <c r="CJ83" s="7" t="n">
        <v>0</v>
      </c>
      <c r="CK83" s="38">
        <f>VLOOKUP($B83,'abrasion emissions'!$O$7:$R$36,2,FALSE)</f>
        <v/>
      </c>
      <c r="CL83" s="38">
        <f>VLOOKUP($B83,'abrasion emissions'!$O$7:$R$36,3,FALSE)</f>
        <v/>
      </c>
      <c r="CM83" s="38">
        <f>VLOOKUP($B83,'abrasion emissions'!$O$7:$R$36,4,FALSE)</f>
        <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
      </c>
      <c r="CV83" s="7">
        <f>(CK83*CN83)+(CL83*CO83)+(CM83*CP83)</f>
        <v/>
      </c>
      <c r="CW83" s="7">
        <f>(CK83*CQ83)+(CL83*CR83)+(CM83*CS83)</f>
        <v/>
      </c>
    </row>
    <row r="84">
      <c r="A84">
        <f>B84&amp;" - "&amp;D84&amp;" - "&amp;IF(I84&lt;&gt;"",I84&amp;" - "&amp;E84,E84)</f>
        <v/>
      </c>
      <c r="B84" t="inlineStr">
        <is>
          <t>Scooter, battery electric, 4-11kW</t>
        </is>
      </c>
      <c r="D84" s="18" t="n">
        <v>2050</v>
      </c>
      <c r="E84" t="inlineStr">
        <is>
          <t>CH</t>
        </is>
      </c>
      <c r="F84" t="inlineStr">
        <is>
          <t>None</t>
        </is>
      </c>
      <c r="G84" t="inlineStr">
        <is>
          <t>vkm</t>
        </is>
      </c>
      <c r="H84" t="inlineStr">
        <is>
          <t>BEV</t>
        </is>
      </c>
      <c r="I84" t="inlineStr">
        <is>
          <t>NMC</t>
        </is>
      </c>
      <c r="J84" t="n">
        <v>25000</v>
      </c>
      <c r="K84" t="n">
        <v>1570</v>
      </c>
      <c r="L84" s="2">
        <f>J84/K84</f>
        <v/>
      </c>
      <c r="M84" t="n">
        <v>1</v>
      </c>
      <c r="N84" t="n">
        <v>75</v>
      </c>
      <c r="O84" t="n">
        <v>4</v>
      </c>
      <c r="P84" s="2">
        <f>SUM(U84,V84,W84,AC84,AF84,AH84)</f>
        <v/>
      </c>
      <c r="Q84" s="2">
        <f>P84+(M84*N84)+O84</f>
        <v/>
      </c>
      <c r="R84" t="n">
        <v>6.1</v>
      </c>
      <c r="S84" s="2" t="n">
        <v>84</v>
      </c>
      <c r="T84" s="1" t="n">
        <v>0.07000000000000001</v>
      </c>
      <c r="U84" s="2">
        <f>S84*(1-T84)</f>
        <v/>
      </c>
      <c r="V84" t="n">
        <v>10</v>
      </c>
      <c r="W84" t="n">
        <v>16</v>
      </c>
      <c r="X84" s="3" t="n">
        <v>10.8</v>
      </c>
      <c r="Y84" s="1" t="n">
        <v>0.8</v>
      </c>
      <c r="Z84" s="3">
        <f>Y84*X84</f>
        <v/>
      </c>
      <c r="AA84" s="3">
        <f>IF(I84&lt;&gt;"",X84/INDEX('energy battery'!$B$3:$D$6,MATCH('vehicles specifications'!$D84,'energy battery'!$A$3:$A$6,0),MATCH('vehicles specifications'!$I84,'energy battery'!$B$2:$D$2,0)),"")</f>
        <v/>
      </c>
      <c r="AB84" s="3">
        <f>IF(AA84&lt;&gt;"",0.3*AA84,"")</f>
        <v/>
      </c>
      <c r="AC84" s="3">
        <f>IF(AA84&lt;&gt;"",AB84+AA84,"")</f>
        <v/>
      </c>
      <c r="AD84" s="3" t="n">
        <v>0</v>
      </c>
      <c r="AE84" s="3" t="n">
        <v>0</v>
      </c>
      <c r="AF84">
        <f>AE84*'fuels and tailpipe emissions'!$B$3</f>
        <v/>
      </c>
      <c r="AG84" t="n">
        <v>0</v>
      </c>
      <c r="AH84" s="3" t="n">
        <v>0</v>
      </c>
      <c r="AI84" s="3" t="n">
        <v>3</v>
      </c>
      <c r="AJ84" s="3" t="n">
        <v>1</v>
      </c>
      <c r="AK84">
        <f>J84/25000</f>
        <v/>
      </c>
      <c r="AL84">
        <f>0.000537/1000*Q84</f>
        <v/>
      </c>
      <c r="AM84" t="n">
        <v>0.00129</v>
      </c>
      <c r="AN84" s="2">
        <f>U84</f>
        <v/>
      </c>
      <c r="AO84" s="2">
        <f>SUM(V84:W84)</f>
        <v/>
      </c>
      <c r="AP84" s="2">
        <f>AC84</f>
        <v/>
      </c>
      <c r="AQ84" s="6" t="inlineStr"/>
      <c r="AR84" s="20" t="n"/>
      <c r="AS84" s="5" t="n">
        <v>0.1894149615567632</v>
      </c>
      <c r="AT84" s="2">
        <f>SUM(Z84,AG84)/(SUM(AQ84,AS84)/3.6)</f>
        <v/>
      </c>
      <c r="AU84" s="5" t="n">
        <v>0</v>
      </c>
      <c r="AV84" s="5" t="n">
        <v>0</v>
      </c>
      <c r="AW84" s="7" t="n">
        <v>0</v>
      </c>
      <c r="AX84" s="7" t="n">
        <v>0</v>
      </c>
      <c r="AY84" s="7" t="n">
        <v>0</v>
      </c>
      <c r="AZ84" s="7" t="n">
        <v>0</v>
      </c>
      <c r="BA84" s="7" t="n">
        <v>0</v>
      </c>
      <c r="BB84" s="7" t="n">
        <v>0</v>
      </c>
      <c r="BC84" s="7" t="n">
        <v>0</v>
      </c>
      <c r="BD84" s="7" t="n">
        <v>0</v>
      </c>
      <c r="BE84" s="7" t="n">
        <v>0</v>
      </c>
      <c r="BF84" s="7" t="n">
        <v>0</v>
      </c>
      <c r="BG84" s="7" t="n">
        <v>0</v>
      </c>
      <c r="BH84" s="7" t="n">
        <v>0</v>
      </c>
      <c r="BI84" s="7" t="n">
        <v>0</v>
      </c>
      <c r="BJ84" s="7" t="n">
        <v>0</v>
      </c>
      <c r="BK84" s="7" t="n">
        <v>0</v>
      </c>
      <c r="BL84" s="7" t="n">
        <v>0</v>
      </c>
      <c r="BM84" s="7" t="n">
        <v>0</v>
      </c>
      <c r="BN84" s="7" t="n">
        <v>0</v>
      </c>
      <c r="BO84" s="7" t="n">
        <v>0</v>
      </c>
      <c r="BP84" s="7" t="n">
        <v>0</v>
      </c>
      <c r="BQ84" s="7" t="n">
        <v>0</v>
      </c>
      <c r="BR84" s="7" t="n">
        <v>0</v>
      </c>
      <c r="BS84" s="7" t="n">
        <v>0</v>
      </c>
      <c r="BT84" s="7" t="n">
        <v>0</v>
      </c>
      <c r="BU84" s="7" t="n">
        <v>0</v>
      </c>
      <c r="BV84" s="7" t="n">
        <v>0</v>
      </c>
      <c r="BW84" s="7" t="n">
        <v>0</v>
      </c>
      <c r="BX84" s="7" t="n">
        <v>0</v>
      </c>
      <c r="BY84" s="7" t="n">
        <v>0</v>
      </c>
      <c r="BZ84" s="7" t="n">
        <v>0</v>
      </c>
      <c r="CA84" s="7" t="n">
        <v>0</v>
      </c>
      <c r="CB84" s="7" t="n">
        <v>0</v>
      </c>
      <c r="CC84" s="7" t="n">
        <v>0</v>
      </c>
      <c r="CD84" s="7" t="n">
        <v>0</v>
      </c>
      <c r="CE84" s="7" t="n">
        <v>0</v>
      </c>
      <c r="CF84" s="7" t="n">
        <v>0</v>
      </c>
      <c r="CG84" s="7" t="n">
        <v>0</v>
      </c>
      <c r="CH84" s="7" t="n">
        <v>0</v>
      </c>
      <c r="CI84" s="7" t="n">
        <v>0</v>
      </c>
      <c r="CJ84" s="7" t="n">
        <v>0</v>
      </c>
      <c r="CK84" s="38">
        <f>VLOOKUP($B84,'abrasion emissions'!$O$7:$R$36,2,FALSE)</f>
        <v/>
      </c>
      <c r="CL84" s="38">
        <f>VLOOKUP($B84,'abrasion emissions'!$O$7:$R$36,3,FALSE)</f>
        <v/>
      </c>
      <c r="CM84" s="38">
        <f>VLOOKUP($B84,'abrasion emissions'!$O$7:$R$36,4,FALSE)</f>
        <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
      </c>
      <c r="CV84" s="7">
        <f>(CK84*CN84)+(CL84*CO84)+(CM84*CP84)</f>
        <v/>
      </c>
      <c r="CW84" s="7">
        <f>(CK84*CQ84)+(CL84*CR84)+(CM84*CS84)</f>
        <v/>
      </c>
    </row>
    <row r="85">
      <c r="A85">
        <f>B85&amp;" - "&amp;D85&amp;" - "&amp;IF(I85&lt;&gt;"",I85&amp;" - "&amp;E85,E85)</f>
        <v/>
      </c>
      <c r="B85" t="inlineStr">
        <is>
          <t>Scooter, battery electric, &lt;4kW</t>
        </is>
      </c>
      <c r="D85" s="18" t="n">
        <v>2020</v>
      </c>
      <c r="E85" t="inlineStr">
        <is>
          <t>CH</t>
        </is>
      </c>
      <c r="F85" t="inlineStr">
        <is>
          <t>None</t>
        </is>
      </c>
      <c r="G85" t="inlineStr">
        <is>
          <t>vkm</t>
        </is>
      </c>
      <c r="H85" t="inlineStr">
        <is>
          <t>BEV</t>
        </is>
      </c>
      <c r="I85" t="inlineStr">
        <is>
          <t>LFP</t>
        </is>
      </c>
      <c r="J85" t="n">
        <v>25000</v>
      </c>
      <c r="K85" t="n">
        <v>1570</v>
      </c>
      <c r="L85" s="2">
        <f>J85/K85</f>
        <v/>
      </c>
      <c r="M85" t="n">
        <v>1</v>
      </c>
      <c r="N85" t="n">
        <v>75</v>
      </c>
      <c r="O85" t="n">
        <v>4</v>
      </c>
      <c r="P85" s="2">
        <f>SUM(U85,V85,W85,AC85,AF85,AH85)</f>
        <v/>
      </c>
      <c r="Q85" s="2">
        <f>P85+(M85*N85)+O85</f>
        <v/>
      </c>
      <c r="R85" t="n">
        <v>2.6</v>
      </c>
      <c r="S85" s="2" t="n">
        <v>73</v>
      </c>
      <c r="T85" s="1" t="n">
        <v>0</v>
      </c>
      <c r="U85" s="2">
        <f>S85*(1-T85)</f>
        <v/>
      </c>
      <c r="V85" t="n">
        <v>5</v>
      </c>
      <c r="W85" t="n">
        <v>8</v>
      </c>
      <c r="X85" s="3" t="n">
        <v>2.3</v>
      </c>
      <c r="Y85" s="1" t="n">
        <v>0.8</v>
      </c>
      <c r="Z85" s="3">
        <f>Y85*X85</f>
        <v/>
      </c>
      <c r="AA85" s="3">
        <f>IF(I85&lt;&gt;"",X85/INDEX('energy battery'!$B$3:$D$6,MATCH('vehicles specifications'!$D85,'energy battery'!$A$3:$A$6,0),MATCH('vehicles specifications'!$I85,'energy battery'!$B$2:$D$2,0)),"")</f>
        <v/>
      </c>
      <c r="AB85" s="3">
        <f>IF(AA85&lt;&gt;"",0.2*AA85,"")</f>
        <v/>
      </c>
      <c r="AC85" s="3">
        <f>IF(AA85&lt;&gt;"",AB85+AA85,"")</f>
        <v/>
      </c>
      <c r="AD85" s="3" t="n">
        <v>1</v>
      </c>
      <c r="AE85" s="3" t="n">
        <v>0</v>
      </c>
      <c r="AF85">
        <f>AE85*'fuels and tailpipe emissions'!$B$3</f>
        <v/>
      </c>
      <c r="AG85" t="n">
        <v>0</v>
      </c>
      <c r="AH85" s="3" t="n">
        <v>0</v>
      </c>
      <c r="AI85" s="3" t="n">
        <v>3</v>
      </c>
      <c r="AJ85" s="3" t="n">
        <v>1</v>
      </c>
      <c r="AK85">
        <f>J85/25000</f>
        <v/>
      </c>
      <c r="AL85">
        <f>0.000537/1000*Q85</f>
        <v/>
      </c>
      <c r="AM85" t="n">
        <v>0.00129</v>
      </c>
      <c r="AN85" s="2">
        <f>U85</f>
        <v/>
      </c>
      <c r="AO85" s="2">
        <f>SUM(V85:W85)</f>
        <v/>
      </c>
      <c r="AP85" s="2">
        <f>AC85</f>
        <v/>
      </c>
      <c r="AQ85" s="6" t="inlineStr"/>
      <c r="AR85" s="20" t="n"/>
      <c r="AS85" s="5" t="n">
        <v>0.1334361071081471</v>
      </c>
      <c r="AT85" s="2">
        <f>SUM(Z85,AG85)/(SUM(AQ85,AS85)/3.6)</f>
        <v/>
      </c>
      <c r="AU85" s="5" t="n">
        <v>0</v>
      </c>
      <c r="AV85" s="5" t="n">
        <v>0</v>
      </c>
      <c r="AW85" s="7" t="n">
        <v>0</v>
      </c>
      <c r="AX85" s="7" t="n">
        <v>0</v>
      </c>
      <c r="AY85" s="7" t="n">
        <v>0</v>
      </c>
      <c r="AZ85" s="7" t="n">
        <v>0</v>
      </c>
      <c r="BA85" s="7" t="n">
        <v>0</v>
      </c>
      <c r="BB85" s="7" t="n">
        <v>0</v>
      </c>
      <c r="BC85" s="7" t="n">
        <v>0</v>
      </c>
      <c r="BD85" s="7" t="n">
        <v>0</v>
      </c>
      <c r="BE85" s="7" t="n">
        <v>0</v>
      </c>
      <c r="BF85" s="7" t="n">
        <v>0</v>
      </c>
      <c r="BG85" s="7" t="n">
        <v>0</v>
      </c>
      <c r="BH85" s="7" t="n">
        <v>0</v>
      </c>
      <c r="BI85" s="7" t="n">
        <v>0</v>
      </c>
      <c r="BJ85" s="7" t="n">
        <v>0</v>
      </c>
      <c r="BK85" s="7" t="n">
        <v>0</v>
      </c>
      <c r="BL85" s="7" t="n">
        <v>0</v>
      </c>
      <c r="BM85" s="7" t="n">
        <v>0</v>
      </c>
      <c r="BN85" s="7" t="n">
        <v>0</v>
      </c>
      <c r="BO85" s="7" t="n">
        <v>0</v>
      </c>
      <c r="BP85" s="7" t="n">
        <v>0</v>
      </c>
      <c r="BQ85" s="7" t="n">
        <v>0</v>
      </c>
      <c r="BR85" s="7" t="n">
        <v>0</v>
      </c>
      <c r="BS85" s="7" t="n">
        <v>0</v>
      </c>
      <c r="BT85" s="7" t="n">
        <v>0</v>
      </c>
      <c r="BU85" s="7" t="n">
        <v>0</v>
      </c>
      <c r="BV85" s="7" t="n">
        <v>0</v>
      </c>
      <c r="BW85" s="7" t="n">
        <v>0</v>
      </c>
      <c r="BX85" s="7" t="n">
        <v>0</v>
      </c>
      <c r="BY85" s="7" t="n">
        <v>0</v>
      </c>
      <c r="BZ85" s="7" t="n">
        <v>0</v>
      </c>
      <c r="CA85" s="7" t="n">
        <v>0</v>
      </c>
      <c r="CB85" s="7" t="n">
        <v>0</v>
      </c>
      <c r="CC85" s="7" t="n">
        <v>0</v>
      </c>
      <c r="CD85" s="7" t="n">
        <v>0</v>
      </c>
      <c r="CE85" s="7" t="n">
        <v>0</v>
      </c>
      <c r="CF85" s="7" t="n">
        <v>0</v>
      </c>
      <c r="CG85" s="7" t="n">
        <v>0</v>
      </c>
      <c r="CH85" s="7" t="n">
        <v>0</v>
      </c>
      <c r="CI85" s="7" t="n">
        <v>0</v>
      </c>
      <c r="CJ85" s="7" t="n">
        <v>0</v>
      </c>
      <c r="CK85" s="38">
        <f>VLOOKUP($B85,'abrasion emissions'!$O$7:$R$36,2,FALSE)</f>
        <v/>
      </c>
      <c r="CL85" s="38">
        <f>VLOOKUP($B85,'abrasion emissions'!$O$7:$R$36,3,FALSE)</f>
        <v/>
      </c>
      <c r="CM85" s="38">
        <f>VLOOKUP($B85,'abrasion emissions'!$O$7:$R$36,4,FALSE)</f>
        <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
      </c>
      <c r="CV85" s="7">
        <f>(CK85*CN85)+(CL85*CO85)+(CM85*CP85)</f>
        <v/>
      </c>
      <c r="CW85" s="7">
        <f>(CK85*CQ85)+(CL85*CR85)+(CM85*CS85)</f>
        <v/>
      </c>
    </row>
    <row r="86">
      <c r="A86">
        <f>B86&amp;" - "&amp;D86&amp;" - "&amp;IF(I86&lt;&gt;"",I86&amp;" - "&amp;E86,E86)</f>
        <v/>
      </c>
      <c r="B86" t="inlineStr">
        <is>
          <t>Scooter, battery electric, &lt;4kW</t>
        </is>
      </c>
      <c r="D86" s="18" t="n">
        <v>2030</v>
      </c>
      <c r="E86" t="inlineStr">
        <is>
          <t>CH</t>
        </is>
      </c>
      <c r="F86" t="inlineStr">
        <is>
          <t>None</t>
        </is>
      </c>
      <c r="G86" t="inlineStr">
        <is>
          <t>vkm</t>
        </is>
      </c>
      <c r="H86" t="inlineStr">
        <is>
          <t>BEV</t>
        </is>
      </c>
      <c r="I86" t="inlineStr">
        <is>
          <t>LFP</t>
        </is>
      </c>
      <c r="J86" t="n">
        <v>25000</v>
      </c>
      <c r="K86" t="n">
        <v>1570</v>
      </c>
      <c r="L86" s="2">
        <f>J86/K86</f>
        <v/>
      </c>
      <c r="M86" t="n">
        <v>1</v>
      </c>
      <c r="N86" t="n">
        <v>75</v>
      </c>
      <c r="O86" t="n">
        <v>4</v>
      </c>
      <c r="P86" s="2">
        <f>SUM(U86,V86,W86,AC86,AF86,AH86)</f>
        <v/>
      </c>
      <c r="Q86" s="2">
        <f>P86+(M86*N86)+O86</f>
        <v/>
      </c>
      <c r="R86" t="n">
        <v>2.6</v>
      </c>
      <c r="S86" s="2" t="n">
        <v>73</v>
      </c>
      <c r="T86" s="1" t="n">
        <v>0.03</v>
      </c>
      <c r="U86" s="2">
        <f>S86*(1-T86)</f>
        <v/>
      </c>
      <c r="V86" t="n">
        <v>5</v>
      </c>
      <c r="W86" t="n">
        <v>8</v>
      </c>
      <c r="X86" s="3" t="n">
        <v>4</v>
      </c>
      <c r="Y86" s="1" t="n">
        <v>0.8</v>
      </c>
      <c r="Z86" s="3">
        <f>Y86*X86</f>
        <v/>
      </c>
      <c r="AA86" s="3">
        <f>IF(I86&lt;&gt;"",X86/INDEX('energy battery'!$B$3:$D$6,MATCH('vehicles specifications'!$D86,'energy battery'!$A$3:$A$6,0),MATCH('vehicles specifications'!$I86,'energy battery'!$B$2:$D$2,0)),"")</f>
        <v/>
      </c>
      <c r="AB86" s="3">
        <f>IF(AA86&lt;&gt;"",0.2*AA86,"")</f>
        <v/>
      </c>
      <c r="AC86" s="3">
        <f>IF(AA86&lt;&gt;"",AB86+AA86,"")</f>
        <v/>
      </c>
      <c r="AD86" s="3" t="n">
        <v>0.5</v>
      </c>
      <c r="AE86" s="3" t="n">
        <v>0</v>
      </c>
      <c r="AF86">
        <f>AE86*'fuels and tailpipe emissions'!$B$3</f>
        <v/>
      </c>
      <c r="AG86" t="n">
        <v>0</v>
      </c>
      <c r="AH86" s="3" t="n">
        <v>0</v>
      </c>
      <c r="AI86" s="3" t="n">
        <v>3</v>
      </c>
      <c r="AJ86" s="3" t="n">
        <v>1</v>
      </c>
      <c r="AK86">
        <f>J86/25000</f>
        <v/>
      </c>
      <c r="AL86">
        <f>0.000537/1000*Q86</f>
        <v/>
      </c>
      <c r="AM86" t="n">
        <v>0.00129</v>
      </c>
      <c r="AN86" s="2">
        <f>U86</f>
        <v/>
      </c>
      <c r="AO86" s="2">
        <f>SUM(V86:W86)</f>
        <v/>
      </c>
      <c r="AP86" s="2">
        <f>AC86</f>
        <v/>
      </c>
      <c r="AQ86" s="6" t="inlineStr"/>
      <c r="AR86" s="20" t="n"/>
      <c r="AS86" s="5" t="n">
        <v>0.1334361071081471</v>
      </c>
      <c r="AT86" s="2">
        <f>SUM(Z86,AG86)/(SUM(AQ86,AS86)/3.6)</f>
        <v/>
      </c>
      <c r="AU86" s="5" t="n">
        <v>0</v>
      </c>
      <c r="AV86" s="5" t="n">
        <v>0</v>
      </c>
      <c r="AW86" s="7" t="n">
        <v>0</v>
      </c>
      <c r="AX86" s="7" t="n">
        <v>0</v>
      </c>
      <c r="AY86" s="7" t="n">
        <v>0</v>
      </c>
      <c r="AZ86" s="7" t="n">
        <v>0</v>
      </c>
      <c r="BA86" s="7" t="n">
        <v>0</v>
      </c>
      <c r="BB86" s="7" t="n">
        <v>0</v>
      </c>
      <c r="BC86" s="7" t="n">
        <v>0</v>
      </c>
      <c r="BD86" s="7" t="n">
        <v>0</v>
      </c>
      <c r="BE86" s="7" t="n">
        <v>0</v>
      </c>
      <c r="BF86" s="7" t="n">
        <v>0</v>
      </c>
      <c r="BG86" s="7" t="n">
        <v>0</v>
      </c>
      <c r="BH86" s="7" t="n">
        <v>0</v>
      </c>
      <c r="BI86" s="7" t="n">
        <v>0</v>
      </c>
      <c r="BJ86" s="7" t="n">
        <v>0</v>
      </c>
      <c r="BK86" s="7" t="n">
        <v>0</v>
      </c>
      <c r="BL86" s="7" t="n">
        <v>0</v>
      </c>
      <c r="BM86" s="7" t="n">
        <v>0</v>
      </c>
      <c r="BN86" s="7" t="n">
        <v>0</v>
      </c>
      <c r="BO86" s="7" t="n">
        <v>0</v>
      </c>
      <c r="BP86" s="7" t="n">
        <v>0</v>
      </c>
      <c r="BQ86" s="7" t="n">
        <v>0</v>
      </c>
      <c r="BR86" s="7" t="n">
        <v>0</v>
      </c>
      <c r="BS86" s="7" t="n">
        <v>0</v>
      </c>
      <c r="BT86" s="7" t="n">
        <v>0</v>
      </c>
      <c r="BU86" s="7" t="n">
        <v>0</v>
      </c>
      <c r="BV86" s="7" t="n">
        <v>0</v>
      </c>
      <c r="BW86" s="7" t="n">
        <v>0</v>
      </c>
      <c r="BX86" s="7" t="n">
        <v>0</v>
      </c>
      <c r="BY86" s="7" t="n">
        <v>0</v>
      </c>
      <c r="BZ86" s="7" t="n">
        <v>0</v>
      </c>
      <c r="CA86" s="7" t="n">
        <v>0</v>
      </c>
      <c r="CB86" s="7" t="n">
        <v>0</v>
      </c>
      <c r="CC86" s="7" t="n">
        <v>0</v>
      </c>
      <c r="CD86" s="7" t="n">
        <v>0</v>
      </c>
      <c r="CE86" s="7" t="n">
        <v>0</v>
      </c>
      <c r="CF86" s="7" t="n">
        <v>0</v>
      </c>
      <c r="CG86" s="7" t="n">
        <v>0</v>
      </c>
      <c r="CH86" s="7" t="n">
        <v>0</v>
      </c>
      <c r="CI86" s="7" t="n">
        <v>0</v>
      </c>
      <c r="CJ86" s="7" t="n">
        <v>0</v>
      </c>
      <c r="CK86" s="38">
        <f>VLOOKUP($B86,'abrasion emissions'!$O$7:$R$36,2,FALSE)</f>
        <v/>
      </c>
      <c r="CL86" s="38">
        <f>VLOOKUP($B86,'abrasion emissions'!$O$7:$R$36,3,FALSE)</f>
        <v/>
      </c>
      <c r="CM86" s="38">
        <f>VLOOKUP($B86,'abrasion emissions'!$O$7:$R$36,4,FALSE)</f>
        <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
      </c>
      <c r="CV86" s="7">
        <f>(CK86*CN86)+(CL86*CO86)+(CM86*CP86)</f>
        <v/>
      </c>
      <c r="CW86" s="7">
        <f>(CK86*CQ86)+(CL86*CR86)+(CM86*CS86)</f>
        <v/>
      </c>
    </row>
    <row r="87">
      <c r="A87">
        <f>B87&amp;" - "&amp;D87&amp;" - "&amp;IF(I87&lt;&gt;"",I87&amp;" - "&amp;E87,E87)</f>
        <v/>
      </c>
      <c r="B87" t="inlineStr">
        <is>
          <t>Scooter, battery electric, &lt;4kW</t>
        </is>
      </c>
      <c r="D87" s="18" t="n">
        <v>2040</v>
      </c>
      <c r="E87" t="inlineStr">
        <is>
          <t>CH</t>
        </is>
      </c>
      <c r="F87" t="inlineStr">
        <is>
          <t>None</t>
        </is>
      </c>
      <c r="G87" t="inlineStr">
        <is>
          <t>vkm</t>
        </is>
      </c>
      <c r="H87" t="inlineStr">
        <is>
          <t>BEV</t>
        </is>
      </c>
      <c r="I87" t="inlineStr">
        <is>
          <t>LFP</t>
        </is>
      </c>
      <c r="J87" t="n">
        <v>25000</v>
      </c>
      <c r="K87" t="n">
        <v>1570</v>
      </c>
      <c r="L87" s="2">
        <f>J87/K87</f>
        <v/>
      </c>
      <c r="M87" t="n">
        <v>1</v>
      </c>
      <c r="N87" t="n">
        <v>75</v>
      </c>
      <c r="O87" t="n">
        <v>4</v>
      </c>
      <c r="P87" s="2">
        <f>SUM(U87,V87,W87,AC87,AF87,AH87)</f>
        <v/>
      </c>
      <c r="Q87" s="2">
        <f>P87+(M87*N87)+O87</f>
        <v/>
      </c>
      <c r="R87" t="n">
        <v>2.6</v>
      </c>
      <c r="S87" s="2" t="n">
        <v>73</v>
      </c>
      <c r="T87" s="1" t="n">
        <v>0.05</v>
      </c>
      <c r="U87" s="2">
        <f>S87*(1-T87)</f>
        <v/>
      </c>
      <c r="V87" t="n">
        <v>5</v>
      </c>
      <c r="W87" t="n">
        <v>8</v>
      </c>
      <c r="X87" s="3" t="n">
        <v>5.8</v>
      </c>
      <c r="Y87" s="1" t="n">
        <v>0.8</v>
      </c>
      <c r="Z87" s="3">
        <f>Y87*X87</f>
        <v/>
      </c>
      <c r="AA87" s="3">
        <f>IF(I87&lt;&gt;"",X87/INDEX('energy battery'!$B$3:$D$6,MATCH('vehicles specifications'!$D87,'energy battery'!$A$3:$A$6,0),MATCH('vehicles specifications'!$I87,'energy battery'!$B$2:$D$2,0)),"")</f>
        <v/>
      </c>
      <c r="AB87" s="3">
        <f>IF(AA87&lt;&gt;"",0.2*AA87,"")</f>
        <v/>
      </c>
      <c r="AC87" s="3">
        <f>IF(AA87&lt;&gt;"",AB87+AA87,"")</f>
        <v/>
      </c>
      <c r="AD87" s="3" t="n">
        <v>0.25</v>
      </c>
      <c r="AE87" s="3" t="n">
        <v>0</v>
      </c>
      <c r="AF87">
        <f>AE87*'fuels and tailpipe emissions'!$B$3</f>
        <v/>
      </c>
      <c r="AG87" t="n">
        <v>0</v>
      </c>
      <c r="AH87" s="3" t="n">
        <v>0</v>
      </c>
      <c r="AI87" s="3" t="n">
        <v>3</v>
      </c>
      <c r="AJ87" s="3" t="n">
        <v>1</v>
      </c>
      <c r="AK87">
        <f>J87/25000</f>
        <v/>
      </c>
      <c r="AL87">
        <f>0.000537/1000*Q87</f>
        <v/>
      </c>
      <c r="AM87" t="n">
        <v>0.00129</v>
      </c>
      <c r="AN87" s="2">
        <f>U87</f>
        <v/>
      </c>
      <c r="AO87" s="2">
        <f>SUM(V87:W87)</f>
        <v/>
      </c>
      <c r="AP87" s="2">
        <f>AC87</f>
        <v/>
      </c>
      <c r="AQ87" s="6" t="inlineStr"/>
      <c r="AR87" s="20" t="n"/>
      <c r="AS87" s="5" t="n">
        <v>0.1334361071081471</v>
      </c>
      <c r="AT87" s="2">
        <f>SUM(Z87,AG87)/(SUM(AQ87,AS87)/3.6)</f>
        <v/>
      </c>
      <c r="AU87" s="5" t="n">
        <v>0</v>
      </c>
      <c r="AV87" s="5" t="n">
        <v>0</v>
      </c>
      <c r="AW87" s="7" t="n">
        <v>0</v>
      </c>
      <c r="AX87" s="7" t="n">
        <v>0</v>
      </c>
      <c r="AY87" s="7" t="n">
        <v>0</v>
      </c>
      <c r="AZ87" s="7" t="n">
        <v>0</v>
      </c>
      <c r="BA87" s="7" t="n">
        <v>0</v>
      </c>
      <c r="BB87" s="7" t="n">
        <v>0</v>
      </c>
      <c r="BC87" s="7" t="n">
        <v>0</v>
      </c>
      <c r="BD87" s="7" t="n">
        <v>0</v>
      </c>
      <c r="BE87" s="7" t="n">
        <v>0</v>
      </c>
      <c r="BF87" s="7" t="n">
        <v>0</v>
      </c>
      <c r="BG87" s="7" t="n">
        <v>0</v>
      </c>
      <c r="BH87" s="7" t="n">
        <v>0</v>
      </c>
      <c r="BI87" s="7" t="n">
        <v>0</v>
      </c>
      <c r="BJ87" s="7" t="n">
        <v>0</v>
      </c>
      <c r="BK87" s="7" t="n">
        <v>0</v>
      </c>
      <c r="BL87" s="7" t="n">
        <v>0</v>
      </c>
      <c r="BM87" s="7" t="n">
        <v>0</v>
      </c>
      <c r="BN87" s="7" t="n">
        <v>0</v>
      </c>
      <c r="BO87" s="7" t="n">
        <v>0</v>
      </c>
      <c r="BP87" s="7" t="n">
        <v>0</v>
      </c>
      <c r="BQ87" s="7" t="n">
        <v>0</v>
      </c>
      <c r="BR87" s="7" t="n">
        <v>0</v>
      </c>
      <c r="BS87" s="7" t="n">
        <v>0</v>
      </c>
      <c r="BT87" s="7" t="n">
        <v>0</v>
      </c>
      <c r="BU87" s="7" t="n">
        <v>0</v>
      </c>
      <c r="BV87" s="7" t="n">
        <v>0</v>
      </c>
      <c r="BW87" s="7" t="n">
        <v>0</v>
      </c>
      <c r="BX87" s="7" t="n">
        <v>0</v>
      </c>
      <c r="BY87" s="7" t="n">
        <v>0</v>
      </c>
      <c r="BZ87" s="7" t="n">
        <v>0</v>
      </c>
      <c r="CA87" s="7" t="n">
        <v>0</v>
      </c>
      <c r="CB87" s="7" t="n">
        <v>0</v>
      </c>
      <c r="CC87" s="7" t="n">
        <v>0</v>
      </c>
      <c r="CD87" s="7" t="n">
        <v>0</v>
      </c>
      <c r="CE87" s="7" t="n">
        <v>0</v>
      </c>
      <c r="CF87" s="7" t="n">
        <v>0</v>
      </c>
      <c r="CG87" s="7" t="n">
        <v>0</v>
      </c>
      <c r="CH87" s="7" t="n">
        <v>0</v>
      </c>
      <c r="CI87" s="7" t="n">
        <v>0</v>
      </c>
      <c r="CJ87" s="7" t="n">
        <v>0</v>
      </c>
      <c r="CK87" s="38">
        <f>VLOOKUP($B87,'abrasion emissions'!$O$7:$R$36,2,FALSE)</f>
        <v/>
      </c>
      <c r="CL87" s="38">
        <f>VLOOKUP($B87,'abrasion emissions'!$O$7:$R$36,3,FALSE)</f>
        <v/>
      </c>
      <c r="CM87" s="38">
        <f>VLOOKUP($B87,'abrasion emissions'!$O$7:$R$36,4,FALSE)</f>
        <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
      </c>
      <c r="CV87" s="7">
        <f>(CK87*CN87)+(CL87*CO87)+(CM87*CP87)</f>
        <v/>
      </c>
      <c r="CW87" s="7">
        <f>(CK87*CQ87)+(CL87*CR87)+(CM87*CS87)</f>
        <v/>
      </c>
    </row>
    <row r="88">
      <c r="A88">
        <f>B88&amp;" - "&amp;D88&amp;" - "&amp;IF(I88&lt;&gt;"",I88&amp;" - "&amp;E88,E88)</f>
        <v/>
      </c>
      <c r="B88" t="inlineStr">
        <is>
          <t>Scooter, battery electric, &lt;4kW</t>
        </is>
      </c>
      <c r="D88" s="18" t="n">
        <v>2050</v>
      </c>
      <c r="E88" t="inlineStr">
        <is>
          <t>CH</t>
        </is>
      </c>
      <c r="F88" t="inlineStr">
        <is>
          <t>None</t>
        </is>
      </c>
      <c r="G88" t="inlineStr">
        <is>
          <t>vkm</t>
        </is>
      </c>
      <c r="H88" t="inlineStr">
        <is>
          <t>BEV</t>
        </is>
      </c>
      <c r="I88" t="inlineStr">
        <is>
          <t>LFP</t>
        </is>
      </c>
      <c r="J88" t="n">
        <v>25000</v>
      </c>
      <c r="K88" t="n">
        <v>1570</v>
      </c>
      <c r="L88" s="2">
        <f>J88/K88</f>
        <v/>
      </c>
      <c r="M88" t="n">
        <v>1</v>
      </c>
      <c r="N88" t="n">
        <v>75</v>
      </c>
      <c r="O88" t="n">
        <v>4</v>
      </c>
      <c r="P88" s="2">
        <f>SUM(U88,V88,W88,AC88,AF88,AH88)</f>
        <v/>
      </c>
      <c r="Q88" s="2">
        <f>P88+(M88*N88)+O88</f>
        <v/>
      </c>
      <c r="R88" t="n">
        <v>2.6</v>
      </c>
      <c r="S88" s="2" t="n">
        <v>73</v>
      </c>
      <c r="T88" s="1" t="n">
        <v>0.07000000000000001</v>
      </c>
      <c r="U88" s="2">
        <f>S88*(1-T88)</f>
        <v/>
      </c>
      <c r="V88" t="n">
        <v>5</v>
      </c>
      <c r="W88" t="n">
        <v>8</v>
      </c>
      <c r="X88" s="3" t="n">
        <v>8</v>
      </c>
      <c r="Y88" s="1" t="n">
        <v>0.8</v>
      </c>
      <c r="Z88" s="3">
        <f>Y88*X88</f>
        <v/>
      </c>
      <c r="AA88" s="3">
        <f>IF(I88&lt;&gt;"",X88/INDEX('energy battery'!$B$3:$D$6,MATCH('vehicles specifications'!$D88,'energy battery'!$A$3:$A$6,0),MATCH('vehicles specifications'!$I88,'energy battery'!$B$2:$D$2,0)),"")</f>
        <v/>
      </c>
      <c r="AB88" s="3">
        <f>IF(AA88&lt;&gt;"",0.2*AA88,"")</f>
        <v/>
      </c>
      <c r="AC88" s="3">
        <f>IF(AA88&lt;&gt;"",AB88+AA88,"")</f>
        <v/>
      </c>
      <c r="AD88" s="3" t="n">
        <v>0</v>
      </c>
      <c r="AE88" s="3" t="n">
        <v>0</v>
      </c>
      <c r="AF88">
        <f>AE88*'fuels and tailpipe emissions'!$B$3</f>
        <v/>
      </c>
      <c r="AG88" t="n">
        <v>0</v>
      </c>
      <c r="AH88" s="3" t="n">
        <v>0</v>
      </c>
      <c r="AI88" s="3" t="n">
        <v>3</v>
      </c>
      <c r="AJ88" s="3" t="n">
        <v>1</v>
      </c>
      <c r="AK88">
        <f>J88/25000</f>
        <v/>
      </c>
      <c r="AL88">
        <f>0.000537/1000*Q88</f>
        <v/>
      </c>
      <c r="AM88" t="n">
        <v>0.00129</v>
      </c>
      <c r="AN88" s="2">
        <f>U88</f>
        <v/>
      </c>
      <c r="AO88" s="2">
        <f>SUM(V88:W88)</f>
        <v/>
      </c>
      <c r="AP88" s="2">
        <f>AC88</f>
        <v/>
      </c>
      <c r="AQ88" s="6" t="inlineStr"/>
      <c r="AR88" s="20" t="n"/>
      <c r="AS88" s="5" t="n">
        <v>0.1334361071081471</v>
      </c>
      <c r="AT88" s="2">
        <f>SUM(Z88,AG88)/(SUM(AQ88,AS88)/3.6)</f>
        <v/>
      </c>
      <c r="AU88" s="5" t="n">
        <v>0</v>
      </c>
      <c r="AV88" s="5" t="n">
        <v>0</v>
      </c>
      <c r="AW88" s="7" t="n">
        <v>0</v>
      </c>
      <c r="AX88" s="7" t="n">
        <v>0</v>
      </c>
      <c r="AY88" s="7" t="n">
        <v>0</v>
      </c>
      <c r="AZ88" s="7" t="n">
        <v>0</v>
      </c>
      <c r="BA88" s="7" t="n">
        <v>0</v>
      </c>
      <c r="BB88" s="7" t="n">
        <v>0</v>
      </c>
      <c r="BC88" s="7" t="n">
        <v>0</v>
      </c>
      <c r="BD88" s="7" t="n">
        <v>0</v>
      </c>
      <c r="BE88" s="7" t="n">
        <v>0</v>
      </c>
      <c r="BF88" s="7" t="n">
        <v>0</v>
      </c>
      <c r="BG88" s="7" t="n">
        <v>0</v>
      </c>
      <c r="BH88" s="7" t="n">
        <v>0</v>
      </c>
      <c r="BI88" s="7" t="n">
        <v>0</v>
      </c>
      <c r="BJ88" s="7" t="n">
        <v>0</v>
      </c>
      <c r="BK88" s="7" t="n">
        <v>0</v>
      </c>
      <c r="BL88" s="7" t="n">
        <v>0</v>
      </c>
      <c r="BM88" s="7" t="n">
        <v>0</v>
      </c>
      <c r="BN88" s="7" t="n">
        <v>0</v>
      </c>
      <c r="BO88" s="7" t="n">
        <v>0</v>
      </c>
      <c r="BP88" s="7" t="n">
        <v>0</v>
      </c>
      <c r="BQ88" s="7" t="n">
        <v>0</v>
      </c>
      <c r="BR88" s="7" t="n">
        <v>0</v>
      </c>
      <c r="BS88" s="7" t="n">
        <v>0</v>
      </c>
      <c r="BT88" s="7" t="n">
        <v>0</v>
      </c>
      <c r="BU88" s="7" t="n">
        <v>0</v>
      </c>
      <c r="BV88" s="7" t="n">
        <v>0</v>
      </c>
      <c r="BW88" s="7" t="n">
        <v>0</v>
      </c>
      <c r="BX88" s="7" t="n">
        <v>0</v>
      </c>
      <c r="BY88" s="7" t="n">
        <v>0</v>
      </c>
      <c r="BZ88" s="7" t="n">
        <v>0</v>
      </c>
      <c r="CA88" s="7" t="n">
        <v>0</v>
      </c>
      <c r="CB88" s="7" t="n">
        <v>0</v>
      </c>
      <c r="CC88" s="7" t="n">
        <v>0</v>
      </c>
      <c r="CD88" s="7" t="n">
        <v>0</v>
      </c>
      <c r="CE88" s="7" t="n">
        <v>0</v>
      </c>
      <c r="CF88" s="7" t="n">
        <v>0</v>
      </c>
      <c r="CG88" s="7" t="n">
        <v>0</v>
      </c>
      <c r="CH88" s="7" t="n">
        <v>0</v>
      </c>
      <c r="CI88" s="7" t="n">
        <v>0</v>
      </c>
      <c r="CJ88" s="7" t="n">
        <v>0</v>
      </c>
      <c r="CK88" s="38">
        <f>VLOOKUP($B88,'abrasion emissions'!$O$7:$R$36,2,FALSE)</f>
        <v/>
      </c>
      <c r="CL88" s="38">
        <f>VLOOKUP($B88,'abrasion emissions'!$O$7:$R$36,3,FALSE)</f>
        <v/>
      </c>
      <c r="CM88" s="38">
        <f>VLOOKUP($B88,'abrasion emissions'!$O$7:$R$36,4,FALSE)</f>
        <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
      </c>
      <c r="CV88" s="7">
        <f>(CK88*CN88)+(CL88*CO88)+(CM88*CP88)</f>
        <v/>
      </c>
      <c r="CW88" s="7">
        <f>(CK88*CQ88)+(CL88*CR88)+(CM88*CS88)</f>
        <v/>
      </c>
    </row>
    <row r="89">
      <c r="A89">
        <f>B89&amp;" - "&amp;D89&amp;" - "&amp;IF(I89&lt;&gt;"",I89&amp;" - "&amp;E89,E89)</f>
        <v/>
      </c>
      <c r="B89" t="inlineStr">
        <is>
          <t>Scooter, battery electric, 4-11kW</t>
        </is>
      </c>
      <c r="D89" s="18" t="n">
        <v>2020</v>
      </c>
      <c r="E89" t="inlineStr">
        <is>
          <t>CH</t>
        </is>
      </c>
      <c r="F89" t="inlineStr">
        <is>
          <t>None</t>
        </is>
      </c>
      <c r="G89" t="inlineStr">
        <is>
          <t>vkm</t>
        </is>
      </c>
      <c r="H89" t="inlineStr">
        <is>
          <t>BEV</t>
        </is>
      </c>
      <c r="I89" t="inlineStr">
        <is>
          <t>LFP</t>
        </is>
      </c>
      <c r="J89" t="n">
        <v>30000</v>
      </c>
      <c r="K89" t="n">
        <v>1870</v>
      </c>
      <c r="L89" s="2">
        <f>J89/K89</f>
        <v/>
      </c>
      <c r="M89" t="n">
        <v>1</v>
      </c>
      <c r="N89" t="n">
        <v>75</v>
      </c>
      <c r="O89" t="n">
        <v>4</v>
      </c>
      <c r="P89" s="2">
        <f>SUM(U89,V89,W89,AC89,AF89,AH89)</f>
        <v/>
      </c>
      <c r="Q89" s="2">
        <f>P89+(M89*N89)+O89</f>
        <v/>
      </c>
      <c r="R89" t="n">
        <v>6.1</v>
      </c>
      <c r="S89" s="2" t="n">
        <v>84</v>
      </c>
      <c r="T89" s="1" t="n">
        <v>0</v>
      </c>
      <c r="U89" s="2">
        <f>S89*(1-T89)</f>
        <v/>
      </c>
      <c r="V89" t="n">
        <v>10</v>
      </c>
      <c r="W89" t="n">
        <v>16</v>
      </c>
      <c r="X89" s="3" t="n">
        <v>3.3</v>
      </c>
      <c r="Y89" s="1" t="n">
        <v>0.8</v>
      </c>
      <c r="Z89" s="3">
        <f>Y89*X89</f>
        <v/>
      </c>
      <c r="AA89" s="3">
        <f>IF(I89&lt;&gt;"",X89/INDEX('energy battery'!$B$3:$D$6,MATCH('vehicles specifications'!$D89,'energy battery'!$A$3:$A$6,0),MATCH('vehicles specifications'!$I89,'energy battery'!$B$2:$D$2,0)),"")</f>
        <v/>
      </c>
      <c r="AB89" s="3">
        <f>IF(AA89&lt;&gt;"",0.2*AA89,"")</f>
        <v/>
      </c>
      <c r="AC89" s="3">
        <f>IF(AA89&lt;&gt;"",AB89+AA89,"")</f>
        <v/>
      </c>
      <c r="AD89" s="3" t="n">
        <v>1</v>
      </c>
      <c r="AE89" s="3" t="n">
        <v>0</v>
      </c>
      <c r="AF89">
        <f>AE89*'fuels and tailpipe emissions'!$B$3</f>
        <v/>
      </c>
      <c r="AG89" t="n">
        <v>0</v>
      </c>
      <c r="AH89" s="3" t="n">
        <v>0</v>
      </c>
      <c r="AI89" s="3" t="n">
        <v>3</v>
      </c>
      <c r="AJ89" s="3" t="n">
        <v>1</v>
      </c>
      <c r="AK89">
        <f>J89/25000</f>
        <v/>
      </c>
      <c r="AL89">
        <f>0.000537/1000*Q89</f>
        <v/>
      </c>
      <c r="AM89" t="n">
        <v>0.00129</v>
      </c>
      <c r="AN89" s="2">
        <f>U89</f>
        <v/>
      </c>
      <c r="AO89" s="2">
        <f>SUM(V89:W89)</f>
        <v/>
      </c>
      <c r="AP89" s="2">
        <f>AC89</f>
        <v/>
      </c>
      <c r="AQ89" s="6" t="inlineStr"/>
      <c r="AR89" s="20" t="n"/>
      <c r="AS89" s="5" t="n">
        <v>0.1894149615567632</v>
      </c>
      <c r="AT89" s="2">
        <f>SUM(Z89,AG89)/(SUM(AQ89,AS89)/3.6)</f>
        <v/>
      </c>
      <c r="AU89" s="5" t="n">
        <v>0</v>
      </c>
      <c r="AV89" s="5" t="n">
        <v>0</v>
      </c>
      <c r="AW89" s="7" t="n">
        <v>0</v>
      </c>
      <c r="AX89" s="7" t="n">
        <v>0</v>
      </c>
      <c r="AY89" s="7" t="n">
        <v>0</v>
      </c>
      <c r="AZ89" s="7" t="n">
        <v>0</v>
      </c>
      <c r="BA89" s="7" t="n">
        <v>0</v>
      </c>
      <c r="BB89" s="7" t="n">
        <v>0</v>
      </c>
      <c r="BC89" s="7" t="n">
        <v>0</v>
      </c>
      <c r="BD89" s="7" t="n">
        <v>0</v>
      </c>
      <c r="BE89" s="7" t="n">
        <v>0</v>
      </c>
      <c r="BF89" s="7" t="n">
        <v>0</v>
      </c>
      <c r="BG89" s="7" t="n">
        <v>0</v>
      </c>
      <c r="BH89" s="7" t="n">
        <v>0</v>
      </c>
      <c r="BI89" s="7" t="n">
        <v>0</v>
      </c>
      <c r="BJ89" s="7" t="n">
        <v>0</v>
      </c>
      <c r="BK89" s="7" t="n">
        <v>0</v>
      </c>
      <c r="BL89" s="7" t="n">
        <v>0</v>
      </c>
      <c r="BM89" s="7" t="n">
        <v>0</v>
      </c>
      <c r="BN89" s="7" t="n">
        <v>0</v>
      </c>
      <c r="BO89" s="7" t="n">
        <v>0</v>
      </c>
      <c r="BP89" s="7" t="n">
        <v>0</v>
      </c>
      <c r="BQ89" s="7" t="n">
        <v>0</v>
      </c>
      <c r="BR89" s="7" t="n">
        <v>0</v>
      </c>
      <c r="BS89" s="7" t="n">
        <v>0</v>
      </c>
      <c r="BT89" s="7" t="n">
        <v>0</v>
      </c>
      <c r="BU89" s="7" t="n">
        <v>0</v>
      </c>
      <c r="BV89" s="7" t="n">
        <v>0</v>
      </c>
      <c r="BW89" s="7" t="n">
        <v>0</v>
      </c>
      <c r="BX89" s="7" t="n">
        <v>0</v>
      </c>
      <c r="BY89" s="7" t="n">
        <v>0</v>
      </c>
      <c r="BZ89" s="7" t="n">
        <v>0</v>
      </c>
      <c r="CA89" s="7" t="n">
        <v>0</v>
      </c>
      <c r="CB89" s="7" t="n">
        <v>0</v>
      </c>
      <c r="CC89" s="7" t="n">
        <v>0</v>
      </c>
      <c r="CD89" s="7" t="n">
        <v>0</v>
      </c>
      <c r="CE89" s="7" t="n">
        <v>0</v>
      </c>
      <c r="CF89" s="7" t="n">
        <v>0</v>
      </c>
      <c r="CG89" s="7" t="n">
        <v>0</v>
      </c>
      <c r="CH89" s="7" t="n">
        <v>0</v>
      </c>
      <c r="CI89" s="7" t="n">
        <v>0</v>
      </c>
      <c r="CJ89" s="7" t="n">
        <v>0</v>
      </c>
      <c r="CK89" s="38">
        <f>VLOOKUP($B89,'abrasion emissions'!$O$7:$R$36,2,FALSE)</f>
        <v/>
      </c>
      <c r="CL89" s="38">
        <f>VLOOKUP($B89,'abrasion emissions'!$O$7:$R$36,3,FALSE)</f>
        <v/>
      </c>
      <c r="CM89" s="38">
        <f>VLOOKUP($B89,'abrasion emissions'!$O$7:$R$36,4,FALSE)</f>
        <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
      </c>
      <c r="CV89" s="7">
        <f>(CK89*CN89)+(CL89*CO89)+(CM89*CP89)</f>
        <v/>
      </c>
      <c r="CW89" s="7">
        <f>(CK89*CQ89)+(CL89*CR89)+(CM89*CS89)</f>
        <v/>
      </c>
    </row>
    <row r="90">
      <c r="A90">
        <f>B90&amp;" - "&amp;D90&amp;" - "&amp;IF(I90&lt;&gt;"",I90&amp;" - "&amp;E90,E90)</f>
        <v/>
      </c>
      <c r="B90" t="inlineStr">
        <is>
          <t>Scooter, battery electric, 4-11kW</t>
        </is>
      </c>
      <c r="D90" s="18" t="n">
        <v>2030</v>
      </c>
      <c r="E90" t="inlineStr">
        <is>
          <t>CH</t>
        </is>
      </c>
      <c r="F90" t="inlineStr">
        <is>
          <t>None</t>
        </is>
      </c>
      <c r="G90" t="inlineStr">
        <is>
          <t>vkm</t>
        </is>
      </c>
      <c r="H90" t="inlineStr">
        <is>
          <t>BEV</t>
        </is>
      </c>
      <c r="I90" t="inlineStr">
        <is>
          <t>LFP</t>
        </is>
      </c>
      <c r="J90" t="n">
        <v>30000</v>
      </c>
      <c r="K90" t="n">
        <v>1870</v>
      </c>
      <c r="L90" s="2">
        <f>J90/K90</f>
        <v/>
      </c>
      <c r="M90" t="n">
        <v>1</v>
      </c>
      <c r="N90" t="n">
        <v>75</v>
      </c>
      <c r="O90" t="n">
        <v>4</v>
      </c>
      <c r="P90" s="2">
        <f>SUM(U90,V90,W90,AC90,AF90,AH90)</f>
        <v/>
      </c>
      <c r="Q90" s="2">
        <f>P90+(M90*N90)+O90</f>
        <v/>
      </c>
      <c r="R90" t="n">
        <v>6.1</v>
      </c>
      <c r="S90" s="2" t="n">
        <v>84</v>
      </c>
      <c r="T90" s="1" t="n">
        <v>0.03</v>
      </c>
      <c r="U90" s="2">
        <f>S90*(1-T90)</f>
        <v/>
      </c>
      <c r="V90" t="n">
        <v>10</v>
      </c>
      <c r="W90" t="n">
        <v>16</v>
      </c>
      <c r="X90" s="3" t="n">
        <v>5.7</v>
      </c>
      <c r="Y90" s="1" t="n">
        <v>0.8</v>
      </c>
      <c r="Z90" s="3">
        <f>Y90*X90</f>
        <v/>
      </c>
      <c r="AA90" s="3">
        <f>IF(I90&lt;&gt;"",X90/INDEX('energy battery'!$B$3:$D$6,MATCH('vehicles specifications'!$D90,'energy battery'!$A$3:$A$6,0),MATCH('vehicles specifications'!$I90,'energy battery'!$B$2:$D$2,0)),"")</f>
        <v/>
      </c>
      <c r="AB90" s="3">
        <f>IF(AA90&lt;&gt;"",0.2*AA90,"")</f>
        <v/>
      </c>
      <c r="AC90" s="3">
        <f>IF(AA90&lt;&gt;"",AB90+AA90,"")</f>
        <v/>
      </c>
      <c r="AD90" s="3" t="n">
        <v>0.5</v>
      </c>
      <c r="AE90" s="3" t="n">
        <v>0</v>
      </c>
      <c r="AF90">
        <f>AE90*'fuels and tailpipe emissions'!$B$3</f>
        <v/>
      </c>
      <c r="AG90" t="n">
        <v>0</v>
      </c>
      <c r="AH90" s="3" t="n">
        <v>0</v>
      </c>
      <c r="AI90" s="3" t="n">
        <v>3</v>
      </c>
      <c r="AJ90" s="3" t="n">
        <v>1</v>
      </c>
      <c r="AK90">
        <f>J90/25000</f>
        <v/>
      </c>
      <c r="AL90">
        <f>0.000537/1000*Q90</f>
        <v/>
      </c>
      <c r="AM90" t="n">
        <v>0.00129</v>
      </c>
      <c r="AN90" s="2">
        <f>U90</f>
        <v/>
      </c>
      <c r="AO90" s="2">
        <f>SUM(V90:W90)</f>
        <v/>
      </c>
      <c r="AP90" s="2">
        <f>AC90</f>
        <v/>
      </c>
      <c r="AQ90" s="6" t="inlineStr"/>
      <c r="AR90" s="20" t="n"/>
      <c r="AS90" s="5" t="n">
        <v>0.1894149615567632</v>
      </c>
      <c r="AT90" s="2">
        <f>SUM(Z90,AG90)/(SUM(AQ90,AS90)/3.6)</f>
        <v/>
      </c>
      <c r="AU90" s="5" t="n">
        <v>0</v>
      </c>
      <c r="AV90" s="5" t="n">
        <v>0</v>
      </c>
      <c r="AW90" s="7" t="n">
        <v>0</v>
      </c>
      <c r="AX90" s="7" t="n">
        <v>0</v>
      </c>
      <c r="AY90" s="7" t="n">
        <v>0</v>
      </c>
      <c r="AZ90" s="7" t="n">
        <v>0</v>
      </c>
      <c r="BA90" s="7" t="n">
        <v>0</v>
      </c>
      <c r="BB90" s="7" t="n">
        <v>0</v>
      </c>
      <c r="BC90" s="7" t="n">
        <v>0</v>
      </c>
      <c r="BD90" s="7" t="n">
        <v>0</v>
      </c>
      <c r="BE90" s="7" t="n">
        <v>0</v>
      </c>
      <c r="BF90" s="7" t="n">
        <v>0</v>
      </c>
      <c r="BG90" s="7" t="n">
        <v>0</v>
      </c>
      <c r="BH90" s="7" t="n">
        <v>0</v>
      </c>
      <c r="BI90" s="7" t="n">
        <v>0</v>
      </c>
      <c r="BJ90" s="7" t="n">
        <v>0</v>
      </c>
      <c r="BK90" s="7" t="n">
        <v>0</v>
      </c>
      <c r="BL90" s="7" t="n">
        <v>0</v>
      </c>
      <c r="BM90" s="7" t="n">
        <v>0</v>
      </c>
      <c r="BN90" s="7" t="n">
        <v>0</v>
      </c>
      <c r="BO90" s="7" t="n">
        <v>0</v>
      </c>
      <c r="BP90" s="7" t="n">
        <v>0</v>
      </c>
      <c r="BQ90" s="7" t="n">
        <v>0</v>
      </c>
      <c r="BR90" s="7" t="n">
        <v>0</v>
      </c>
      <c r="BS90" s="7" t="n">
        <v>0</v>
      </c>
      <c r="BT90" s="7" t="n">
        <v>0</v>
      </c>
      <c r="BU90" s="7" t="n">
        <v>0</v>
      </c>
      <c r="BV90" s="7" t="n">
        <v>0</v>
      </c>
      <c r="BW90" s="7" t="n">
        <v>0</v>
      </c>
      <c r="BX90" s="7" t="n">
        <v>0</v>
      </c>
      <c r="BY90" s="7" t="n">
        <v>0</v>
      </c>
      <c r="BZ90" s="7" t="n">
        <v>0</v>
      </c>
      <c r="CA90" s="7" t="n">
        <v>0</v>
      </c>
      <c r="CB90" s="7" t="n">
        <v>0</v>
      </c>
      <c r="CC90" s="7" t="n">
        <v>0</v>
      </c>
      <c r="CD90" s="7" t="n">
        <v>0</v>
      </c>
      <c r="CE90" s="7" t="n">
        <v>0</v>
      </c>
      <c r="CF90" s="7" t="n">
        <v>0</v>
      </c>
      <c r="CG90" s="7" t="n">
        <v>0</v>
      </c>
      <c r="CH90" s="7" t="n">
        <v>0</v>
      </c>
      <c r="CI90" s="7" t="n">
        <v>0</v>
      </c>
      <c r="CJ90" s="7" t="n">
        <v>0</v>
      </c>
      <c r="CK90" s="38">
        <f>VLOOKUP($B90,'abrasion emissions'!$O$7:$R$36,2,FALSE)</f>
        <v/>
      </c>
      <c r="CL90" s="38">
        <f>VLOOKUP($B90,'abrasion emissions'!$O$7:$R$36,3,FALSE)</f>
        <v/>
      </c>
      <c r="CM90" s="38">
        <f>VLOOKUP($B90,'abrasion emissions'!$O$7:$R$36,4,FALSE)</f>
        <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
      </c>
      <c r="CV90" s="7">
        <f>(CK90*CN90)+(CL90*CO90)+(CM90*CP90)</f>
        <v/>
      </c>
      <c r="CW90" s="7">
        <f>(CK90*CQ90)+(CL90*CR90)+(CM90*CS90)</f>
        <v/>
      </c>
    </row>
    <row r="91">
      <c r="A91">
        <f>B91&amp;" - "&amp;D91&amp;" - "&amp;IF(I91&lt;&gt;"",I91&amp;" - "&amp;E91,E91)</f>
        <v/>
      </c>
      <c r="B91" t="inlineStr">
        <is>
          <t>Scooter, battery electric, 4-11kW</t>
        </is>
      </c>
      <c r="D91" s="18" t="n">
        <v>2040</v>
      </c>
      <c r="E91" t="inlineStr">
        <is>
          <t>CH</t>
        </is>
      </c>
      <c r="F91" t="inlineStr">
        <is>
          <t>None</t>
        </is>
      </c>
      <c r="G91" t="inlineStr">
        <is>
          <t>vkm</t>
        </is>
      </c>
      <c r="H91" t="inlineStr">
        <is>
          <t>BEV</t>
        </is>
      </c>
      <c r="I91" t="inlineStr">
        <is>
          <t>LFP</t>
        </is>
      </c>
      <c r="J91" t="n">
        <v>30000</v>
      </c>
      <c r="K91" t="n">
        <v>1870</v>
      </c>
      <c r="L91" s="2">
        <f>J91/K91</f>
        <v/>
      </c>
      <c r="M91" t="n">
        <v>1</v>
      </c>
      <c r="N91" t="n">
        <v>75</v>
      </c>
      <c r="O91" t="n">
        <v>4</v>
      </c>
      <c r="P91" s="2">
        <f>SUM(U91,V91,W91,AC91,AF91,AH91)</f>
        <v/>
      </c>
      <c r="Q91" s="2">
        <f>P91+(M91*N91)+O91</f>
        <v/>
      </c>
      <c r="R91" t="n">
        <v>6.1</v>
      </c>
      <c r="S91" s="2" t="n">
        <v>84</v>
      </c>
      <c r="T91" s="1" t="n">
        <v>0.05</v>
      </c>
      <c r="U91" s="2">
        <f>S91*(1-T91)</f>
        <v/>
      </c>
      <c r="V91" t="n">
        <v>10</v>
      </c>
      <c r="W91" t="n">
        <v>16</v>
      </c>
      <c r="X91" s="3" t="n">
        <v>8.199999999999999</v>
      </c>
      <c r="Y91" s="1" t="n">
        <v>0.8</v>
      </c>
      <c r="Z91" s="3">
        <f>Y91*X91</f>
        <v/>
      </c>
      <c r="AA91" s="3">
        <f>IF(I91&lt;&gt;"",X91/INDEX('energy battery'!$B$3:$D$6,MATCH('vehicles specifications'!$D91,'energy battery'!$A$3:$A$6,0),MATCH('vehicles specifications'!$I91,'energy battery'!$B$2:$D$2,0)),"")</f>
        <v/>
      </c>
      <c r="AB91" s="3">
        <f>IF(AA91&lt;&gt;"",0.2*AA91,"")</f>
        <v/>
      </c>
      <c r="AC91" s="3">
        <f>IF(AA91&lt;&gt;"",AB91+AA91,"")</f>
        <v/>
      </c>
      <c r="AD91" s="3" t="n">
        <v>0.25</v>
      </c>
      <c r="AE91" s="3" t="n">
        <v>0</v>
      </c>
      <c r="AF91">
        <f>AE91*'fuels and tailpipe emissions'!$B$3</f>
        <v/>
      </c>
      <c r="AG91" t="n">
        <v>0</v>
      </c>
      <c r="AH91" s="3" t="n">
        <v>0</v>
      </c>
      <c r="AI91" s="3" t="n">
        <v>3</v>
      </c>
      <c r="AJ91" s="3" t="n">
        <v>1</v>
      </c>
      <c r="AK91">
        <f>J91/25000</f>
        <v/>
      </c>
      <c r="AL91">
        <f>0.000537/1000*Q91</f>
        <v/>
      </c>
      <c r="AM91" t="n">
        <v>0.00129</v>
      </c>
      <c r="AN91" s="2">
        <f>U91</f>
        <v/>
      </c>
      <c r="AO91" s="2">
        <f>SUM(V91:W91)</f>
        <v/>
      </c>
      <c r="AP91" s="2">
        <f>AC91</f>
        <v/>
      </c>
      <c r="AQ91" s="6" t="inlineStr"/>
      <c r="AR91" s="20" t="n"/>
      <c r="AS91" s="5" t="n">
        <v>0.1894149615567632</v>
      </c>
      <c r="AT91" s="2">
        <f>SUM(Z91,AG91)/(SUM(AQ91,AS91)/3.6)</f>
        <v/>
      </c>
      <c r="AU91" s="5" t="n">
        <v>0</v>
      </c>
      <c r="AV91" s="5" t="n">
        <v>0</v>
      </c>
      <c r="AW91" s="7" t="n">
        <v>0</v>
      </c>
      <c r="AX91" s="7" t="n">
        <v>0</v>
      </c>
      <c r="AY91" s="7" t="n">
        <v>0</v>
      </c>
      <c r="AZ91" s="7" t="n">
        <v>0</v>
      </c>
      <c r="BA91" s="7" t="n">
        <v>0</v>
      </c>
      <c r="BB91" s="7" t="n">
        <v>0</v>
      </c>
      <c r="BC91" s="7" t="n">
        <v>0</v>
      </c>
      <c r="BD91" s="7" t="n">
        <v>0</v>
      </c>
      <c r="BE91" s="7" t="n">
        <v>0</v>
      </c>
      <c r="BF91" s="7" t="n">
        <v>0</v>
      </c>
      <c r="BG91" s="7" t="n">
        <v>0</v>
      </c>
      <c r="BH91" s="7" t="n">
        <v>0</v>
      </c>
      <c r="BI91" s="7" t="n">
        <v>0</v>
      </c>
      <c r="BJ91" s="7" t="n">
        <v>0</v>
      </c>
      <c r="BK91" s="7" t="n">
        <v>0</v>
      </c>
      <c r="BL91" s="7" t="n">
        <v>0</v>
      </c>
      <c r="BM91" s="7" t="n">
        <v>0</v>
      </c>
      <c r="BN91" s="7" t="n">
        <v>0</v>
      </c>
      <c r="BO91" s="7" t="n">
        <v>0</v>
      </c>
      <c r="BP91" s="7" t="n">
        <v>0</v>
      </c>
      <c r="BQ91" s="7" t="n">
        <v>0</v>
      </c>
      <c r="BR91" s="7" t="n">
        <v>0</v>
      </c>
      <c r="BS91" s="7" t="n">
        <v>0</v>
      </c>
      <c r="BT91" s="7" t="n">
        <v>0</v>
      </c>
      <c r="BU91" s="7" t="n">
        <v>0</v>
      </c>
      <c r="BV91" s="7" t="n">
        <v>0</v>
      </c>
      <c r="BW91" s="7" t="n">
        <v>0</v>
      </c>
      <c r="BX91" s="7" t="n">
        <v>0</v>
      </c>
      <c r="BY91" s="7" t="n">
        <v>0</v>
      </c>
      <c r="BZ91" s="7" t="n">
        <v>0</v>
      </c>
      <c r="CA91" s="7" t="n">
        <v>0</v>
      </c>
      <c r="CB91" s="7" t="n">
        <v>0</v>
      </c>
      <c r="CC91" s="7" t="n">
        <v>0</v>
      </c>
      <c r="CD91" s="7" t="n">
        <v>0</v>
      </c>
      <c r="CE91" s="7" t="n">
        <v>0</v>
      </c>
      <c r="CF91" s="7" t="n">
        <v>0</v>
      </c>
      <c r="CG91" s="7" t="n">
        <v>0</v>
      </c>
      <c r="CH91" s="7" t="n">
        <v>0</v>
      </c>
      <c r="CI91" s="7" t="n">
        <v>0</v>
      </c>
      <c r="CJ91" s="7" t="n">
        <v>0</v>
      </c>
      <c r="CK91" s="38">
        <f>VLOOKUP($B91,'abrasion emissions'!$O$7:$R$36,2,FALSE)</f>
        <v/>
      </c>
      <c r="CL91" s="38">
        <f>VLOOKUP($B91,'abrasion emissions'!$O$7:$R$36,3,FALSE)</f>
        <v/>
      </c>
      <c r="CM91" s="38">
        <f>VLOOKUP($B91,'abrasion emissions'!$O$7:$R$36,4,FALSE)</f>
        <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
      </c>
      <c r="CV91" s="7">
        <f>(CK91*CN91)+(CL91*CO91)+(CM91*CP91)</f>
        <v/>
      </c>
      <c r="CW91" s="7">
        <f>(CK91*CQ91)+(CL91*CR91)+(CM91*CS91)</f>
        <v/>
      </c>
    </row>
    <row r="92">
      <c r="A92">
        <f>B92&amp;" - "&amp;D92&amp;" - "&amp;IF(I92&lt;&gt;"",I92&amp;" - "&amp;E92,E92)</f>
        <v/>
      </c>
      <c r="B92" t="inlineStr">
        <is>
          <t>Scooter, battery electric, 4-11kW</t>
        </is>
      </c>
      <c r="D92" s="18" t="n">
        <v>2050</v>
      </c>
      <c r="E92" t="inlineStr">
        <is>
          <t>CH</t>
        </is>
      </c>
      <c r="F92" t="inlineStr">
        <is>
          <t>None</t>
        </is>
      </c>
      <c r="G92" t="inlineStr">
        <is>
          <t>vkm</t>
        </is>
      </c>
      <c r="H92" t="inlineStr">
        <is>
          <t>BEV</t>
        </is>
      </c>
      <c r="I92" t="inlineStr">
        <is>
          <t>LFP</t>
        </is>
      </c>
      <c r="J92" t="n">
        <v>30000</v>
      </c>
      <c r="K92" t="n">
        <v>1870</v>
      </c>
      <c r="L92" s="2">
        <f>J92/K92</f>
        <v/>
      </c>
      <c r="M92" t="n">
        <v>1</v>
      </c>
      <c r="N92" t="n">
        <v>75</v>
      </c>
      <c r="O92" t="n">
        <v>4</v>
      </c>
      <c r="P92" s="2">
        <f>SUM(U92,V92,W92,AC92,AF92,AH92)</f>
        <v/>
      </c>
      <c r="Q92" s="2">
        <f>P92+(M92*N92)+O92</f>
        <v/>
      </c>
      <c r="R92" t="n">
        <v>6.1</v>
      </c>
      <c r="S92" s="2" t="n">
        <v>84</v>
      </c>
      <c r="T92" s="1" t="n">
        <v>0.07000000000000001</v>
      </c>
      <c r="U92" s="2">
        <f>S92*(1-T92)</f>
        <v/>
      </c>
      <c r="V92" t="n">
        <v>10</v>
      </c>
      <c r="W92" t="n">
        <v>16</v>
      </c>
      <c r="X92" s="3" t="n">
        <v>10.8</v>
      </c>
      <c r="Y92" s="1" t="n">
        <v>0.8</v>
      </c>
      <c r="Z92" s="3">
        <f>Y92*X92</f>
        <v/>
      </c>
      <c r="AA92" s="3">
        <f>IF(I92&lt;&gt;"",X92/INDEX('energy battery'!$B$3:$D$6,MATCH('vehicles specifications'!$D92,'energy battery'!$A$3:$A$6,0),MATCH('vehicles specifications'!$I92,'energy battery'!$B$2:$D$2,0)),"")</f>
        <v/>
      </c>
      <c r="AB92" s="3">
        <f>IF(AA92&lt;&gt;"",0.2*AA92,"")</f>
        <v/>
      </c>
      <c r="AC92" s="3">
        <f>IF(AA92&lt;&gt;"",AB92+AA92,"")</f>
        <v/>
      </c>
      <c r="AD92" s="3" t="n">
        <v>0</v>
      </c>
      <c r="AE92" s="3" t="n">
        <v>0</v>
      </c>
      <c r="AF92">
        <f>AE92*'fuels and tailpipe emissions'!$B$3</f>
        <v/>
      </c>
      <c r="AG92" t="n">
        <v>0</v>
      </c>
      <c r="AH92" s="3" t="n">
        <v>0</v>
      </c>
      <c r="AI92" s="3" t="n">
        <v>3</v>
      </c>
      <c r="AJ92" s="3" t="n">
        <v>1</v>
      </c>
      <c r="AK92">
        <f>J92/25000</f>
        <v/>
      </c>
      <c r="AL92">
        <f>0.000537/1000*Q92</f>
        <v/>
      </c>
      <c r="AM92" t="n">
        <v>0.00129</v>
      </c>
      <c r="AN92" s="2">
        <f>U92</f>
        <v/>
      </c>
      <c r="AO92" s="2">
        <f>SUM(V92:W92)</f>
        <v/>
      </c>
      <c r="AP92" s="2">
        <f>AC92</f>
        <v/>
      </c>
      <c r="AQ92" s="6" t="inlineStr"/>
      <c r="AR92" s="20" t="n"/>
      <c r="AS92" s="5" t="n">
        <v>0.1894149615567632</v>
      </c>
      <c r="AT92" s="2">
        <f>SUM(Z92,AG92)/(SUM(AQ92,AS92)/3.6)</f>
        <v/>
      </c>
      <c r="AU92" s="5" t="n">
        <v>0</v>
      </c>
      <c r="AV92" s="5" t="n">
        <v>0</v>
      </c>
      <c r="AW92" s="7" t="n">
        <v>0</v>
      </c>
      <c r="AX92" s="7" t="n">
        <v>0</v>
      </c>
      <c r="AY92" s="7" t="n">
        <v>0</v>
      </c>
      <c r="AZ92" s="7" t="n">
        <v>0</v>
      </c>
      <c r="BA92" s="7" t="n">
        <v>0</v>
      </c>
      <c r="BB92" s="7" t="n">
        <v>0</v>
      </c>
      <c r="BC92" s="7" t="n">
        <v>0</v>
      </c>
      <c r="BD92" s="7" t="n">
        <v>0</v>
      </c>
      <c r="BE92" s="7" t="n">
        <v>0</v>
      </c>
      <c r="BF92" s="7" t="n">
        <v>0</v>
      </c>
      <c r="BG92" s="7" t="n">
        <v>0</v>
      </c>
      <c r="BH92" s="7" t="n">
        <v>0</v>
      </c>
      <c r="BI92" s="7" t="n">
        <v>0</v>
      </c>
      <c r="BJ92" s="7" t="n">
        <v>0</v>
      </c>
      <c r="BK92" s="7" t="n">
        <v>0</v>
      </c>
      <c r="BL92" s="7" t="n">
        <v>0</v>
      </c>
      <c r="BM92" s="7" t="n">
        <v>0</v>
      </c>
      <c r="BN92" s="7" t="n">
        <v>0</v>
      </c>
      <c r="BO92" s="7" t="n">
        <v>0</v>
      </c>
      <c r="BP92" s="7" t="n">
        <v>0</v>
      </c>
      <c r="BQ92" s="7" t="n">
        <v>0</v>
      </c>
      <c r="BR92" s="7" t="n">
        <v>0</v>
      </c>
      <c r="BS92" s="7" t="n">
        <v>0</v>
      </c>
      <c r="BT92" s="7" t="n">
        <v>0</v>
      </c>
      <c r="BU92" s="7" t="n">
        <v>0</v>
      </c>
      <c r="BV92" s="7" t="n">
        <v>0</v>
      </c>
      <c r="BW92" s="7" t="n">
        <v>0</v>
      </c>
      <c r="BX92" s="7" t="n">
        <v>0</v>
      </c>
      <c r="BY92" s="7" t="n">
        <v>0</v>
      </c>
      <c r="BZ92" s="7" t="n">
        <v>0</v>
      </c>
      <c r="CA92" s="7" t="n">
        <v>0</v>
      </c>
      <c r="CB92" s="7" t="n">
        <v>0</v>
      </c>
      <c r="CC92" s="7" t="n">
        <v>0</v>
      </c>
      <c r="CD92" s="7" t="n">
        <v>0</v>
      </c>
      <c r="CE92" s="7" t="n">
        <v>0</v>
      </c>
      <c r="CF92" s="7" t="n">
        <v>0</v>
      </c>
      <c r="CG92" s="7" t="n">
        <v>0</v>
      </c>
      <c r="CH92" s="7" t="n">
        <v>0</v>
      </c>
      <c r="CI92" s="7" t="n">
        <v>0</v>
      </c>
      <c r="CJ92" s="7" t="n">
        <v>0</v>
      </c>
      <c r="CK92" s="38">
        <f>VLOOKUP($B92,'abrasion emissions'!$O$7:$R$36,2,FALSE)</f>
        <v/>
      </c>
      <c r="CL92" s="38">
        <f>VLOOKUP($B92,'abrasion emissions'!$O$7:$R$36,3,FALSE)</f>
        <v/>
      </c>
      <c r="CM92" s="38">
        <f>VLOOKUP($B92,'abrasion emissions'!$O$7:$R$36,4,FALSE)</f>
        <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
      </c>
      <c r="CV92" s="7">
        <f>(CK92*CN92)+(CL92*CO92)+(CM92*CP92)</f>
        <v/>
      </c>
      <c r="CW92" s="7">
        <f>(CK92*CQ92)+(CL92*CR92)+(CM92*CS92)</f>
        <v/>
      </c>
    </row>
    <row r="93">
      <c r="A93">
        <f>B93&amp;" - "&amp;D93&amp;" - "&amp;IF(I93&lt;&gt;"",I93&amp;" - "&amp;E93,E93)</f>
        <v/>
      </c>
      <c r="B93" t="inlineStr">
        <is>
          <t>Scooter, battery electric, &lt;4kW</t>
        </is>
      </c>
      <c r="D93" s="18" t="n">
        <v>2020</v>
      </c>
      <c r="E93" t="inlineStr">
        <is>
          <t>CH</t>
        </is>
      </c>
      <c r="F93" t="inlineStr">
        <is>
          <t>None</t>
        </is>
      </c>
      <c r="G93" t="inlineStr">
        <is>
          <t>vkm</t>
        </is>
      </c>
      <c r="H93" t="inlineStr">
        <is>
          <t>BEV</t>
        </is>
      </c>
      <c r="I93" t="inlineStr">
        <is>
          <t>NCA</t>
        </is>
      </c>
      <c r="J93" t="n">
        <v>25000</v>
      </c>
      <c r="K93" t="n">
        <v>1570</v>
      </c>
      <c r="L93" s="2">
        <f>J93/K93</f>
        <v/>
      </c>
      <c r="M93" t="n">
        <v>1</v>
      </c>
      <c r="N93" t="n">
        <v>75</v>
      </c>
      <c r="O93" t="n">
        <v>4</v>
      </c>
      <c r="P93" s="2">
        <f>SUM(U93,V93,W93,AC93,AF93,AH93)</f>
        <v/>
      </c>
      <c r="Q93" s="2">
        <f>P93+(M93*N93)+O93</f>
        <v/>
      </c>
      <c r="R93" t="n">
        <v>2.6</v>
      </c>
      <c r="S93" s="2" t="n">
        <v>73</v>
      </c>
      <c r="T93" s="1" t="n">
        <v>0</v>
      </c>
      <c r="U93" s="2">
        <f>S93*(1-T93)</f>
        <v/>
      </c>
      <c r="V93" t="n">
        <v>5</v>
      </c>
      <c r="W93" t="n">
        <v>8</v>
      </c>
      <c r="X93" s="3" t="n">
        <v>2.3</v>
      </c>
      <c r="Y93" s="1" t="n">
        <v>0.8</v>
      </c>
      <c r="Z93" s="3">
        <f>Y93*X93</f>
        <v/>
      </c>
      <c r="AA93" s="3">
        <f>IF(I93&lt;&gt;"",X93/INDEX('energy battery'!$B$3:$D$6,MATCH('vehicles specifications'!$D93,'energy battery'!$A$3:$A$6,0),MATCH('vehicles specifications'!$I93,'energy battery'!$B$2:$D$2,0)),"")</f>
        <v/>
      </c>
      <c r="AB93" s="3">
        <f>IF(AA93&lt;&gt;"",0.3*AA93,"")</f>
        <v/>
      </c>
      <c r="AC93" s="3">
        <f>IF(AA93&lt;&gt;"",AB93+AA93,"")</f>
        <v/>
      </c>
      <c r="AD93" s="3" t="n">
        <v>1</v>
      </c>
      <c r="AE93" s="3" t="n">
        <v>0</v>
      </c>
      <c r="AF93">
        <f>AE93*'fuels and tailpipe emissions'!$B$3</f>
        <v/>
      </c>
      <c r="AG93" t="n">
        <v>0</v>
      </c>
      <c r="AH93" s="3" t="n">
        <v>0</v>
      </c>
      <c r="AI93" s="3" t="n">
        <v>3</v>
      </c>
      <c r="AJ93" s="3" t="n">
        <v>1</v>
      </c>
      <c r="AK93">
        <f>J93/25000</f>
        <v/>
      </c>
      <c r="AL93">
        <f>0.000537/1000*Q93</f>
        <v/>
      </c>
      <c r="AM93" t="n">
        <v>0.00129</v>
      </c>
      <c r="AN93" s="2">
        <f>U93</f>
        <v/>
      </c>
      <c r="AO93" s="2">
        <f>SUM(V93:W93)</f>
        <v/>
      </c>
      <c r="AP93" s="2">
        <f>AC93</f>
        <v/>
      </c>
      <c r="AQ93" s="6" t="inlineStr"/>
      <c r="AR93" s="20" t="n"/>
      <c r="AS93" s="5" t="n">
        <v>0.1334361071081471</v>
      </c>
      <c r="AT93" s="2">
        <f>SUM(Z93,AG93)/(SUM(AQ93,AS93)/3.6)</f>
        <v/>
      </c>
      <c r="AU93" s="5" t="n">
        <v>0</v>
      </c>
      <c r="AV93" s="5" t="n">
        <v>0</v>
      </c>
      <c r="AW93" s="7" t="n">
        <v>0</v>
      </c>
      <c r="AX93" s="7" t="n">
        <v>0</v>
      </c>
      <c r="AY93" s="7" t="n">
        <v>0</v>
      </c>
      <c r="AZ93" s="7" t="n">
        <v>0</v>
      </c>
      <c r="BA93" s="7" t="n">
        <v>0</v>
      </c>
      <c r="BB93" s="7" t="n">
        <v>0</v>
      </c>
      <c r="BC93" s="7" t="n">
        <v>0</v>
      </c>
      <c r="BD93" s="7" t="n">
        <v>0</v>
      </c>
      <c r="BE93" s="7" t="n">
        <v>0</v>
      </c>
      <c r="BF93" s="7" t="n">
        <v>0</v>
      </c>
      <c r="BG93" s="7" t="n">
        <v>0</v>
      </c>
      <c r="BH93" s="7" t="n">
        <v>0</v>
      </c>
      <c r="BI93" s="7" t="n">
        <v>0</v>
      </c>
      <c r="BJ93" s="7" t="n">
        <v>0</v>
      </c>
      <c r="BK93" s="7" t="n">
        <v>0</v>
      </c>
      <c r="BL93" s="7" t="n">
        <v>0</v>
      </c>
      <c r="BM93" s="7" t="n">
        <v>0</v>
      </c>
      <c r="BN93" s="7" t="n">
        <v>0</v>
      </c>
      <c r="BO93" s="7" t="n">
        <v>0</v>
      </c>
      <c r="BP93" s="7" t="n">
        <v>0</v>
      </c>
      <c r="BQ93" s="7" t="n">
        <v>0</v>
      </c>
      <c r="BR93" s="7" t="n">
        <v>0</v>
      </c>
      <c r="BS93" s="7" t="n">
        <v>0</v>
      </c>
      <c r="BT93" s="7" t="n">
        <v>0</v>
      </c>
      <c r="BU93" s="7" t="n">
        <v>0</v>
      </c>
      <c r="BV93" s="7" t="n">
        <v>0</v>
      </c>
      <c r="BW93" s="7" t="n">
        <v>0</v>
      </c>
      <c r="BX93" s="7" t="n">
        <v>0</v>
      </c>
      <c r="BY93" s="7" t="n">
        <v>0</v>
      </c>
      <c r="BZ93" s="7" t="n">
        <v>0</v>
      </c>
      <c r="CA93" s="7" t="n">
        <v>0</v>
      </c>
      <c r="CB93" s="7" t="n">
        <v>0</v>
      </c>
      <c r="CC93" s="7" t="n">
        <v>0</v>
      </c>
      <c r="CD93" s="7" t="n">
        <v>0</v>
      </c>
      <c r="CE93" s="7" t="n">
        <v>0</v>
      </c>
      <c r="CF93" s="7" t="n">
        <v>0</v>
      </c>
      <c r="CG93" s="7" t="n">
        <v>0</v>
      </c>
      <c r="CH93" s="7" t="n">
        <v>0</v>
      </c>
      <c r="CI93" s="7" t="n">
        <v>0</v>
      </c>
      <c r="CJ93" s="7" t="n">
        <v>0</v>
      </c>
      <c r="CK93" s="38">
        <f>VLOOKUP($B93,'abrasion emissions'!$O$7:$R$36,2,FALSE)</f>
        <v/>
      </c>
      <c r="CL93" s="38">
        <f>VLOOKUP($B93,'abrasion emissions'!$O$7:$R$36,3,FALSE)</f>
        <v/>
      </c>
      <c r="CM93" s="38">
        <f>VLOOKUP($B93,'abrasion emissions'!$O$7:$R$36,4,FALSE)</f>
        <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
      </c>
      <c r="CV93" s="7">
        <f>(CK93*CN93)+(CL93*CO93)+(CM93*CP93)</f>
        <v/>
      </c>
      <c r="CW93" s="7">
        <f>(CK93*CQ93)+(CL93*CR93)+(CM93*CS93)</f>
        <v/>
      </c>
    </row>
    <row r="94">
      <c r="A94">
        <f>B94&amp;" - "&amp;D94&amp;" - "&amp;IF(I94&lt;&gt;"",I94&amp;" - "&amp;E94,E94)</f>
        <v/>
      </c>
      <c r="B94" t="inlineStr">
        <is>
          <t>Scooter, battery electric, &lt;4kW</t>
        </is>
      </c>
      <c r="D94" s="18" t="n">
        <v>2030</v>
      </c>
      <c r="E94" t="inlineStr">
        <is>
          <t>CH</t>
        </is>
      </c>
      <c r="F94" t="inlineStr">
        <is>
          <t>None</t>
        </is>
      </c>
      <c r="G94" t="inlineStr">
        <is>
          <t>vkm</t>
        </is>
      </c>
      <c r="H94" t="inlineStr">
        <is>
          <t>BEV</t>
        </is>
      </c>
      <c r="I94" t="inlineStr">
        <is>
          <t>NCA</t>
        </is>
      </c>
      <c r="J94" t="n">
        <v>25000</v>
      </c>
      <c r="K94" t="n">
        <v>1570</v>
      </c>
      <c r="L94" s="2">
        <f>J94/K94</f>
        <v/>
      </c>
      <c r="M94" t="n">
        <v>1</v>
      </c>
      <c r="N94" t="n">
        <v>75</v>
      </c>
      <c r="O94" t="n">
        <v>4</v>
      </c>
      <c r="P94" s="2">
        <f>SUM(U94,V94,W94,AC94,AF94,AH94)</f>
        <v/>
      </c>
      <c r="Q94" s="2">
        <f>P94+(M94*N94)+O94</f>
        <v/>
      </c>
      <c r="R94" t="n">
        <v>2.6</v>
      </c>
      <c r="S94" s="2" t="n">
        <v>73</v>
      </c>
      <c r="T94" s="1" t="n">
        <v>0.03</v>
      </c>
      <c r="U94" s="2">
        <f>S94*(1-T94)</f>
        <v/>
      </c>
      <c r="V94" t="n">
        <v>5</v>
      </c>
      <c r="W94" t="n">
        <v>8</v>
      </c>
      <c r="X94" s="3" t="n">
        <v>4</v>
      </c>
      <c r="Y94" s="1" t="n">
        <v>0.8</v>
      </c>
      <c r="Z94" s="3">
        <f>Y94*X94</f>
        <v/>
      </c>
      <c r="AA94" s="3">
        <f>IF(I94&lt;&gt;"",X94/INDEX('energy battery'!$B$3:$D$6,MATCH('vehicles specifications'!$D94,'energy battery'!$A$3:$A$6,0),MATCH('vehicles specifications'!$I94,'energy battery'!$B$2:$D$2,0)),"")</f>
        <v/>
      </c>
      <c r="AB94" s="3">
        <f>IF(AA94&lt;&gt;"",0.3*AA94,"")</f>
        <v/>
      </c>
      <c r="AC94" s="3">
        <f>IF(AA94&lt;&gt;"",AB94+AA94,"")</f>
        <v/>
      </c>
      <c r="AD94" s="3" t="n">
        <v>0.5</v>
      </c>
      <c r="AE94" s="3" t="n">
        <v>0</v>
      </c>
      <c r="AF94">
        <f>AE94*'fuels and tailpipe emissions'!$B$3</f>
        <v/>
      </c>
      <c r="AG94" t="n">
        <v>0</v>
      </c>
      <c r="AH94" s="3" t="n">
        <v>0</v>
      </c>
      <c r="AI94" s="3" t="n">
        <v>3</v>
      </c>
      <c r="AJ94" s="3" t="n">
        <v>1</v>
      </c>
      <c r="AK94">
        <f>J94/25000</f>
        <v/>
      </c>
      <c r="AL94">
        <f>0.000537/1000*Q94</f>
        <v/>
      </c>
      <c r="AM94" t="n">
        <v>0.00129</v>
      </c>
      <c r="AN94" s="2">
        <f>U94</f>
        <v/>
      </c>
      <c r="AO94" s="2">
        <f>SUM(V94:W94)</f>
        <v/>
      </c>
      <c r="AP94" s="2">
        <f>AC94</f>
        <v/>
      </c>
      <c r="AQ94" s="6" t="inlineStr"/>
      <c r="AR94" s="20" t="n"/>
      <c r="AS94" s="5" t="n">
        <v>0.1334361071081471</v>
      </c>
      <c r="AT94" s="2">
        <f>SUM(Z94,AG94)/(SUM(AQ94,AS94)/3.6)</f>
        <v/>
      </c>
      <c r="AU94" s="5" t="n">
        <v>0</v>
      </c>
      <c r="AV94" s="5" t="n">
        <v>0</v>
      </c>
      <c r="AW94" s="7" t="n">
        <v>0</v>
      </c>
      <c r="AX94" s="7" t="n">
        <v>0</v>
      </c>
      <c r="AY94" s="7" t="n">
        <v>0</v>
      </c>
      <c r="AZ94" s="7" t="n">
        <v>0</v>
      </c>
      <c r="BA94" s="7" t="n">
        <v>0</v>
      </c>
      <c r="BB94" s="7" t="n">
        <v>0</v>
      </c>
      <c r="BC94" s="7" t="n">
        <v>0</v>
      </c>
      <c r="BD94" s="7" t="n">
        <v>0</v>
      </c>
      <c r="BE94" s="7" t="n">
        <v>0</v>
      </c>
      <c r="BF94" s="7" t="n">
        <v>0</v>
      </c>
      <c r="BG94" s="7" t="n">
        <v>0</v>
      </c>
      <c r="BH94" s="7" t="n">
        <v>0</v>
      </c>
      <c r="BI94" s="7" t="n">
        <v>0</v>
      </c>
      <c r="BJ94" s="7" t="n">
        <v>0</v>
      </c>
      <c r="BK94" s="7" t="n">
        <v>0</v>
      </c>
      <c r="BL94" s="7" t="n">
        <v>0</v>
      </c>
      <c r="BM94" s="7" t="n">
        <v>0</v>
      </c>
      <c r="BN94" s="7" t="n">
        <v>0</v>
      </c>
      <c r="BO94" s="7" t="n">
        <v>0</v>
      </c>
      <c r="BP94" s="7" t="n">
        <v>0</v>
      </c>
      <c r="BQ94" s="7" t="n">
        <v>0</v>
      </c>
      <c r="BR94" s="7" t="n">
        <v>0</v>
      </c>
      <c r="BS94" s="7" t="n">
        <v>0</v>
      </c>
      <c r="BT94" s="7" t="n">
        <v>0</v>
      </c>
      <c r="BU94" s="7" t="n">
        <v>0</v>
      </c>
      <c r="BV94" s="7" t="n">
        <v>0</v>
      </c>
      <c r="BW94" s="7" t="n">
        <v>0</v>
      </c>
      <c r="BX94" s="7" t="n">
        <v>0</v>
      </c>
      <c r="BY94" s="7" t="n">
        <v>0</v>
      </c>
      <c r="BZ94" s="7" t="n">
        <v>0</v>
      </c>
      <c r="CA94" s="7" t="n">
        <v>0</v>
      </c>
      <c r="CB94" s="7" t="n">
        <v>0</v>
      </c>
      <c r="CC94" s="7" t="n">
        <v>0</v>
      </c>
      <c r="CD94" s="7" t="n">
        <v>0</v>
      </c>
      <c r="CE94" s="7" t="n">
        <v>0</v>
      </c>
      <c r="CF94" s="7" t="n">
        <v>0</v>
      </c>
      <c r="CG94" s="7" t="n">
        <v>0</v>
      </c>
      <c r="CH94" s="7" t="n">
        <v>0</v>
      </c>
      <c r="CI94" s="7" t="n">
        <v>0</v>
      </c>
      <c r="CJ94" s="7" t="n">
        <v>0</v>
      </c>
      <c r="CK94" s="38">
        <f>VLOOKUP($B94,'abrasion emissions'!$O$7:$R$36,2,FALSE)</f>
        <v/>
      </c>
      <c r="CL94" s="38">
        <f>VLOOKUP($B94,'abrasion emissions'!$O$7:$R$36,3,FALSE)</f>
        <v/>
      </c>
      <c r="CM94" s="38">
        <f>VLOOKUP($B94,'abrasion emissions'!$O$7:$R$36,4,FALSE)</f>
        <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
      </c>
      <c r="CV94" s="7">
        <f>(CK94*CN94)+(CL94*CO94)+(CM94*CP94)</f>
        <v/>
      </c>
      <c r="CW94" s="7">
        <f>(CK94*CQ94)+(CL94*CR94)+(CM94*CS94)</f>
        <v/>
      </c>
    </row>
    <row r="95">
      <c r="A95">
        <f>B95&amp;" - "&amp;D95&amp;" - "&amp;IF(I95&lt;&gt;"",I95&amp;" - "&amp;E95,E95)</f>
        <v/>
      </c>
      <c r="B95" t="inlineStr">
        <is>
          <t>Scooter, battery electric, &lt;4kW</t>
        </is>
      </c>
      <c r="D95" s="18" t="n">
        <v>2040</v>
      </c>
      <c r="E95" t="inlineStr">
        <is>
          <t>CH</t>
        </is>
      </c>
      <c r="F95" t="inlineStr">
        <is>
          <t>None</t>
        </is>
      </c>
      <c r="G95" t="inlineStr">
        <is>
          <t>vkm</t>
        </is>
      </c>
      <c r="H95" t="inlineStr">
        <is>
          <t>BEV</t>
        </is>
      </c>
      <c r="I95" t="inlineStr">
        <is>
          <t>NCA</t>
        </is>
      </c>
      <c r="J95" t="n">
        <v>25000</v>
      </c>
      <c r="K95" t="n">
        <v>1570</v>
      </c>
      <c r="L95" s="2">
        <f>J95/K95</f>
        <v/>
      </c>
      <c r="M95" t="n">
        <v>1</v>
      </c>
      <c r="N95" t="n">
        <v>75</v>
      </c>
      <c r="O95" t="n">
        <v>4</v>
      </c>
      <c r="P95" s="2">
        <f>SUM(U95,V95,W95,AC95,AF95,AH95)</f>
        <v/>
      </c>
      <c r="Q95" s="2">
        <f>P95+(M95*N95)+O95</f>
        <v/>
      </c>
      <c r="R95" t="n">
        <v>2.6</v>
      </c>
      <c r="S95" s="2" t="n">
        <v>73</v>
      </c>
      <c r="T95" s="1" t="n">
        <v>0.05</v>
      </c>
      <c r="U95" s="2">
        <f>S95*(1-T95)</f>
        <v/>
      </c>
      <c r="V95" t="n">
        <v>5</v>
      </c>
      <c r="W95" t="n">
        <v>8</v>
      </c>
      <c r="X95" s="3" t="n">
        <v>5.8</v>
      </c>
      <c r="Y95" s="1" t="n">
        <v>0.8</v>
      </c>
      <c r="Z95" s="3">
        <f>Y95*X95</f>
        <v/>
      </c>
      <c r="AA95" s="3">
        <f>IF(I95&lt;&gt;"",X95/INDEX('energy battery'!$B$3:$D$6,MATCH('vehicles specifications'!$D95,'energy battery'!$A$3:$A$6,0),MATCH('vehicles specifications'!$I95,'energy battery'!$B$2:$D$2,0)),"")</f>
        <v/>
      </c>
      <c r="AB95" s="3">
        <f>IF(AA95&lt;&gt;"",0.3*AA95,"")</f>
        <v/>
      </c>
      <c r="AC95" s="3">
        <f>IF(AA95&lt;&gt;"",AB95+AA95,"")</f>
        <v/>
      </c>
      <c r="AD95" s="3" t="n">
        <v>0.25</v>
      </c>
      <c r="AE95" s="3" t="n">
        <v>0</v>
      </c>
      <c r="AF95">
        <f>AE95*'fuels and tailpipe emissions'!$B$3</f>
        <v/>
      </c>
      <c r="AG95" t="n">
        <v>0</v>
      </c>
      <c r="AH95" s="3" t="n">
        <v>0</v>
      </c>
      <c r="AI95" s="3" t="n">
        <v>3</v>
      </c>
      <c r="AJ95" s="3" t="n">
        <v>1</v>
      </c>
      <c r="AK95">
        <f>J95/25000</f>
        <v/>
      </c>
      <c r="AL95">
        <f>0.000537/1000*Q95</f>
        <v/>
      </c>
      <c r="AM95" t="n">
        <v>0.00129</v>
      </c>
      <c r="AN95" s="2">
        <f>U95</f>
        <v/>
      </c>
      <c r="AO95" s="2">
        <f>SUM(V95:W95)</f>
        <v/>
      </c>
      <c r="AP95" s="2">
        <f>AC95</f>
        <v/>
      </c>
      <c r="AQ95" s="6" t="inlineStr"/>
      <c r="AR95" s="20" t="n"/>
      <c r="AS95" s="5" t="n">
        <v>0.1334361071081471</v>
      </c>
      <c r="AT95" s="2">
        <f>SUM(Z95,AG95)/(SUM(AQ95,AS95)/3.6)</f>
        <v/>
      </c>
      <c r="AU95" s="5" t="n">
        <v>0</v>
      </c>
      <c r="AV95" s="5" t="n">
        <v>0</v>
      </c>
      <c r="AW95" s="7" t="n">
        <v>0</v>
      </c>
      <c r="AX95" s="7" t="n">
        <v>0</v>
      </c>
      <c r="AY95" s="7" t="n">
        <v>0</v>
      </c>
      <c r="AZ95" s="7" t="n">
        <v>0</v>
      </c>
      <c r="BA95" s="7" t="n">
        <v>0</v>
      </c>
      <c r="BB95" s="7" t="n">
        <v>0</v>
      </c>
      <c r="BC95" s="7" t="n">
        <v>0</v>
      </c>
      <c r="BD95" s="7" t="n">
        <v>0</v>
      </c>
      <c r="BE95" s="7" t="n">
        <v>0</v>
      </c>
      <c r="BF95" s="7" t="n">
        <v>0</v>
      </c>
      <c r="BG95" s="7" t="n">
        <v>0</v>
      </c>
      <c r="BH95" s="7" t="n">
        <v>0</v>
      </c>
      <c r="BI95" s="7" t="n">
        <v>0</v>
      </c>
      <c r="BJ95" s="7" t="n">
        <v>0</v>
      </c>
      <c r="BK95" s="7" t="n">
        <v>0</v>
      </c>
      <c r="BL95" s="7" t="n">
        <v>0</v>
      </c>
      <c r="BM95" s="7" t="n">
        <v>0</v>
      </c>
      <c r="BN95" s="7" t="n">
        <v>0</v>
      </c>
      <c r="BO95" s="7" t="n">
        <v>0</v>
      </c>
      <c r="BP95" s="7" t="n">
        <v>0</v>
      </c>
      <c r="BQ95" s="7" t="n">
        <v>0</v>
      </c>
      <c r="BR95" s="7" t="n">
        <v>0</v>
      </c>
      <c r="BS95" s="7" t="n">
        <v>0</v>
      </c>
      <c r="BT95" s="7" t="n">
        <v>0</v>
      </c>
      <c r="BU95" s="7" t="n">
        <v>0</v>
      </c>
      <c r="BV95" s="7" t="n">
        <v>0</v>
      </c>
      <c r="BW95" s="7" t="n">
        <v>0</v>
      </c>
      <c r="BX95" s="7" t="n">
        <v>0</v>
      </c>
      <c r="BY95" s="7" t="n">
        <v>0</v>
      </c>
      <c r="BZ95" s="7" t="n">
        <v>0</v>
      </c>
      <c r="CA95" s="7" t="n">
        <v>0</v>
      </c>
      <c r="CB95" s="7" t="n">
        <v>0</v>
      </c>
      <c r="CC95" s="7" t="n">
        <v>0</v>
      </c>
      <c r="CD95" s="7" t="n">
        <v>0</v>
      </c>
      <c r="CE95" s="7" t="n">
        <v>0</v>
      </c>
      <c r="CF95" s="7" t="n">
        <v>0</v>
      </c>
      <c r="CG95" s="7" t="n">
        <v>0</v>
      </c>
      <c r="CH95" s="7" t="n">
        <v>0</v>
      </c>
      <c r="CI95" s="7" t="n">
        <v>0</v>
      </c>
      <c r="CJ95" s="7" t="n">
        <v>0</v>
      </c>
      <c r="CK95" s="38">
        <f>VLOOKUP($B95,'abrasion emissions'!$O$7:$R$36,2,FALSE)</f>
        <v/>
      </c>
      <c r="CL95" s="38">
        <f>VLOOKUP($B95,'abrasion emissions'!$O$7:$R$36,3,FALSE)</f>
        <v/>
      </c>
      <c r="CM95" s="38">
        <f>VLOOKUP($B95,'abrasion emissions'!$O$7:$R$36,4,FALSE)</f>
        <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
      </c>
      <c r="CV95" s="7">
        <f>(CK95*CN95)+(CL95*CO95)+(CM95*CP95)</f>
        <v/>
      </c>
      <c r="CW95" s="7">
        <f>(CK95*CQ95)+(CL95*CR95)+(CM95*CS95)</f>
        <v/>
      </c>
    </row>
    <row r="96">
      <c r="A96">
        <f>B96&amp;" - "&amp;D96&amp;" - "&amp;IF(I96&lt;&gt;"",I96&amp;" - "&amp;E96,E96)</f>
        <v/>
      </c>
      <c r="B96" t="inlineStr">
        <is>
          <t>Scooter, battery electric, &lt;4kW</t>
        </is>
      </c>
      <c r="D96" s="18" t="n">
        <v>2050</v>
      </c>
      <c r="E96" t="inlineStr">
        <is>
          <t>CH</t>
        </is>
      </c>
      <c r="F96" t="inlineStr">
        <is>
          <t>None</t>
        </is>
      </c>
      <c r="G96" t="inlineStr">
        <is>
          <t>vkm</t>
        </is>
      </c>
      <c r="H96" t="inlineStr">
        <is>
          <t>BEV</t>
        </is>
      </c>
      <c r="I96" t="inlineStr">
        <is>
          <t>NCA</t>
        </is>
      </c>
      <c r="J96" t="n">
        <v>25000</v>
      </c>
      <c r="K96" t="n">
        <v>1570</v>
      </c>
      <c r="L96" s="2">
        <f>J96/K96</f>
        <v/>
      </c>
      <c r="M96" t="n">
        <v>1</v>
      </c>
      <c r="N96" t="n">
        <v>75</v>
      </c>
      <c r="O96" t="n">
        <v>4</v>
      </c>
      <c r="P96" s="2">
        <f>SUM(U96,V96,W96,AC96,AF96,AH96)</f>
        <v/>
      </c>
      <c r="Q96" s="2">
        <f>P96+(M96*N96)+O96</f>
        <v/>
      </c>
      <c r="R96" t="n">
        <v>2.6</v>
      </c>
      <c r="S96" s="2" t="n">
        <v>73</v>
      </c>
      <c r="T96" s="1" t="n">
        <v>0.07000000000000001</v>
      </c>
      <c r="U96" s="2">
        <f>S96*(1-T96)</f>
        <v/>
      </c>
      <c r="V96" t="n">
        <v>5</v>
      </c>
      <c r="W96" t="n">
        <v>8</v>
      </c>
      <c r="X96" s="3" t="n">
        <v>8</v>
      </c>
      <c r="Y96" s="1" t="n">
        <v>0.8</v>
      </c>
      <c r="Z96" s="3">
        <f>Y96*X96</f>
        <v/>
      </c>
      <c r="AA96" s="3">
        <f>IF(I96&lt;&gt;"",X96/INDEX('energy battery'!$B$3:$D$6,MATCH('vehicles specifications'!$D96,'energy battery'!$A$3:$A$6,0),MATCH('vehicles specifications'!$I96,'energy battery'!$B$2:$D$2,0)),"")</f>
        <v/>
      </c>
      <c r="AB96" s="3">
        <f>IF(AA96&lt;&gt;"",0.3*AA96,"")</f>
        <v/>
      </c>
      <c r="AC96" s="3">
        <f>IF(AA96&lt;&gt;"",AB96+AA96,"")</f>
        <v/>
      </c>
      <c r="AD96" s="3" t="n">
        <v>0</v>
      </c>
      <c r="AE96" s="3" t="n">
        <v>0</v>
      </c>
      <c r="AF96">
        <f>AE96*'fuels and tailpipe emissions'!$B$3</f>
        <v/>
      </c>
      <c r="AG96" t="n">
        <v>0</v>
      </c>
      <c r="AH96" s="3" t="n">
        <v>0</v>
      </c>
      <c r="AI96" s="3" t="n">
        <v>3</v>
      </c>
      <c r="AJ96" s="3" t="n">
        <v>1</v>
      </c>
      <c r="AK96">
        <f>J96/25000</f>
        <v/>
      </c>
      <c r="AL96">
        <f>0.000537/1000*Q96</f>
        <v/>
      </c>
      <c r="AM96" t="n">
        <v>0.00129</v>
      </c>
      <c r="AN96" s="2">
        <f>U96</f>
        <v/>
      </c>
      <c r="AO96" s="2">
        <f>SUM(V96:W96)</f>
        <v/>
      </c>
      <c r="AP96" s="2">
        <f>AC96</f>
        <v/>
      </c>
      <c r="AQ96" s="6" t="inlineStr"/>
      <c r="AR96" s="20" t="n"/>
      <c r="AS96" s="5" t="n">
        <v>0.1334361071081471</v>
      </c>
      <c r="AT96" s="2">
        <f>SUM(Z96,AG96)/(SUM(AQ96,AS96)/3.6)</f>
        <v/>
      </c>
      <c r="AU96" s="5" t="n">
        <v>0</v>
      </c>
      <c r="AV96" s="5" t="n">
        <v>0</v>
      </c>
      <c r="AW96" s="7" t="n">
        <v>0</v>
      </c>
      <c r="AX96" s="7" t="n">
        <v>0</v>
      </c>
      <c r="AY96" s="7" t="n">
        <v>0</v>
      </c>
      <c r="AZ96" s="7" t="n">
        <v>0</v>
      </c>
      <c r="BA96" s="7" t="n">
        <v>0</v>
      </c>
      <c r="BB96" s="7" t="n">
        <v>0</v>
      </c>
      <c r="BC96" s="7" t="n">
        <v>0</v>
      </c>
      <c r="BD96" s="7" t="n">
        <v>0</v>
      </c>
      <c r="BE96" s="7" t="n">
        <v>0</v>
      </c>
      <c r="BF96" s="7" t="n">
        <v>0</v>
      </c>
      <c r="BG96" s="7" t="n">
        <v>0</v>
      </c>
      <c r="BH96" s="7" t="n">
        <v>0</v>
      </c>
      <c r="BI96" s="7" t="n">
        <v>0</v>
      </c>
      <c r="BJ96" s="7" t="n">
        <v>0</v>
      </c>
      <c r="BK96" s="7" t="n">
        <v>0</v>
      </c>
      <c r="BL96" s="7" t="n">
        <v>0</v>
      </c>
      <c r="BM96" s="7" t="n">
        <v>0</v>
      </c>
      <c r="BN96" s="7" t="n">
        <v>0</v>
      </c>
      <c r="BO96" s="7" t="n">
        <v>0</v>
      </c>
      <c r="BP96" s="7" t="n">
        <v>0</v>
      </c>
      <c r="BQ96" s="7" t="n">
        <v>0</v>
      </c>
      <c r="BR96" s="7" t="n">
        <v>0</v>
      </c>
      <c r="BS96" s="7" t="n">
        <v>0</v>
      </c>
      <c r="BT96" s="7" t="n">
        <v>0</v>
      </c>
      <c r="BU96" s="7" t="n">
        <v>0</v>
      </c>
      <c r="BV96" s="7" t="n">
        <v>0</v>
      </c>
      <c r="BW96" s="7" t="n">
        <v>0</v>
      </c>
      <c r="BX96" s="7" t="n">
        <v>0</v>
      </c>
      <c r="BY96" s="7" t="n">
        <v>0</v>
      </c>
      <c r="BZ96" s="7" t="n">
        <v>0</v>
      </c>
      <c r="CA96" s="7" t="n">
        <v>0</v>
      </c>
      <c r="CB96" s="7" t="n">
        <v>0</v>
      </c>
      <c r="CC96" s="7" t="n">
        <v>0</v>
      </c>
      <c r="CD96" s="7" t="n">
        <v>0</v>
      </c>
      <c r="CE96" s="7" t="n">
        <v>0</v>
      </c>
      <c r="CF96" s="7" t="n">
        <v>0</v>
      </c>
      <c r="CG96" s="7" t="n">
        <v>0</v>
      </c>
      <c r="CH96" s="7" t="n">
        <v>0</v>
      </c>
      <c r="CI96" s="7" t="n">
        <v>0</v>
      </c>
      <c r="CJ96" s="7" t="n">
        <v>0</v>
      </c>
      <c r="CK96" s="38">
        <f>VLOOKUP($B96,'abrasion emissions'!$O$7:$R$36,2,FALSE)</f>
        <v/>
      </c>
      <c r="CL96" s="38">
        <f>VLOOKUP($B96,'abrasion emissions'!$O$7:$R$36,3,FALSE)</f>
        <v/>
      </c>
      <c r="CM96" s="38">
        <f>VLOOKUP($B96,'abrasion emissions'!$O$7:$R$36,4,FALSE)</f>
        <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
      </c>
      <c r="CV96" s="7">
        <f>(CK96*CN96)+(CL96*CO96)+(CM96*CP96)</f>
        <v/>
      </c>
      <c r="CW96" s="7">
        <f>(CK96*CQ96)+(CL96*CR96)+(CM96*CS96)</f>
        <v/>
      </c>
    </row>
    <row r="97">
      <c r="A97">
        <f>B97&amp;" - "&amp;D97&amp;" - "&amp;IF(I97&lt;&gt;"",I97&amp;" - "&amp;E97,E97)</f>
        <v/>
      </c>
      <c r="B97" t="inlineStr">
        <is>
          <t>Scooter, battery electric, 4-11kW</t>
        </is>
      </c>
      <c r="D97" s="18" t="n">
        <v>2020</v>
      </c>
      <c r="E97" t="inlineStr">
        <is>
          <t>CH</t>
        </is>
      </c>
      <c r="F97" t="inlineStr">
        <is>
          <t>None</t>
        </is>
      </c>
      <c r="G97" t="inlineStr">
        <is>
          <t>vkm</t>
        </is>
      </c>
      <c r="H97" t="inlineStr">
        <is>
          <t>BEV</t>
        </is>
      </c>
      <c r="I97" t="inlineStr">
        <is>
          <t>NCA</t>
        </is>
      </c>
      <c r="J97" t="n">
        <v>30000</v>
      </c>
      <c r="K97" t="n">
        <v>1870</v>
      </c>
      <c r="L97" s="2">
        <f>J97/K97</f>
        <v/>
      </c>
      <c r="M97" t="n">
        <v>1</v>
      </c>
      <c r="N97" t="n">
        <v>75</v>
      </c>
      <c r="O97" t="n">
        <v>4</v>
      </c>
      <c r="P97" s="2">
        <f>SUM(U97,V97,W97,AC97,AF97,AH97)</f>
        <v/>
      </c>
      <c r="Q97" s="2">
        <f>P97+(M97*N97)+O97</f>
        <v/>
      </c>
      <c r="R97" t="n">
        <v>6.1</v>
      </c>
      <c r="S97" s="2" t="n">
        <v>84</v>
      </c>
      <c r="T97" s="1" t="n">
        <v>0</v>
      </c>
      <c r="U97" s="2">
        <f>S97*(1-T97)</f>
        <v/>
      </c>
      <c r="V97" t="n">
        <v>10</v>
      </c>
      <c r="W97" t="n">
        <v>16</v>
      </c>
      <c r="X97" s="3" t="n">
        <v>3.3</v>
      </c>
      <c r="Y97" s="1" t="n">
        <v>0.8</v>
      </c>
      <c r="Z97" s="3">
        <f>Y97*X97</f>
        <v/>
      </c>
      <c r="AA97" s="3">
        <f>IF(I97&lt;&gt;"",X97/INDEX('energy battery'!$B$3:$D$6,MATCH('vehicles specifications'!$D97,'energy battery'!$A$3:$A$6,0),MATCH('vehicles specifications'!$I97,'energy battery'!$B$2:$D$2,0)),"")</f>
        <v/>
      </c>
      <c r="AB97" s="3">
        <f>IF(AA97&lt;&gt;"",0.3*AA97,"")</f>
        <v/>
      </c>
      <c r="AC97" s="3">
        <f>IF(AA97&lt;&gt;"",AB97+AA97,"")</f>
        <v/>
      </c>
      <c r="AD97" s="3" t="n">
        <v>1</v>
      </c>
      <c r="AE97" s="3" t="n">
        <v>0</v>
      </c>
      <c r="AF97">
        <f>AE97*'fuels and tailpipe emissions'!$B$3</f>
        <v/>
      </c>
      <c r="AG97" t="n">
        <v>0</v>
      </c>
      <c r="AH97" s="3" t="n">
        <v>0</v>
      </c>
      <c r="AI97" s="3" t="n">
        <v>3</v>
      </c>
      <c r="AJ97" s="3" t="n">
        <v>1</v>
      </c>
      <c r="AK97">
        <f>J97/25000</f>
        <v/>
      </c>
      <c r="AL97">
        <f>0.000537/1000*Q97</f>
        <v/>
      </c>
      <c r="AM97" t="n">
        <v>0.00129</v>
      </c>
      <c r="AN97" s="2">
        <f>U97</f>
        <v/>
      </c>
      <c r="AO97" s="2">
        <f>SUM(V97:W97)</f>
        <v/>
      </c>
      <c r="AP97" s="2">
        <f>AC97</f>
        <v/>
      </c>
      <c r="AQ97" s="6" t="inlineStr"/>
      <c r="AR97" s="20" t="n"/>
      <c r="AS97" s="5" t="n">
        <v>0.1894149615567632</v>
      </c>
      <c r="AT97" s="2">
        <f>SUM(Z97,AG97)/(SUM(AQ97,AS97)/3.6)</f>
        <v/>
      </c>
      <c r="AU97" s="5" t="n">
        <v>0</v>
      </c>
      <c r="AV97" s="5" t="n">
        <v>0</v>
      </c>
      <c r="AW97" s="7" t="n">
        <v>0</v>
      </c>
      <c r="AX97" s="7" t="n">
        <v>0</v>
      </c>
      <c r="AY97" s="7" t="n">
        <v>0</v>
      </c>
      <c r="AZ97" s="7" t="n">
        <v>0</v>
      </c>
      <c r="BA97" s="7" t="n">
        <v>0</v>
      </c>
      <c r="BB97" s="7" t="n">
        <v>0</v>
      </c>
      <c r="BC97" s="7" t="n">
        <v>0</v>
      </c>
      <c r="BD97" s="7" t="n">
        <v>0</v>
      </c>
      <c r="BE97" s="7" t="n">
        <v>0</v>
      </c>
      <c r="BF97" s="7" t="n">
        <v>0</v>
      </c>
      <c r="BG97" s="7" t="n">
        <v>0</v>
      </c>
      <c r="BH97" s="7" t="n">
        <v>0</v>
      </c>
      <c r="BI97" s="7" t="n">
        <v>0</v>
      </c>
      <c r="BJ97" s="7" t="n">
        <v>0</v>
      </c>
      <c r="BK97" s="7" t="n">
        <v>0</v>
      </c>
      <c r="BL97" s="7" t="n">
        <v>0</v>
      </c>
      <c r="BM97" s="7" t="n">
        <v>0</v>
      </c>
      <c r="BN97" s="7" t="n">
        <v>0</v>
      </c>
      <c r="BO97" s="7" t="n">
        <v>0</v>
      </c>
      <c r="BP97" s="7" t="n">
        <v>0</v>
      </c>
      <c r="BQ97" s="7" t="n">
        <v>0</v>
      </c>
      <c r="BR97" s="7" t="n">
        <v>0</v>
      </c>
      <c r="BS97" s="7" t="n">
        <v>0</v>
      </c>
      <c r="BT97" s="7" t="n">
        <v>0</v>
      </c>
      <c r="BU97" s="7" t="n">
        <v>0</v>
      </c>
      <c r="BV97" s="7" t="n">
        <v>0</v>
      </c>
      <c r="BW97" s="7" t="n">
        <v>0</v>
      </c>
      <c r="BX97" s="7" t="n">
        <v>0</v>
      </c>
      <c r="BY97" s="7" t="n">
        <v>0</v>
      </c>
      <c r="BZ97" s="7" t="n">
        <v>0</v>
      </c>
      <c r="CA97" s="7" t="n">
        <v>0</v>
      </c>
      <c r="CB97" s="7" t="n">
        <v>0</v>
      </c>
      <c r="CC97" s="7" t="n">
        <v>0</v>
      </c>
      <c r="CD97" s="7" t="n">
        <v>0</v>
      </c>
      <c r="CE97" s="7" t="n">
        <v>0</v>
      </c>
      <c r="CF97" s="7" t="n">
        <v>0</v>
      </c>
      <c r="CG97" s="7" t="n">
        <v>0</v>
      </c>
      <c r="CH97" s="7" t="n">
        <v>0</v>
      </c>
      <c r="CI97" s="7" t="n">
        <v>0</v>
      </c>
      <c r="CJ97" s="7" t="n">
        <v>0</v>
      </c>
      <c r="CK97" s="38">
        <f>VLOOKUP($B97,'abrasion emissions'!$O$7:$R$36,2,FALSE)</f>
        <v/>
      </c>
      <c r="CL97" s="38">
        <f>VLOOKUP($B97,'abrasion emissions'!$O$7:$R$36,3,FALSE)</f>
        <v/>
      </c>
      <c r="CM97" s="38">
        <f>VLOOKUP($B97,'abrasion emissions'!$O$7:$R$36,4,FALSE)</f>
        <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
      </c>
      <c r="CV97" s="7">
        <f>(CK97*CN97)+(CL97*CO97)+(CM97*CP97)</f>
        <v/>
      </c>
      <c r="CW97" s="7">
        <f>(CK97*CQ97)+(CL97*CR97)+(CM97*CS97)</f>
        <v/>
      </c>
    </row>
    <row r="98">
      <c r="A98">
        <f>B98&amp;" - "&amp;D98&amp;" - "&amp;IF(I98&lt;&gt;"",I98&amp;" - "&amp;E98,E98)</f>
        <v/>
      </c>
      <c r="B98" t="inlineStr">
        <is>
          <t>Scooter, battery electric, 4-11kW</t>
        </is>
      </c>
      <c r="D98" s="18" t="n">
        <v>2030</v>
      </c>
      <c r="E98" t="inlineStr">
        <is>
          <t>CH</t>
        </is>
      </c>
      <c r="F98" t="inlineStr">
        <is>
          <t>None</t>
        </is>
      </c>
      <c r="G98" t="inlineStr">
        <is>
          <t>vkm</t>
        </is>
      </c>
      <c r="H98" t="inlineStr">
        <is>
          <t>BEV</t>
        </is>
      </c>
      <c r="I98" t="inlineStr">
        <is>
          <t>NCA</t>
        </is>
      </c>
      <c r="J98" t="n">
        <v>30000</v>
      </c>
      <c r="K98" t="n">
        <v>1870</v>
      </c>
      <c r="L98" s="2">
        <f>J98/K98</f>
        <v/>
      </c>
      <c r="M98" t="n">
        <v>1</v>
      </c>
      <c r="N98" t="n">
        <v>75</v>
      </c>
      <c r="O98" t="n">
        <v>4</v>
      </c>
      <c r="P98" s="2">
        <f>SUM(U98,V98,W98,AC98,AF98,AH98)</f>
        <v/>
      </c>
      <c r="Q98" s="2">
        <f>P98+(M98*N98)+O98</f>
        <v/>
      </c>
      <c r="R98" t="n">
        <v>6.1</v>
      </c>
      <c r="S98" s="2" t="n">
        <v>84</v>
      </c>
      <c r="T98" s="1" t="n">
        <v>0.03</v>
      </c>
      <c r="U98" s="2">
        <f>S98*(1-T98)</f>
        <v/>
      </c>
      <c r="V98" t="n">
        <v>10</v>
      </c>
      <c r="W98" t="n">
        <v>16</v>
      </c>
      <c r="X98" s="3" t="n">
        <v>5.7</v>
      </c>
      <c r="Y98" s="1" t="n">
        <v>0.8</v>
      </c>
      <c r="Z98" s="3">
        <f>Y98*X98</f>
        <v/>
      </c>
      <c r="AA98" s="3">
        <f>IF(I98&lt;&gt;"",X98/INDEX('energy battery'!$B$3:$D$6,MATCH('vehicles specifications'!$D98,'energy battery'!$A$3:$A$6,0),MATCH('vehicles specifications'!$I98,'energy battery'!$B$2:$D$2,0)),"")</f>
        <v/>
      </c>
      <c r="AB98" s="3">
        <f>IF(AA98&lt;&gt;"",0.3*AA98,"")</f>
        <v/>
      </c>
      <c r="AC98" s="3">
        <f>IF(AA98&lt;&gt;"",AB98+AA98,"")</f>
        <v/>
      </c>
      <c r="AD98" s="3" t="n">
        <v>0.5</v>
      </c>
      <c r="AE98" s="3" t="n">
        <v>0</v>
      </c>
      <c r="AF98">
        <f>AE98*'fuels and tailpipe emissions'!$B$3</f>
        <v/>
      </c>
      <c r="AG98" t="n">
        <v>0</v>
      </c>
      <c r="AH98" s="3" t="n">
        <v>0</v>
      </c>
      <c r="AI98" s="3" t="n">
        <v>3</v>
      </c>
      <c r="AJ98" s="3" t="n">
        <v>1</v>
      </c>
      <c r="AK98">
        <f>J98/25000</f>
        <v/>
      </c>
      <c r="AL98">
        <f>0.000537/1000*Q98</f>
        <v/>
      </c>
      <c r="AM98" t="n">
        <v>0.00129</v>
      </c>
      <c r="AN98" s="2">
        <f>U98</f>
        <v/>
      </c>
      <c r="AO98" s="2">
        <f>SUM(V98:W98)</f>
        <v/>
      </c>
      <c r="AP98" s="2">
        <f>AC98</f>
        <v/>
      </c>
      <c r="AQ98" s="6" t="inlineStr"/>
      <c r="AR98" s="20" t="n"/>
      <c r="AS98" s="5" t="n">
        <v>0.1894149615567632</v>
      </c>
      <c r="AT98" s="2">
        <f>SUM(Z98,AG98)/(SUM(AQ98,AS98)/3.6)</f>
        <v/>
      </c>
      <c r="AU98" s="5" t="n">
        <v>0</v>
      </c>
      <c r="AV98" s="5" t="n">
        <v>0</v>
      </c>
      <c r="AW98" s="7" t="n">
        <v>0</v>
      </c>
      <c r="AX98" s="7" t="n">
        <v>0</v>
      </c>
      <c r="AY98" s="7" t="n">
        <v>0</v>
      </c>
      <c r="AZ98" s="7" t="n">
        <v>0</v>
      </c>
      <c r="BA98" s="7" t="n">
        <v>0</v>
      </c>
      <c r="BB98" s="7" t="n">
        <v>0</v>
      </c>
      <c r="BC98" s="7" t="n">
        <v>0</v>
      </c>
      <c r="BD98" s="7" t="n">
        <v>0</v>
      </c>
      <c r="BE98" s="7" t="n">
        <v>0</v>
      </c>
      <c r="BF98" s="7" t="n">
        <v>0</v>
      </c>
      <c r="BG98" s="7" t="n">
        <v>0</v>
      </c>
      <c r="BH98" s="7" t="n">
        <v>0</v>
      </c>
      <c r="BI98" s="7" t="n">
        <v>0</v>
      </c>
      <c r="BJ98" s="7" t="n">
        <v>0</v>
      </c>
      <c r="BK98" s="7" t="n">
        <v>0</v>
      </c>
      <c r="BL98" s="7" t="n">
        <v>0</v>
      </c>
      <c r="BM98" s="7" t="n">
        <v>0</v>
      </c>
      <c r="BN98" s="7" t="n">
        <v>0</v>
      </c>
      <c r="BO98" s="7" t="n">
        <v>0</v>
      </c>
      <c r="BP98" s="7" t="n">
        <v>0</v>
      </c>
      <c r="BQ98" s="7" t="n">
        <v>0</v>
      </c>
      <c r="BR98" s="7" t="n">
        <v>0</v>
      </c>
      <c r="BS98" s="7" t="n">
        <v>0</v>
      </c>
      <c r="BT98" s="7" t="n">
        <v>0</v>
      </c>
      <c r="BU98" s="7" t="n">
        <v>0</v>
      </c>
      <c r="BV98" s="7" t="n">
        <v>0</v>
      </c>
      <c r="BW98" s="7" t="n">
        <v>0</v>
      </c>
      <c r="BX98" s="7" t="n">
        <v>0</v>
      </c>
      <c r="BY98" s="7" t="n">
        <v>0</v>
      </c>
      <c r="BZ98" s="7" t="n">
        <v>0</v>
      </c>
      <c r="CA98" s="7" t="n">
        <v>0</v>
      </c>
      <c r="CB98" s="7" t="n">
        <v>0</v>
      </c>
      <c r="CC98" s="7" t="n">
        <v>0</v>
      </c>
      <c r="CD98" s="7" t="n">
        <v>0</v>
      </c>
      <c r="CE98" s="7" t="n">
        <v>0</v>
      </c>
      <c r="CF98" s="7" t="n">
        <v>0</v>
      </c>
      <c r="CG98" s="7" t="n">
        <v>0</v>
      </c>
      <c r="CH98" s="7" t="n">
        <v>0</v>
      </c>
      <c r="CI98" s="7" t="n">
        <v>0</v>
      </c>
      <c r="CJ98" s="7" t="n">
        <v>0</v>
      </c>
      <c r="CK98" s="38">
        <f>VLOOKUP($B98,'abrasion emissions'!$O$7:$R$36,2,FALSE)</f>
        <v/>
      </c>
      <c r="CL98" s="38">
        <f>VLOOKUP($B98,'abrasion emissions'!$O$7:$R$36,3,FALSE)</f>
        <v/>
      </c>
      <c r="CM98" s="38">
        <f>VLOOKUP($B98,'abrasion emissions'!$O$7:$R$36,4,FALSE)</f>
        <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
      </c>
      <c r="CV98" s="7">
        <f>(CK98*CN98)+(CL98*CO98)+(CM98*CP98)</f>
        <v/>
      </c>
      <c r="CW98" s="7">
        <f>(CK98*CQ98)+(CL98*CR98)+(CM98*CS98)</f>
        <v/>
      </c>
    </row>
    <row r="99">
      <c r="A99">
        <f>B99&amp;" - "&amp;D99&amp;" - "&amp;IF(I99&lt;&gt;"",I99&amp;" - "&amp;E99,E99)</f>
        <v/>
      </c>
      <c r="B99" t="inlineStr">
        <is>
          <t>Scooter, battery electric, 4-11kW</t>
        </is>
      </c>
      <c r="D99" s="18" t="n">
        <v>2040</v>
      </c>
      <c r="E99" t="inlineStr">
        <is>
          <t>CH</t>
        </is>
      </c>
      <c r="F99" t="inlineStr">
        <is>
          <t>None</t>
        </is>
      </c>
      <c r="G99" t="inlineStr">
        <is>
          <t>vkm</t>
        </is>
      </c>
      <c r="H99" t="inlineStr">
        <is>
          <t>BEV</t>
        </is>
      </c>
      <c r="I99" t="inlineStr">
        <is>
          <t>NCA</t>
        </is>
      </c>
      <c r="J99" t="n">
        <v>30000</v>
      </c>
      <c r="K99" t="n">
        <v>1870</v>
      </c>
      <c r="L99" s="2">
        <f>J99/K99</f>
        <v/>
      </c>
      <c r="M99" t="n">
        <v>1</v>
      </c>
      <c r="N99" t="n">
        <v>75</v>
      </c>
      <c r="O99" t="n">
        <v>4</v>
      </c>
      <c r="P99" s="2">
        <f>SUM(U99,V99,W99,AC99,AF99,AH99)</f>
        <v/>
      </c>
      <c r="Q99" s="2">
        <f>P99+(M99*N99)+O99</f>
        <v/>
      </c>
      <c r="R99" t="n">
        <v>6.1</v>
      </c>
      <c r="S99" s="2" t="n">
        <v>84</v>
      </c>
      <c r="T99" s="1" t="n">
        <v>0.05</v>
      </c>
      <c r="U99" s="2">
        <f>S99*(1-T99)</f>
        <v/>
      </c>
      <c r="V99" t="n">
        <v>10</v>
      </c>
      <c r="W99" t="n">
        <v>16</v>
      </c>
      <c r="X99" s="3" t="n">
        <v>8.199999999999999</v>
      </c>
      <c r="Y99" s="1" t="n">
        <v>0.8</v>
      </c>
      <c r="Z99" s="3">
        <f>Y99*X99</f>
        <v/>
      </c>
      <c r="AA99" s="3">
        <f>IF(I99&lt;&gt;"",X99/INDEX('energy battery'!$B$3:$D$6,MATCH('vehicles specifications'!$D99,'energy battery'!$A$3:$A$6,0),MATCH('vehicles specifications'!$I99,'energy battery'!$B$2:$D$2,0)),"")</f>
        <v/>
      </c>
      <c r="AB99" s="3">
        <f>IF(AA99&lt;&gt;"",0.3*AA99,"")</f>
        <v/>
      </c>
      <c r="AC99" s="3">
        <f>IF(AA99&lt;&gt;"",AB99+AA99,"")</f>
        <v/>
      </c>
      <c r="AD99" s="3" t="n">
        <v>0.25</v>
      </c>
      <c r="AE99" s="3" t="n">
        <v>0</v>
      </c>
      <c r="AF99">
        <f>AE99*'fuels and tailpipe emissions'!$B$3</f>
        <v/>
      </c>
      <c r="AG99" t="n">
        <v>0</v>
      </c>
      <c r="AH99" s="3" t="n">
        <v>0</v>
      </c>
      <c r="AI99" s="3" t="n">
        <v>3</v>
      </c>
      <c r="AJ99" s="3" t="n">
        <v>1</v>
      </c>
      <c r="AK99">
        <f>J99/25000</f>
        <v/>
      </c>
      <c r="AL99">
        <f>0.000537/1000*Q99</f>
        <v/>
      </c>
      <c r="AM99" t="n">
        <v>0.00129</v>
      </c>
      <c r="AN99" s="2">
        <f>U99</f>
        <v/>
      </c>
      <c r="AO99" s="2">
        <f>SUM(V99:W99)</f>
        <v/>
      </c>
      <c r="AP99" s="2">
        <f>AC99</f>
        <v/>
      </c>
      <c r="AQ99" s="6" t="inlineStr"/>
      <c r="AR99" s="20" t="n"/>
      <c r="AS99" s="5" t="n">
        <v>0.1894149615567632</v>
      </c>
      <c r="AT99" s="2">
        <f>SUM(Z99,AG99)/(SUM(AQ99,AS99)/3.6)</f>
        <v/>
      </c>
      <c r="AU99" s="5" t="n">
        <v>0</v>
      </c>
      <c r="AV99" s="5" t="n">
        <v>0</v>
      </c>
      <c r="AW99" s="7" t="n">
        <v>0</v>
      </c>
      <c r="AX99" s="7" t="n">
        <v>0</v>
      </c>
      <c r="AY99" s="7" t="n">
        <v>0</v>
      </c>
      <c r="AZ99" s="7" t="n">
        <v>0</v>
      </c>
      <c r="BA99" s="7" t="n">
        <v>0</v>
      </c>
      <c r="BB99" s="7" t="n">
        <v>0</v>
      </c>
      <c r="BC99" s="7" t="n">
        <v>0</v>
      </c>
      <c r="BD99" s="7" t="n">
        <v>0</v>
      </c>
      <c r="BE99" s="7" t="n">
        <v>0</v>
      </c>
      <c r="BF99" s="7" t="n">
        <v>0</v>
      </c>
      <c r="BG99" s="7" t="n">
        <v>0</v>
      </c>
      <c r="BH99" s="7" t="n">
        <v>0</v>
      </c>
      <c r="BI99" s="7" t="n">
        <v>0</v>
      </c>
      <c r="BJ99" s="7" t="n">
        <v>0</v>
      </c>
      <c r="BK99" s="7" t="n">
        <v>0</v>
      </c>
      <c r="BL99" s="7" t="n">
        <v>0</v>
      </c>
      <c r="BM99" s="7" t="n">
        <v>0</v>
      </c>
      <c r="BN99" s="7" t="n">
        <v>0</v>
      </c>
      <c r="BO99" s="7" t="n">
        <v>0</v>
      </c>
      <c r="BP99" s="7" t="n">
        <v>0</v>
      </c>
      <c r="BQ99" s="7" t="n">
        <v>0</v>
      </c>
      <c r="BR99" s="7" t="n">
        <v>0</v>
      </c>
      <c r="BS99" s="7" t="n">
        <v>0</v>
      </c>
      <c r="BT99" s="7" t="n">
        <v>0</v>
      </c>
      <c r="BU99" s="7" t="n">
        <v>0</v>
      </c>
      <c r="BV99" s="7" t="n">
        <v>0</v>
      </c>
      <c r="BW99" s="7" t="n">
        <v>0</v>
      </c>
      <c r="BX99" s="7" t="n">
        <v>0</v>
      </c>
      <c r="BY99" s="7" t="n">
        <v>0</v>
      </c>
      <c r="BZ99" s="7" t="n">
        <v>0</v>
      </c>
      <c r="CA99" s="7" t="n">
        <v>0</v>
      </c>
      <c r="CB99" s="7" t="n">
        <v>0</v>
      </c>
      <c r="CC99" s="7" t="n">
        <v>0</v>
      </c>
      <c r="CD99" s="7" t="n">
        <v>0</v>
      </c>
      <c r="CE99" s="7" t="n">
        <v>0</v>
      </c>
      <c r="CF99" s="7" t="n">
        <v>0</v>
      </c>
      <c r="CG99" s="7" t="n">
        <v>0</v>
      </c>
      <c r="CH99" s="7" t="n">
        <v>0</v>
      </c>
      <c r="CI99" s="7" t="n">
        <v>0</v>
      </c>
      <c r="CJ99" s="7" t="n">
        <v>0</v>
      </c>
      <c r="CK99" s="38">
        <f>VLOOKUP($B99,'abrasion emissions'!$O$7:$R$36,2,FALSE)</f>
        <v/>
      </c>
      <c r="CL99" s="38">
        <f>VLOOKUP($B99,'abrasion emissions'!$O$7:$R$36,3,FALSE)</f>
        <v/>
      </c>
      <c r="CM99" s="38">
        <f>VLOOKUP($B99,'abrasion emissions'!$O$7:$R$36,4,FALSE)</f>
        <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
      </c>
      <c r="CV99" s="7">
        <f>(CK99*CN99)+(CL99*CO99)+(CM99*CP99)</f>
        <v/>
      </c>
      <c r="CW99" s="7">
        <f>(CK99*CQ99)+(CL99*CR99)+(CM99*CS99)</f>
        <v/>
      </c>
    </row>
    <row r="100">
      <c r="A100">
        <f>B100&amp;" - "&amp;D100&amp;" - "&amp;IF(I100&lt;&gt;"",I100&amp;" - "&amp;E100,E100)</f>
        <v/>
      </c>
      <c r="B100" t="inlineStr">
        <is>
          <t>Scooter, battery electric, 4-11kW</t>
        </is>
      </c>
      <c r="D100" s="18" t="n">
        <v>2050</v>
      </c>
      <c r="E100" t="inlineStr">
        <is>
          <t>CH</t>
        </is>
      </c>
      <c r="F100" t="inlineStr">
        <is>
          <t>None</t>
        </is>
      </c>
      <c r="G100" t="inlineStr">
        <is>
          <t>vkm</t>
        </is>
      </c>
      <c r="H100" t="inlineStr">
        <is>
          <t>BEV</t>
        </is>
      </c>
      <c r="I100" t="inlineStr">
        <is>
          <t>NCA</t>
        </is>
      </c>
      <c r="J100" t="n">
        <v>30000</v>
      </c>
      <c r="K100" t="n">
        <v>1870</v>
      </c>
      <c r="L100" s="2">
        <f>J100/K100</f>
        <v/>
      </c>
      <c r="M100" t="n">
        <v>1</v>
      </c>
      <c r="N100" t="n">
        <v>75</v>
      </c>
      <c r="O100" t="n">
        <v>4</v>
      </c>
      <c r="P100" s="2">
        <f>SUM(U100,V100,W100,AC100,AF100,AH100)</f>
        <v/>
      </c>
      <c r="Q100" s="2">
        <f>P100+(M100*N100)+O100</f>
        <v/>
      </c>
      <c r="R100" t="n">
        <v>6.1</v>
      </c>
      <c r="S100" s="2" t="n">
        <v>84</v>
      </c>
      <c r="T100" s="1" t="n">
        <v>0.07000000000000001</v>
      </c>
      <c r="U100" s="2">
        <f>S100*(1-T100)</f>
        <v/>
      </c>
      <c r="V100" t="n">
        <v>10</v>
      </c>
      <c r="W100" t="n">
        <v>16</v>
      </c>
      <c r="X100" s="3" t="n">
        <v>10.8</v>
      </c>
      <c r="Y100" s="1" t="n">
        <v>0.8</v>
      </c>
      <c r="Z100" s="3">
        <f>Y100*X100</f>
        <v/>
      </c>
      <c r="AA100" s="3">
        <f>IF(I100&lt;&gt;"",X100/INDEX('energy battery'!$B$3:$D$6,MATCH('vehicles specifications'!$D100,'energy battery'!$A$3:$A$6,0),MATCH('vehicles specifications'!$I100,'energy battery'!$B$2:$D$2,0)),"")</f>
        <v/>
      </c>
      <c r="AB100" s="3">
        <f>IF(AA100&lt;&gt;"",0.3*AA100,"")</f>
        <v/>
      </c>
      <c r="AC100" s="3">
        <f>IF(AA100&lt;&gt;"",AB100+AA100,"")</f>
        <v/>
      </c>
      <c r="AD100" s="3" t="n">
        <v>0</v>
      </c>
      <c r="AE100" s="3" t="n">
        <v>0</v>
      </c>
      <c r="AF100">
        <f>AE100*'fuels and tailpipe emissions'!$B$3</f>
        <v/>
      </c>
      <c r="AG100" t="n">
        <v>0</v>
      </c>
      <c r="AH100" s="3" t="n">
        <v>0</v>
      </c>
      <c r="AI100" s="3" t="n">
        <v>3</v>
      </c>
      <c r="AJ100" s="3" t="n">
        <v>1</v>
      </c>
      <c r="AK100">
        <f>J100/25000</f>
        <v/>
      </c>
      <c r="AL100">
        <f>0.000537/1000*Q100</f>
        <v/>
      </c>
      <c r="AM100" t="n">
        <v>0.00129</v>
      </c>
      <c r="AN100" s="2">
        <f>U100</f>
        <v/>
      </c>
      <c r="AO100" s="2">
        <f>SUM(V100:W100)</f>
        <v/>
      </c>
      <c r="AP100" s="2">
        <f>AC100</f>
        <v/>
      </c>
      <c r="AQ100" s="6" t="inlineStr"/>
      <c r="AR100" s="20" t="n"/>
      <c r="AS100" s="5" t="n">
        <v>0.1894149615567632</v>
      </c>
      <c r="AT100" s="2">
        <f>SUM(Z100,AG100)/(SUM(AQ100,AS100)/3.6)</f>
        <v/>
      </c>
      <c r="AU100" s="5" t="n">
        <v>0</v>
      </c>
      <c r="AV100" s="5" t="n">
        <v>0</v>
      </c>
      <c r="AW100" s="7" t="n">
        <v>0</v>
      </c>
      <c r="AX100" s="7" t="n">
        <v>0</v>
      </c>
      <c r="AY100" s="7" t="n">
        <v>0</v>
      </c>
      <c r="AZ100" s="7" t="n">
        <v>0</v>
      </c>
      <c r="BA100" s="7" t="n">
        <v>0</v>
      </c>
      <c r="BB100" s="7" t="n">
        <v>0</v>
      </c>
      <c r="BC100" s="7" t="n">
        <v>0</v>
      </c>
      <c r="BD100" s="7" t="n">
        <v>0</v>
      </c>
      <c r="BE100" s="7" t="n">
        <v>0</v>
      </c>
      <c r="BF100" s="7" t="n">
        <v>0</v>
      </c>
      <c r="BG100" s="7" t="n">
        <v>0</v>
      </c>
      <c r="BH100" s="7" t="n">
        <v>0</v>
      </c>
      <c r="BI100" s="7" t="n">
        <v>0</v>
      </c>
      <c r="BJ100" s="7" t="n">
        <v>0</v>
      </c>
      <c r="BK100" s="7" t="n">
        <v>0</v>
      </c>
      <c r="BL100" s="7" t="n">
        <v>0</v>
      </c>
      <c r="BM100" s="7" t="n">
        <v>0</v>
      </c>
      <c r="BN100" s="7" t="n">
        <v>0</v>
      </c>
      <c r="BO100" s="7" t="n">
        <v>0</v>
      </c>
      <c r="BP100" s="7" t="n">
        <v>0</v>
      </c>
      <c r="BQ100" s="7" t="n">
        <v>0</v>
      </c>
      <c r="BR100" s="7" t="n">
        <v>0</v>
      </c>
      <c r="BS100" s="7" t="n">
        <v>0</v>
      </c>
      <c r="BT100" s="7" t="n">
        <v>0</v>
      </c>
      <c r="BU100" s="7" t="n">
        <v>0</v>
      </c>
      <c r="BV100" s="7" t="n">
        <v>0</v>
      </c>
      <c r="BW100" s="7" t="n">
        <v>0</v>
      </c>
      <c r="BX100" s="7" t="n">
        <v>0</v>
      </c>
      <c r="BY100" s="7" t="n">
        <v>0</v>
      </c>
      <c r="BZ100" s="7" t="n">
        <v>0</v>
      </c>
      <c r="CA100" s="7" t="n">
        <v>0</v>
      </c>
      <c r="CB100" s="7" t="n">
        <v>0</v>
      </c>
      <c r="CC100" s="7" t="n">
        <v>0</v>
      </c>
      <c r="CD100" s="7" t="n">
        <v>0</v>
      </c>
      <c r="CE100" s="7" t="n">
        <v>0</v>
      </c>
      <c r="CF100" s="7" t="n">
        <v>0</v>
      </c>
      <c r="CG100" s="7" t="n">
        <v>0</v>
      </c>
      <c r="CH100" s="7" t="n">
        <v>0</v>
      </c>
      <c r="CI100" s="7" t="n">
        <v>0</v>
      </c>
      <c r="CJ100" s="7" t="n">
        <v>0</v>
      </c>
      <c r="CK100" s="38">
        <f>VLOOKUP($B100,'abrasion emissions'!$O$7:$R$36,2,FALSE)</f>
        <v/>
      </c>
      <c r="CL100" s="38">
        <f>VLOOKUP($B100,'abrasion emissions'!$O$7:$R$36,3,FALSE)</f>
        <v/>
      </c>
      <c r="CM100" s="38">
        <f>VLOOKUP($B100,'abrasion emissions'!$O$7:$R$36,4,FALSE)</f>
        <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
      </c>
      <c r="CV100" s="7">
        <f>(CK100*CN100)+(CL100*CO100)+(CM100*CP100)</f>
        <v/>
      </c>
      <c r="CW100" s="7">
        <f>(CK100*CQ100)+(CL100*CR100)+(CM100*CS100)</f>
        <v/>
      </c>
    </row>
    <row r="101">
      <c r="A101">
        <f>B101&amp;" - "&amp;D101&amp;" - "&amp;IF(I101&lt;&gt;"",I101&amp;" - "&amp;E101,E101)</f>
        <v/>
      </c>
      <c r="B101" t="inlineStr">
        <is>
          <t>Motorbike, gasoline, 4-11kW, EURO-3</t>
        </is>
      </c>
      <c r="D101" s="18" t="n">
        <v>2006</v>
      </c>
      <c r="E101" t="inlineStr">
        <is>
          <t>CH</t>
        </is>
      </c>
      <c r="F101" t="inlineStr">
        <is>
          <t>EURO-3</t>
        </is>
      </c>
      <c r="G101" t="inlineStr">
        <is>
          <t>vkm</t>
        </is>
      </c>
      <c r="H101" t="inlineStr">
        <is>
          <t>ICEV-p</t>
        </is>
      </c>
      <c r="J101" t="n">
        <v>25000</v>
      </c>
      <c r="K101" t="n">
        <v>1776</v>
      </c>
      <c r="L101" s="2">
        <f>J101/K101</f>
        <v/>
      </c>
      <c r="M101" t="n">
        <v>1.1</v>
      </c>
      <c r="N101" t="n">
        <v>75</v>
      </c>
      <c r="O101" t="n">
        <v>6</v>
      </c>
      <c r="P101" s="2">
        <f>SUM(U101,V101,W101,AC101,AF101,AH101)</f>
        <v/>
      </c>
      <c r="Q101" s="2">
        <f>P101+(M101*N101)+O101</f>
        <v/>
      </c>
      <c r="R101" t="n">
        <v>9</v>
      </c>
      <c r="S101" s="2" t="n">
        <v>65.43382696032849</v>
      </c>
      <c r="T101" s="1" t="n">
        <v>-0.05</v>
      </c>
      <c r="U101" s="2">
        <f>S101*(1-T101)</f>
        <v/>
      </c>
      <c r="V101" s="2">
        <f>0.7*S101</f>
        <v/>
      </c>
      <c r="W101" s="2" t="n">
        <v>0</v>
      </c>
      <c r="X101" s="3" t="n">
        <v>0</v>
      </c>
      <c r="Y101" s="1" t="n">
        <v>0.8</v>
      </c>
      <c r="Z101" s="3">
        <f>Y101*X101</f>
        <v/>
      </c>
      <c r="AA101" s="3">
        <f>IF(I101&lt;&gt;"",X101/INDEX('energy battery'!$B$3:$D$6,MATCH('vehicles specifications'!$D101,'energy battery'!$A$3:$A$6,0),MATCH('vehicles specifications'!$I101,'energy battery'!$B$2:$D$2,0)),"")</f>
        <v/>
      </c>
      <c r="AB101" s="3">
        <f>IF(AA101&lt;&gt;"",0.3*AA101,"")</f>
        <v/>
      </c>
      <c r="AC101" s="3">
        <f>IF(AA101&lt;&gt;"",AB101+AA101,"")</f>
        <v/>
      </c>
      <c r="AD101" s="3" t="n">
        <v>0</v>
      </c>
      <c r="AE101" s="3" t="n">
        <v>9</v>
      </c>
      <c r="AF101">
        <f>AE101*'fuels and tailpipe emissions'!$B$3</f>
        <v/>
      </c>
      <c r="AG101" s="2">
        <f>AF101*'fuels and tailpipe emissions'!$C$3</f>
        <v/>
      </c>
      <c r="AH101" s="3">
        <f>0.15*AF101</f>
        <v/>
      </c>
      <c r="AI101" s="3" t="n">
        <v>0</v>
      </c>
      <c r="AJ101" s="3" t="n">
        <v>0</v>
      </c>
      <c r="AK101">
        <f>J101/25000</f>
        <v/>
      </c>
      <c r="AL101">
        <f>0.000537/1000*Q101</f>
        <v/>
      </c>
      <c r="AM101" t="n">
        <v>0.00129</v>
      </c>
      <c r="AN101" s="2">
        <f>U101</f>
        <v/>
      </c>
      <c r="AO101" s="2">
        <f>SUM(V101:W101)</f>
        <v/>
      </c>
      <c r="AP101" s="2">
        <f>AC101</f>
        <v/>
      </c>
      <c r="AQ101" s="6" t="n">
        <v>1.026080229504251</v>
      </c>
      <c r="AR101" s="20" t="n">
        <v>0.012</v>
      </c>
      <c r="AS101" s="6">
        <f>IF($H101="BEV",SUMPRODUCT(#REF!,#REF!),"")</f>
        <v/>
      </c>
      <c r="AT101" s="2">
        <f>SUM(Z101,AG101)/(SUM(AQ101,AS101)/3.6)</f>
        <v/>
      </c>
      <c r="AU101" s="5">
        <f>IF($H101="ICEV-p",$AQ101/('fuels and tailpipe emissions'!$C$3*3.6)*'fuels and tailpipe emissions'!$D$3,"")*(1-AR101)</f>
        <v/>
      </c>
      <c r="AV101" s="5">
        <f>IF($H101="ICEV-p",$AQ101/('fuels and tailpipe emissions'!$C$3*3.6)*'fuels and tailpipe emissions'!$D$3,"")*AR101</f>
        <v/>
      </c>
      <c r="AW101" s="7">
        <f>IF($H101="ICEV-p",$AQ101/('fuels and tailpipe emissions'!$C$3*3.6)*'fuels and tailpipe emissions'!$E$3,"")</f>
        <v/>
      </c>
      <c r="AX101" s="7">
        <f>SUMIFS('fuels and tailpipe emissions'!$F$10:$F$126,'fuels and tailpipe emissions'!$A$10:$A$126,'vehicles specifications'!$F101,'fuels and tailpipe emissions'!$B$10:$B$126,'vehicles specifications'!AX$2)/1000*$AQ101</f>
        <v/>
      </c>
      <c r="AY101" s="7">
        <f>SUMIFS('fuels and tailpipe emissions'!$F$10:$F$126,'fuels and tailpipe emissions'!$A$10:$A$126,'vehicles specifications'!$F101,'fuels and tailpipe emissions'!$B$10:$B$126,'vehicles specifications'!AY$2)/1000*$AQ101</f>
        <v/>
      </c>
      <c r="AZ101" s="7">
        <f>SUMIFS('fuels and tailpipe emissions'!$F$10:$F$126,'fuels and tailpipe emissions'!$A$10:$A$126,'vehicles specifications'!$F101,'fuels and tailpipe emissions'!$B$10:$B$126,'vehicles specifications'!AZ$2)/1000*$AQ101</f>
        <v/>
      </c>
      <c r="BA101" s="7">
        <f>SUMIFS('fuels and tailpipe emissions'!$F$10:$F$126,'fuels and tailpipe emissions'!$A$10:$A$126,'vehicles specifications'!$F101,'fuels and tailpipe emissions'!$B$10:$B$126,'vehicles specifications'!BA$2)/1000*$AQ101</f>
        <v/>
      </c>
      <c r="BB101" s="7">
        <f>SUMIFS('fuels and tailpipe emissions'!$F$10:$F$126,'fuels and tailpipe emissions'!$A$10:$A$126,'vehicles specifications'!$F101,'fuels and tailpipe emissions'!$B$10:$B$126,'vehicles specifications'!BB$2)/1000*$AQ101</f>
        <v/>
      </c>
      <c r="BC101" s="7">
        <f>SUMIFS('fuels and tailpipe emissions'!$F$10:$F$126,'fuels and tailpipe emissions'!$A$10:$A$126,'vehicles specifications'!$F101,'fuels and tailpipe emissions'!$B$10:$B$126,'vehicles specifications'!BC$2)/1000*$AQ101</f>
        <v/>
      </c>
      <c r="BD101" s="7">
        <f>SUMIFS('fuels and tailpipe emissions'!$F$10:$F$126,'fuels and tailpipe emissions'!$A$10:$A$126,'vehicles specifications'!$F101,'fuels and tailpipe emissions'!$B$10:$B$126,'vehicles specifications'!BD$2)/1000*$AQ101</f>
        <v/>
      </c>
      <c r="BE101" s="7">
        <f>SUMIFS('fuels and tailpipe emissions'!$F$10:$F$126,'fuels and tailpipe emissions'!$A$10:$A$126,'vehicles specifications'!$F101,'fuels and tailpipe emissions'!$B$10:$B$126,'vehicles specifications'!BE$2)/1000*$AQ101</f>
        <v/>
      </c>
      <c r="BF101" s="7">
        <f>SUMIFS('fuels and tailpipe emissions'!$F$10:$F$126,'fuels and tailpipe emissions'!$A$10:$A$126,'vehicles specifications'!$F101,'fuels and tailpipe emissions'!$B$10:$B$126,'vehicles specifications'!BF$2)/1000*$AQ101</f>
        <v/>
      </c>
      <c r="BG101" s="7">
        <f>SUMIFS('fuels and tailpipe emissions'!$F$10:$F$126,'fuels and tailpipe emissions'!$A$10:$A$126,'vehicles specifications'!$F101,'fuels and tailpipe emissions'!$B$10:$B$126,'vehicles specifications'!BG$2)/1000*$AQ101</f>
        <v/>
      </c>
      <c r="BH101" s="7">
        <f>SUMIFS('fuels and tailpipe emissions'!$F$10:$F$126,'fuels and tailpipe emissions'!$A$10:$A$126,'vehicles specifications'!$F101,'fuels and tailpipe emissions'!$B$10:$B$126,'vehicles specifications'!BH$2)/1000*$AQ101</f>
        <v/>
      </c>
      <c r="BI101" s="7">
        <f>SUMIFS('fuels and tailpipe emissions'!$F$10:$F$126,'fuels and tailpipe emissions'!$A$10:$A$126,'vehicles specifications'!$F101,'fuels and tailpipe emissions'!$B$10:$B$126,'vehicles specifications'!BI$2)/1000*$AQ101</f>
        <v/>
      </c>
      <c r="BJ101" s="7">
        <f>SUMIFS('fuels and tailpipe emissions'!$F$10:$F$126,'fuels and tailpipe emissions'!$A$10:$A$126,'vehicles specifications'!$F101,'fuels and tailpipe emissions'!$B$10:$B$126,'vehicles specifications'!BJ$2)/1000*$AQ101</f>
        <v/>
      </c>
      <c r="BK101" s="7">
        <f>SUMIFS('fuels and tailpipe emissions'!$F$10:$F$126,'fuels and tailpipe emissions'!$A$10:$A$126,'vehicles specifications'!$F101,'fuels and tailpipe emissions'!$B$10:$B$126,'vehicles specifications'!BK$2)/1000*$AQ101</f>
        <v/>
      </c>
      <c r="BL101" s="7">
        <f>SUMIFS('fuels and tailpipe emissions'!$F$10:$F$126,'fuels and tailpipe emissions'!$A$10:$A$126,'vehicles specifications'!$F101,'fuels and tailpipe emissions'!$B$10:$B$126,'vehicles specifications'!BL$2)/1000*$AQ101</f>
        <v/>
      </c>
      <c r="BM101" s="7">
        <f>SUMIFS('fuels and tailpipe emissions'!$F$10:$F$126,'fuels and tailpipe emissions'!$A$10:$A$126,'vehicles specifications'!$F101,'fuels and tailpipe emissions'!$B$10:$B$126,'vehicles specifications'!BM$2)/1000*$AQ101</f>
        <v/>
      </c>
      <c r="BN101" s="7">
        <f>SUMIFS('fuels and tailpipe emissions'!$F$10:$F$126,'fuels and tailpipe emissions'!$A$10:$A$126,'vehicles specifications'!$F101,'fuels and tailpipe emissions'!$B$10:$B$126,'vehicles specifications'!BN$2)/1000*$AQ101</f>
        <v/>
      </c>
      <c r="BO101" s="7">
        <f>SUMIFS('fuels and tailpipe emissions'!$F$10:$F$126,'fuels and tailpipe emissions'!$A$10:$A$126,'vehicles specifications'!$F101,'fuels and tailpipe emissions'!$B$10:$B$126,'vehicles specifications'!BO$2)/1000*$AQ101</f>
        <v/>
      </c>
      <c r="BP101" s="7">
        <f>SUMIFS('fuels and tailpipe emissions'!$F$10:$F$126,'fuels and tailpipe emissions'!$A$10:$A$126,'vehicles specifications'!$F101,'fuels and tailpipe emissions'!$B$10:$B$126,'vehicles specifications'!BP$2)/1000*$AQ101</f>
        <v/>
      </c>
      <c r="BQ101" s="7">
        <f>SUMIFS('fuels and tailpipe emissions'!$F$10:$F$126,'fuels and tailpipe emissions'!$A$10:$A$126,'vehicles specifications'!$F101,'fuels and tailpipe emissions'!$B$10:$B$126,'vehicles specifications'!BQ$2)/1000*$AQ101</f>
        <v/>
      </c>
      <c r="BR101" s="7">
        <f>SUMIFS('fuels and tailpipe emissions'!$F$10:$F$126,'fuels and tailpipe emissions'!$A$10:$A$126,'vehicles specifications'!$F101,'fuels and tailpipe emissions'!$B$10:$B$126,'vehicles specifications'!BR$2)/1000*$AQ101</f>
        <v/>
      </c>
      <c r="BS101" s="7">
        <f>SUMIFS('fuels and tailpipe emissions'!$F$10:$F$126,'fuels and tailpipe emissions'!$A$10:$A$126,'vehicles specifications'!$F101,'fuels and tailpipe emissions'!$B$10:$B$126,'vehicles specifications'!BS$2)/1000*$AQ101</f>
        <v/>
      </c>
      <c r="BT101" s="7">
        <f>SUMIFS('fuels and tailpipe emissions'!$F$10:$F$126,'fuels and tailpipe emissions'!$A$10:$A$126,'vehicles specifications'!$F101,'fuels and tailpipe emissions'!$B$10:$B$126,'vehicles specifications'!BT$2)/1000*$AQ101</f>
        <v/>
      </c>
      <c r="BU101" s="7">
        <f>SUMIFS('fuels and tailpipe emissions'!$F$10:$F$126,'fuels and tailpipe emissions'!$A$10:$A$126,'vehicles specifications'!$F101,'fuels and tailpipe emissions'!$B$10:$B$126,'vehicles specifications'!BU$2)/1000*$AQ101</f>
        <v/>
      </c>
      <c r="BV101" s="7">
        <f>SUMIFS('fuels and tailpipe emissions'!$F$10:$F$126,'fuels and tailpipe emissions'!$A$10:$A$126,'vehicles specifications'!$F101,'fuels and tailpipe emissions'!$B$10:$B$126,'vehicles specifications'!BV$2)/1000*$AQ101</f>
        <v/>
      </c>
      <c r="BW101" s="7">
        <f>SUMIFS('fuels and tailpipe emissions'!$F$10:$F$126,'fuels and tailpipe emissions'!$A$10:$A$126,'vehicles specifications'!$F101,'fuels and tailpipe emissions'!$B$10:$B$126,'vehicles specifications'!BW$2)/1000*$AQ101</f>
        <v/>
      </c>
      <c r="BX101" s="7">
        <f>SUMIFS('fuels and tailpipe emissions'!$F$10:$F$126,'fuels and tailpipe emissions'!$A$10:$A$126,'vehicles specifications'!$F101,'fuels and tailpipe emissions'!$B$10:$B$126,'vehicles specifications'!BX$2)/1000*$AQ101</f>
        <v/>
      </c>
      <c r="BY101" s="7">
        <f>SUMIFS('fuels and tailpipe emissions'!$F$10:$F$126,'fuels and tailpipe emissions'!$A$10:$A$126,'vehicles specifications'!$F101,'fuels and tailpipe emissions'!$B$10:$B$126,'vehicles specifications'!BY$2)/1000*$AQ101</f>
        <v/>
      </c>
      <c r="BZ101" s="7">
        <f>SUMIFS('fuels and tailpipe emissions'!$F$10:$F$126,'fuels and tailpipe emissions'!$A$10:$A$126,'vehicles specifications'!$F101,'fuels and tailpipe emissions'!$B$10:$B$126,'vehicles specifications'!BZ$2)/1000*$AQ101</f>
        <v/>
      </c>
      <c r="CA101" s="7">
        <f>SUMIFS('fuels and tailpipe emissions'!$F$10:$F$126,'fuels and tailpipe emissions'!$A$10:$A$126,'vehicles specifications'!$F101,'fuels and tailpipe emissions'!$B$10:$B$126,'vehicles specifications'!CA$2)/1000*$AQ101</f>
        <v/>
      </c>
      <c r="CB101" s="7">
        <f>SUMIFS('fuels and tailpipe emissions'!$F$10:$F$126,'fuels and tailpipe emissions'!$A$10:$A$126,'vehicles specifications'!$F101,'fuels and tailpipe emissions'!$B$10:$B$126,'vehicles specifications'!CB$2)/1000*$AQ101</f>
        <v/>
      </c>
      <c r="CC101" s="7">
        <f>SUMIFS('fuels and tailpipe emissions'!$F$10:$F$126,'fuels and tailpipe emissions'!$A$10:$A$126,'vehicles specifications'!$F101,'fuels and tailpipe emissions'!$B$10:$B$126,'vehicles specifications'!CC$2)/1000*$AQ101</f>
        <v/>
      </c>
      <c r="CD101" s="7">
        <f>SUMIFS('fuels and tailpipe emissions'!$F$10:$F$126,'fuels and tailpipe emissions'!$A$10:$A$126,'vehicles specifications'!$F101,'fuels and tailpipe emissions'!$B$10:$B$126,'vehicles specifications'!CD$2)/1000*$AQ101</f>
        <v/>
      </c>
      <c r="CE101" s="7">
        <f>SUMIFS('fuels and tailpipe emissions'!$F$10:$F$126,'fuels and tailpipe emissions'!$A$10:$A$126,'vehicles specifications'!$F101,'fuels and tailpipe emissions'!$B$10:$B$126,'vehicles specifications'!CE$2)/1000*$AQ101</f>
        <v/>
      </c>
      <c r="CF101" s="7">
        <f>SUMIFS('fuels and tailpipe emissions'!$F$10:$F$126,'fuels and tailpipe emissions'!$A$10:$A$126,'vehicles specifications'!$F101,'fuels and tailpipe emissions'!$B$10:$B$126,'vehicles specifications'!CF$2)/1000*$AQ101</f>
        <v/>
      </c>
      <c r="CG101" s="7">
        <f>SUMIFS('fuels and tailpipe emissions'!$F$10:$F$126,'fuels and tailpipe emissions'!$A$10:$A$126,'vehicles specifications'!$F101,'fuels and tailpipe emissions'!$B$10:$B$126,'vehicles specifications'!CG$2)/1000*$AQ101</f>
        <v/>
      </c>
      <c r="CH101" s="7">
        <f>SUMIFS('fuels and tailpipe emissions'!$F$10:$F$126,'fuels and tailpipe emissions'!$A$10:$A$126,'vehicles specifications'!$F101,'fuels and tailpipe emissions'!$B$10:$B$126,'vehicles specifications'!CH$2)/1000*$AQ101</f>
        <v/>
      </c>
      <c r="CI101" s="7">
        <f>SUMIFS('fuels and tailpipe emissions'!$F$10:$F$126,'fuels and tailpipe emissions'!$A$10:$A$126,'vehicles specifications'!$F101,'fuels and tailpipe emissions'!$B$10:$B$126,'vehicles specifications'!CI$2)/1000*$AQ101</f>
        <v/>
      </c>
      <c r="CJ101" s="7">
        <f>SUMIFS('fuels and tailpipe emissions'!$F$10:$F$126,'fuels and tailpipe emissions'!$A$10:$A$126,'vehicles specifications'!$F101,'fuels and tailpipe emissions'!$B$10:$B$126,'vehicles specifications'!CJ$2)/1000*$AQ101</f>
        <v/>
      </c>
      <c r="CK101" s="38">
        <f>VLOOKUP($B101,'abrasion emissions'!$O$7:$R$36,2,FALSE)</f>
        <v/>
      </c>
      <c r="CL101" s="38">
        <f>VLOOKUP($B101,'abrasion emissions'!$O$7:$R$36,3,FALSE)</f>
        <v/>
      </c>
      <c r="CM101" s="38">
        <f>VLOOKUP($B101,'abrasion emissions'!$O$7:$R$36,4,FALSE)</f>
        <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
      </c>
      <c r="CV101" s="7">
        <f>(CK101*CN101)+(CL101*CO101)+(CM101*CP101)</f>
        <v/>
      </c>
      <c r="CW101" s="7">
        <f>(CK101*CQ101)+(CL101*CR101)+(CM101*CS101)</f>
        <v/>
      </c>
    </row>
    <row r="102">
      <c r="A102">
        <f>B102&amp;" - "&amp;D102&amp;" - "&amp;IF(I102&lt;&gt;"",I102&amp;" - "&amp;E102,E102)</f>
        <v/>
      </c>
      <c r="B102" t="inlineStr">
        <is>
          <t>Motorbike, gasoline, 4-11kW, EURO-4</t>
        </is>
      </c>
      <c r="D102" s="18" t="n">
        <v>2016</v>
      </c>
      <c r="E102" t="inlineStr">
        <is>
          <t>CH</t>
        </is>
      </c>
      <c r="F102" t="inlineStr">
        <is>
          <t>EURO-4</t>
        </is>
      </c>
      <c r="G102" t="inlineStr">
        <is>
          <t>vkm</t>
        </is>
      </c>
      <c r="H102" t="inlineStr">
        <is>
          <t>ICEV-p</t>
        </is>
      </c>
      <c r="J102" t="n">
        <v>25000</v>
      </c>
      <c r="K102" t="n">
        <v>1776</v>
      </c>
      <c r="L102" s="2">
        <f>J102/K102</f>
        <v/>
      </c>
      <c r="M102" t="n">
        <v>1.1</v>
      </c>
      <c r="N102" t="n">
        <v>75</v>
      </c>
      <c r="O102" t="n">
        <v>6</v>
      </c>
      <c r="P102" s="2">
        <f>SUM(U102,V102,W102,AC102,AF102,AH102)</f>
        <v/>
      </c>
      <c r="Q102" s="2">
        <f>P102+(M102*N102)+O102</f>
        <v/>
      </c>
      <c r="R102" t="n">
        <v>9</v>
      </c>
      <c r="S102" s="2" t="n">
        <v>65.43382696032849</v>
      </c>
      <c r="T102" s="1" t="n">
        <v>-0.02</v>
      </c>
      <c r="U102" s="2">
        <f>S102*(1-T102)</f>
        <v/>
      </c>
      <c r="V102" s="2">
        <f>0.7*S102</f>
        <v/>
      </c>
      <c r="W102" s="2" t="n">
        <v>0</v>
      </c>
      <c r="X102" s="3" t="n">
        <v>0</v>
      </c>
      <c r="Y102" s="1" t="n">
        <v>0.8</v>
      </c>
      <c r="Z102" s="3">
        <f>Y102*X102</f>
        <v/>
      </c>
      <c r="AA102" s="3">
        <f>IF(I102&lt;&gt;"",X102/INDEX('energy battery'!$B$3:$D$6,MATCH('vehicles specifications'!$D102,'energy battery'!$A$3:$A$6,0),MATCH('vehicles specifications'!$I102,'energy battery'!$B$2:$D$2,0)),"")</f>
        <v/>
      </c>
      <c r="AB102" s="3">
        <f>IF(AA102&lt;&gt;"",0.3*AA102,"")</f>
        <v/>
      </c>
      <c r="AC102" s="3">
        <f>IF(AA102&lt;&gt;"",AB102+AA102,"")</f>
        <v/>
      </c>
      <c r="AD102" s="3" t="n">
        <v>0</v>
      </c>
      <c r="AE102" s="3" t="n">
        <v>9</v>
      </c>
      <c r="AF102">
        <f>AE102*'fuels and tailpipe emissions'!$B$3</f>
        <v/>
      </c>
      <c r="AG102" s="2">
        <f>AF102*'fuels and tailpipe emissions'!$C$3</f>
        <v/>
      </c>
      <c r="AH102" s="3">
        <f>0.15*AF102</f>
        <v/>
      </c>
      <c r="AI102" s="3" t="n">
        <v>0</v>
      </c>
      <c r="AJ102" s="3" t="n">
        <v>0</v>
      </c>
      <c r="AK102">
        <f>J102/25000</f>
        <v/>
      </c>
      <c r="AL102">
        <f>0.000537/1000*Q102</f>
        <v/>
      </c>
      <c r="AM102" t="n">
        <v>0.00129</v>
      </c>
      <c r="AN102" s="2">
        <f>U102</f>
        <v/>
      </c>
      <c r="AO102" s="2">
        <f>SUM(V102:W102)</f>
        <v/>
      </c>
      <c r="AP102" s="2">
        <f>AC102</f>
        <v/>
      </c>
      <c r="AQ102" s="6" t="n">
        <v>1.01592101931114</v>
      </c>
      <c r="AR102" s="20" t="n">
        <v>0.012</v>
      </c>
      <c r="AS102" s="6">
        <f>IF($H102="BEV",SUMPRODUCT(#REF!,#REF!),"")</f>
        <v/>
      </c>
      <c r="AT102" s="2">
        <f>SUM(Z102,AG102)/(SUM(AQ102,AS102)/3.6)</f>
        <v/>
      </c>
      <c r="AU102" s="5">
        <f>IF($H102="ICEV-p",$AQ102/('fuels and tailpipe emissions'!$C$3*3.6)*'fuels and tailpipe emissions'!$D$3,"")*(1-AR102)</f>
        <v/>
      </c>
      <c r="AV102" s="5">
        <f>IF($H102="ICEV-p",$AQ102/('fuels and tailpipe emissions'!$C$3*3.6)*'fuels and tailpipe emissions'!$D$3,"")*AR102</f>
        <v/>
      </c>
      <c r="AW102" s="7">
        <f>IF($H102="ICEV-p",$AQ102/('fuels and tailpipe emissions'!$C$3*3.6)*'fuels and tailpipe emissions'!$E$3,"")</f>
        <v/>
      </c>
      <c r="AX102" s="7">
        <f>SUMIFS('fuels and tailpipe emissions'!$F$10:$F$126,'fuels and tailpipe emissions'!$A$10:$A$126,'vehicles specifications'!$F102,'fuels and tailpipe emissions'!$B$10:$B$126,'vehicles specifications'!AX$2)/1000*$AQ102</f>
        <v/>
      </c>
      <c r="AY102" s="7">
        <f>SUMIFS('fuels and tailpipe emissions'!$F$10:$F$126,'fuels and tailpipe emissions'!$A$10:$A$126,'vehicles specifications'!$F102,'fuels and tailpipe emissions'!$B$10:$B$126,'vehicles specifications'!AY$2)/1000*$AQ102</f>
        <v/>
      </c>
      <c r="AZ102" s="7">
        <f>SUMIFS('fuels and tailpipe emissions'!$F$10:$F$126,'fuels and tailpipe emissions'!$A$10:$A$126,'vehicles specifications'!$F102,'fuels and tailpipe emissions'!$B$10:$B$126,'vehicles specifications'!AZ$2)/1000*$AQ102</f>
        <v/>
      </c>
      <c r="BA102" s="7">
        <f>SUMIFS('fuels and tailpipe emissions'!$F$10:$F$126,'fuels and tailpipe emissions'!$A$10:$A$126,'vehicles specifications'!$F102,'fuels and tailpipe emissions'!$B$10:$B$126,'vehicles specifications'!BA$2)/1000*$AQ102</f>
        <v/>
      </c>
      <c r="BB102" s="7">
        <f>SUMIFS('fuels and tailpipe emissions'!$F$10:$F$126,'fuels and tailpipe emissions'!$A$10:$A$126,'vehicles specifications'!$F102,'fuels and tailpipe emissions'!$B$10:$B$126,'vehicles specifications'!BB$2)/1000*$AQ102</f>
        <v/>
      </c>
      <c r="BC102" s="7">
        <f>SUMIFS('fuels and tailpipe emissions'!$F$10:$F$126,'fuels and tailpipe emissions'!$A$10:$A$126,'vehicles specifications'!$F102,'fuels and tailpipe emissions'!$B$10:$B$126,'vehicles specifications'!BC$2)/1000*$AQ102</f>
        <v/>
      </c>
      <c r="BD102" s="7">
        <f>SUMIFS('fuels and tailpipe emissions'!$F$10:$F$126,'fuels and tailpipe emissions'!$A$10:$A$126,'vehicles specifications'!$F102,'fuels and tailpipe emissions'!$B$10:$B$126,'vehicles specifications'!BD$2)/1000*$AQ102</f>
        <v/>
      </c>
      <c r="BE102" s="7">
        <f>SUMIFS('fuels and tailpipe emissions'!$F$10:$F$126,'fuels and tailpipe emissions'!$A$10:$A$126,'vehicles specifications'!$F102,'fuels and tailpipe emissions'!$B$10:$B$126,'vehicles specifications'!BE$2)/1000*$AQ102</f>
        <v/>
      </c>
      <c r="BF102" s="7">
        <f>SUMIFS('fuels and tailpipe emissions'!$F$10:$F$126,'fuels and tailpipe emissions'!$A$10:$A$126,'vehicles specifications'!$F102,'fuels and tailpipe emissions'!$B$10:$B$126,'vehicles specifications'!BF$2)/1000*$AQ102</f>
        <v/>
      </c>
      <c r="BG102" s="7">
        <f>SUMIFS('fuels and tailpipe emissions'!$F$10:$F$126,'fuels and tailpipe emissions'!$A$10:$A$126,'vehicles specifications'!$F102,'fuels and tailpipe emissions'!$B$10:$B$126,'vehicles specifications'!BG$2)/1000*$AQ102</f>
        <v/>
      </c>
      <c r="BH102" s="7">
        <f>SUMIFS('fuels and tailpipe emissions'!$F$10:$F$126,'fuels and tailpipe emissions'!$A$10:$A$126,'vehicles specifications'!$F102,'fuels and tailpipe emissions'!$B$10:$B$126,'vehicles specifications'!BH$2)/1000*$AQ102</f>
        <v/>
      </c>
      <c r="BI102" s="7">
        <f>SUMIFS('fuels and tailpipe emissions'!$F$10:$F$126,'fuels and tailpipe emissions'!$A$10:$A$126,'vehicles specifications'!$F102,'fuels and tailpipe emissions'!$B$10:$B$126,'vehicles specifications'!BI$2)/1000*$AQ102</f>
        <v/>
      </c>
      <c r="BJ102" s="7">
        <f>SUMIFS('fuels and tailpipe emissions'!$F$10:$F$126,'fuels and tailpipe emissions'!$A$10:$A$126,'vehicles specifications'!$F102,'fuels and tailpipe emissions'!$B$10:$B$126,'vehicles specifications'!BJ$2)/1000*$AQ102</f>
        <v/>
      </c>
      <c r="BK102" s="7">
        <f>SUMIFS('fuels and tailpipe emissions'!$F$10:$F$126,'fuels and tailpipe emissions'!$A$10:$A$126,'vehicles specifications'!$F102,'fuels and tailpipe emissions'!$B$10:$B$126,'vehicles specifications'!BK$2)/1000*$AQ102</f>
        <v/>
      </c>
      <c r="BL102" s="7">
        <f>SUMIFS('fuels and tailpipe emissions'!$F$10:$F$126,'fuels and tailpipe emissions'!$A$10:$A$126,'vehicles specifications'!$F102,'fuels and tailpipe emissions'!$B$10:$B$126,'vehicles specifications'!BL$2)/1000*$AQ102</f>
        <v/>
      </c>
      <c r="BM102" s="7">
        <f>SUMIFS('fuels and tailpipe emissions'!$F$10:$F$126,'fuels and tailpipe emissions'!$A$10:$A$126,'vehicles specifications'!$F102,'fuels and tailpipe emissions'!$B$10:$B$126,'vehicles specifications'!BM$2)/1000*$AQ102</f>
        <v/>
      </c>
      <c r="BN102" s="7">
        <f>SUMIFS('fuels and tailpipe emissions'!$F$10:$F$126,'fuels and tailpipe emissions'!$A$10:$A$126,'vehicles specifications'!$F102,'fuels and tailpipe emissions'!$B$10:$B$126,'vehicles specifications'!BN$2)/1000*$AQ102</f>
        <v/>
      </c>
      <c r="BO102" s="7">
        <f>SUMIFS('fuels and tailpipe emissions'!$F$10:$F$126,'fuels and tailpipe emissions'!$A$10:$A$126,'vehicles specifications'!$F102,'fuels and tailpipe emissions'!$B$10:$B$126,'vehicles specifications'!BO$2)/1000*$AQ102</f>
        <v/>
      </c>
      <c r="BP102" s="7">
        <f>SUMIFS('fuels and tailpipe emissions'!$F$10:$F$126,'fuels and tailpipe emissions'!$A$10:$A$126,'vehicles specifications'!$F102,'fuels and tailpipe emissions'!$B$10:$B$126,'vehicles specifications'!BP$2)/1000*$AQ102</f>
        <v/>
      </c>
      <c r="BQ102" s="7">
        <f>SUMIFS('fuels and tailpipe emissions'!$F$10:$F$126,'fuels and tailpipe emissions'!$A$10:$A$126,'vehicles specifications'!$F102,'fuels and tailpipe emissions'!$B$10:$B$126,'vehicles specifications'!BQ$2)/1000*$AQ102</f>
        <v/>
      </c>
      <c r="BR102" s="7">
        <f>SUMIFS('fuels and tailpipe emissions'!$F$10:$F$126,'fuels and tailpipe emissions'!$A$10:$A$126,'vehicles specifications'!$F102,'fuels and tailpipe emissions'!$B$10:$B$126,'vehicles specifications'!BR$2)/1000*$AQ102</f>
        <v/>
      </c>
      <c r="BS102" s="7">
        <f>SUMIFS('fuels and tailpipe emissions'!$F$10:$F$126,'fuels and tailpipe emissions'!$A$10:$A$126,'vehicles specifications'!$F102,'fuels and tailpipe emissions'!$B$10:$B$126,'vehicles specifications'!BS$2)/1000*$AQ102</f>
        <v/>
      </c>
      <c r="BT102" s="7">
        <f>SUMIFS('fuels and tailpipe emissions'!$F$10:$F$126,'fuels and tailpipe emissions'!$A$10:$A$126,'vehicles specifications'!$F102,'fuels and tailpipe emissions'!$B$10:$B$126,'vehicles specifications'!BT$2)/1000*$AQ102</f>
        <v/>
      </c>
      <c r="BU102" s="7">
        <f>SUMIFS('fuels and tailpipe emissions'!$F$10:$F$126,'fuels and tailpipe emissions'!$A$10:$A$126,'vehicles specifications'!$F102,'fuels and tailpipe emissions'!$B$10:$B$126,'vehicles specifications'!BU$2)/1000*$AQ102</f>
        <v/>
      </c>
      <c r="BV102" s="7">
        <f>SUMIFS('fuels and tailpipe emissions'!$F$10:$F$126,'fuels and tailpipe emissions'!$A$10:$A$126,'vehicles specifications'!$F102,'fuels and tailpipe emissions'!$B$10:$B$126,'vehicles specifications'!BV$2)/1000*$AQ102</f>
        <v/>
      </c>
      <c r="BW102" s="7">
        <f>SUMIFS('fuels and tailpipe emissions'!$F$10:$F$126,'fuels and tailpipe emissions'!$A$10:$A$126,'vehicles specifications'!$F102,'fuels and tailpipe emissions'!$B$10:$B$126,'vehicles specifications'!BW$2)/1000*$AQ102</f>
        <v/>
      </c>
      <c r="BX102" s="7">
        <f>SUMIFS('fuels and tailpipe emissions'!$F$10:$F$126,'fuels and tailpipe emissions'!$A$10:$A$126,'vehicles specifications'!$F102,'fuels and tailpipe emissions'!$B$10:$B$126,'vehicles specifications'!BX$2)/1000*$AQ102</f>
        <v/>
      </c>
      <c r="BY102" s="7">
        <f>SUMIFS('fuels and tailpipe emissions'!$F$10:$F$126,'fuels and tailpipe emissions'!$A$10:$A$126,'vehicles specifications'!$F102,'fuels and tailpipe emissions'!$B$10:$B$126,'vehicles specifications'!BY$2)/1000*$AQ102</f>
        <v/>
      </c>
      <c r="BZ102" s="7">
        <f>SUMIFS('fuels and tailpipe emissions'!$F$10:$F$126,'fuels and tailpipe emissions'!$A$10:$A$126,'vehicles specifications'!$F102,'fuels and tailpipe emissions'!$B$10:$B$126,'vehicles specifications'!BZ$2)/1000*$AQ102</f>
        <v/>
      </c>
      <c r="CA102" s="7">
        <f>SUMIFS('fuels and tailpipe emissions'!$F$10:$F$126,'fuels and tailpipe emissions'!$A$10:$A$126,'vehicles specifications'!$F102,'fuels and tailpipe emissions'!$B$10:$B$126,'vehicles specifications'!CA$2)/1000*$AQ102</f>
        <v/>
      </c>
      <c r="CB102" s="7">
        <f>SUMIFS('fuels and tailpipe emissions'!$F$10:$F$126,'fuels and tailpipe emissions'!$A$10:$A$126,'vehicles specifications'!$F102,'fuels and tailpipe emissions'!$B$10:$B$126,'vehicles specifications'!CB$2)/1000*$AQ102</f>
        <v/>
      </c>
      <c r="CC102" s="7">
        <f>SUMIFS('fuels and tailpipe emissions'!$F$10:$F$126,'fuels and tailpipe emissions'!$A$10:$A$126,'vehicles specifications'!$F102,'fuels and tailpipe emissions'!$B$10:$B$126,'vehicles specifications'!CC$2)/1000*$AQ102</f>
        <v/>
      </c>
      <c r="CD102" s="7">
        <f>SUMIFS('fuels and tailpipe emissions'!$F$10:$F$126,'fuels and tailpipe emissions'!$A$10:$A$126,'vehicles specifications'!$F102,'fuels and tailpipe emissions'!$B$10:$B$126,'vehicles specifications'!CD$2)/1000*$AQ102</f>
        <v/>
      </c>
      <c r="CE102" s="7">
        <f>SUMIFS('fuels and tailpipe emissions'!$F$10:$F$126,'fuels and tailpipe emissions'!$A$10:$A$126,'vehicles specifications'!$F102,'fuels and tailpipe emissions'!$B$10:$B$126,'vehicles specifications'!CE$2)/1000*$AQ102</f>
        <v/>
      </c>
      <c r="CF102" s="7">
        <f>SUMIFS('fuels and tailpipe emissions'!$F$10:$F$126,'fuels and tailpipe emissions'!$A$10:$A$126,'vehicles specifications'!$F102,'fuels and tailpipe emissions'!$B$10:$B$126,'vehicles specifications'!CF$2)/1000*$AQ102</f>
        <v/>
      </c>
      <c r="CG102" s="7">
        <f>SUMIFS('fuels and tailpipe emissions'!$F$10:$F$126,'fuels and tailpipe emissions'!$A$10:$A$126,'vehicles specifications'!$F102,'fuels and tailpipe emissions'!$B$10:$B$126,'vehicles specifications'!CG$2)/1000*$AQ102</f>
        <v/>
      </c>
      <c r="CH102" s="7">
        <f>SUMIFS('fuels and tailpipe emissions'!$F$10:$F$126,'fuels and tailpipe emissions'!$A$10:$A$126,'vehicles specifications'!$F102,'fuels and tailpipe emissions'!$B$10:$B$126,'vehicles specifications'!CH$2)/1000*$AQ102</f>
        <v/>
      </c>
      <c r="CI102" s="7">
        <f>SUMIFS('fuels and tailpipe emissions'!$F$10:$F$126,'fuels and tailpipe emissions'!$A$10:$A$126,'vehicles specifications'!$F102,'fuels and tailpipe emissions'!$B$10:$B$126,'vehicles specifications'!CI$2)/1000*$AQ102</f>
        <v/>
      </c>
      <c r="CJ102" s="7">
        <f>SUMIFS('fuels and tailpipe emissions'!$F$10:$F$126,'fuels and tailpipe emissions'!$A$10:$A$126,'vehicles specifications'!$F102,'fuels and tailpipe emissions'!$B$10:$B$126,'vehicles specifications'!CJ$2)/1000*$AQ102</f>
        <v/>
      </c>
      <c r="CK102" s="38">
        <f>VLOOKUP($B102,'abrasion emissions'!$O$7:$R$36,2,FALSE)</f>
        <v/>
      </c>
      <c r="CL102" s="38">
        <f>VLOOKUP($B102,'abrasion emissions'!$O$7:$R$36,3,FALSE)</f>
        <v/>
      </c>
      <c r="CM102" s="38">
        <f>VLOOKUP($B102,'abrasion emissions'!$O$7:$R$36,4,FALSE)</f>
        <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
      </c>
      <c r="CV102" s="7">
        <f>(CK102*CN102)+(CL102*CO102)+(CM102*CP102)</f>
        <v/>
      </c>
      <c r="CW102" s="7">
        <f>(CK102*CQ102)+(CL102*CR102)+(CM102*CS102)</f>
        <v/>
      </c>
    </row>
    <row r="103">
      <c r="A103">
        <f>B103&amp;" - "&amp;D103&amp;" - "&amp;IF(I103&lt;&gt;"",I103&amp;" - "&amp;E103,E103)</f>
        <v/>
      </c>
      <c r="B103" t="inlineStr">
        <is>
          <t>Motorbike, gasoline, 4-11kW, EURO-5</t>
        </is>
      </c>
      <c r="D103" s="18" t="n">
        <v>2020</v>
      </c>
      <c r="E103" t="inlineStr">
        <is>
          <t>CH</t>
        </is>
      </c>
      <c r="F103" t="inlineStr">
        <is>
          <t>EURO-5</t>
        </is>
      </c>
      <c r="G103" t="inlineStr">
        <is>
          <t>vkm</t>
        </is>
      </c>
      <c r="H103" t="inlineStr">
        <is>
          <t>ICEV-p</t>
        </is>
      </c>
      <c r="J103" t="n">
        <v>25000</v>
      </c>
      <c r="K103" t="n">
        <v>1776</v>
      </c>
      <c r="L103" s="2">
        <f>J103/K103</f>
        <v/>
      </c>
      <c r="M103" t="n">
        <v>1.1</v>
      </c>
      <c r="N103" t="n">
        <v>75</v>
      </c>
      <c r="O103" t="n">
        <v>6</v>
      </c>
      <c r="P103" s="2">
        <f>SUM(U103,V103,W103,AC103,AF103,AH103)</f>
        <v/>
      </c>
      <c r="Q103" s="2">
        <f>P103+(M103*N103)+O103</f>
        <v/>
      </c>
      <c r="R103" t="n">
        <v>9</v>
      </c>
      <c r="S103" s="2" t="n">
        <v>65.43382696032849</v>
      </c>
      <c r="T103" s="1" t="n">
        <v>0</v>
      </c>
      <c r="U103" s="2">
        <f>S103*(1-T103)</f>
        <v/>
      </c>
      <c r="V103" s="2">
        <f>0.7*S103</f>
        <v/>
      </c>
      <c r="W103" s="2" t="n">
        <v>0</v>
      </c>
      <c r="X103" s="3" t="n">
        <v>0</v>
      </c>
      <c r="Y103" s="1" t="n">
        <v>0.8</v>
      </c>
      <c r="Z103" s="3">
        <f>Y103*X103</f>
        <v/>
      </c>
      <c r="AA103" s="3">
        <f>IF(I103&lt;&gt;"",X103/INDEX('energy battery'!$B$3:$D$6,MATCH('vehicles specifications'!$D103,'energy battery'!$A$3:$A$6,0),MATCH('vehicles specifications'!$I103,'energy battery'!$B$2:$D$2,0)),"")</f>
        <v/>
      </c>
      <c r="AB103" s="3">
        <f>IF(AA103&lt;&gt;"",0.3*AA103,"")</f>
        <v/>
      </c>
      <c r="AC103" s="3">
        <f>IF(AA103&lt;&gt;"",AB103+AA103,"")</f>
        <v/>
      </c>
      <c r="AD103" s="3" t="n">
        <v>0</v>
      </c>
      <c r="AE103" s="3" t="n">
        <v>9</v>
      </c>
      <c r="AF103">
        <f>AE103*'fuels and tailpipe emissions'!$B$3</f>
        <v/>
      </c>
      <c r="AG103" s="2">
        <f>AF103*'fuels and tailpipe emissions'!$C$3</f>
        <v/>
      </c>
      <c r="AH103" s="3">
        <f>0.15*AF103</f>
        <v/>
      </c>
      <c r="AI103" s="3" t="n">
        <v>0</v>
      </c>
      <c r="AJ103" s="3" t="n">
        <v>0</v>
      </c>
      <c r="AK103">
        <f>J103/25000</f>
        <v/>
      </c>
      <c r="AL103">
        <f>0.000537/1000*Q103</f>
        <v/>
      </c>
      <c r="AM103" t="n">
        <v>0.00129</v>
      </c>
      <c r="AN103" s="2">
        <f>U103</f>
        <v/>
      </c>
      <c r="AO103" s="2">
        <f>SUM(V103:W103)</f>
        <v/>
      </c>
      <c r="AP103" s="2">
        <f>AC103</f>
        <v/>
      </c>
      <c r="AQ103" s="6" t="n">
        <v>1.005761809118029</v>
      </c>
      <c r="AR103" s="20" t="n">
        <v>0.012</v>
      </c>
      <c r="AS103" s="6">
        <f>IF($H103="BEV",SUMPRODUCT(#REF!,#REF!),"")</f>
        <v/>
      </c>
      <c r="AT103" s="2">
        <f>SUM(Z103,AG103)/(SUM(AQ103,AS103)/3.6)</f>
        <v/>
      </c>
      <c r="AU103" s="5">
        <f>IF($H103="ICEV-p",$AQ103/('fuels and tailpipe emissions'!$C$3*3.6)*'fuels and tailpipe emissions'!$D$3,"")*(1-AR103)</f>
        <v/>
      </c>
      <c r="AV103" s="5">
        <f>IF($H103="ICEV-p",$AQ103/('fuels and tailpipe emissions'!$C$3*3.6)*'fuels and tailpipe emissions'!$D$3,"")*AR103</f>
        <v/>
      </c>
      <c r="AW103" s="7">
        <f>IF($H103="ICEV-p",$AQ103/('fuels and tailpipe emissions'!$C$3*3.6)*'fuels and tailpipe emissions'!$E$3,"")</f>
        <v/>
      </c>
      <c r="AX103" s="7">
        <f>SUMIFS('fuels and tailpipe emissions'!$F$10:$F$126,'fuels and tailpipe emissions'!$A$10:$A$126,'vehicles specifications'!$F103,'fuels and tailpipe emissions'!$B$10:$B$126,'vehicles specifications'!AX$2)/1000*$AQ103</f>
        <v/>
      </c>
      <c r="AY103" s="7">
        <f>SUMIFS('fuels and tailpipe emissions'!$F$10:$F$126,'fuels and tailpipe emissions'!$A$10:$A$126,'vehicles specifications'!$F103,'fuels and tailpipe emissions'!$B$10:$B$126,'vehicles specifications'!AY$2)/1000*$AQ103</f>
        <v/>
      </c>
      <c r="AZ103" s="7">
        <f>SUMIFS('fuels and tailpipe emissions'!$F$10:$F$126,'fuels and tailpipe emissions'!$A$10:$A$126,'vehicles specifications'!$F103,'fuels and tailpipe emissions'!$B$10:$B$126,'vehicles specifications'!AZ$2)/1000*$AQ103</f>
        <v/>
      </c>
      <c r="BA103" s="7">
        <f>SUMIFS('fuels and tailpipe emissions'!$F$10:$F$126,'fuels and tailpipe emissions'!$A$10:$A$126,'vehicles specifications'!$F103,'fuels and tailpipe emissions'!$B$10:$B$126,'vehicles specifications'!BA$2)/1000*$AQ103</f>
        <v/>
      </c>
      <c r="BB103" s="7">
        <f>SUMIFS('fuels and tailpipe emissions'!$F$10:$F$126,'fuels and tailpipe emissions'!$A$10:$A$126,'vehicles specifications'!$F103,'fuels and tailpipe emissions'!$B$10:$B$126,'vehicles specifications'!BB$2)/1000*$AQ103</f>
        <v/>
      </c>
      <c r="BC103" s="7">
        <f>SUMIFS('fuels and tailpipe emissions'!$F$10:$F$126,'fuels and tailpipe emissions'!$A$10:$A$126,'vehicles specifications'!$F103,'fuels and tailpipe emissions'!$B$10:$B$126,'vehicles specifications'!BC$2)/1000*$AQ103</f>
        <v/>
      </c>
      <c r="BD103" s="7">
        <f>SUMIFS('fuels and tailpipe emissions'!$F$10:$F$126,'fuels and tailpipe emissions'!$A$10:$A$126,'vehicles specifications'!$F103,'fuels and tailpipe emissions'!$B$10:$B$126,'vehicles specifications'!BD$2)/1000*$AQ103</f>
        <v/>
      </c>
      <c r="BE103" s="7">
        <f>SUMIFS('fuels and tailpipe emissions'!$F$10:$F$126,'fuels and tailpipe emissions'!$A$10:$A$126,'vehicles specifications'!$F103,'fuels and tailpipe emissions'!$B$10:$B$126,'vehicles specifications'!BE$2)/1000*$AQ103</f>
        <v/>
      </c>
      <c r="BF103" s="7">
        <f>SUMIFS('fuels and tailpipe emissions'!$F$10:$F$126,'fuels and tailpipe emissions'!$A$10:$A$126,'vehicles specifications'!$F103,'fuels and tailpipe emissions'!$B$10:$B$126,'vehicles specifications'!BF$2)/1000*$AQ103</f>
        <v/>
      </c>
      <c r="BG103" s="7">
        <f>SUMIFS('fuels and tailpipe emissions'!$F$10:$F$126,'fuels and tailpipe emissions'!$A$10:$A$126,'vehicles specifications'!$F103,'fuels and tailpipe emissions'!$B$10:$B$126,'vehicles specifications'!BG$2)/1000*$AQ103</f>
        <v/>
      </c>
      <c r="BH103" s="7">
        <f>SUMIFS('fuels and tailpipe emissions'!$F$10:$F$126,'fuels and tailpipe emissions'!$A$10:$A$126,'vehicles specifications'!$F103,'fuels and tailpipe emissions'!$B$10:$B$126,'vehicles specifications'!BH$2)/1000*$AQ103</f>
        <v/>
      </c>
      <c r="BI103" s="7">
        <f>SUMIFS('fuels and tailpipe emissions'!$F$10:$F$126,'fuels and tailpipe emissions'!$A$10:$A$126,'vehicles specifications'!$F103,'fuels and tailpipe emissions'!$B$10:$B$126,'vehicles specifications'!BI$2)/1000*$AQ103</f>
        <v/>
      </c>
      <c r="BJ103" s="7">
        <f>SUMIFS('fuels and tailpipe emissions'!$F$10:$F$126,'fuels and tailpipe emissions'!$A$10:$A$126,'vehicles specifications'!$F103,'fuels and tailpipe emissions'!$B$10:$B$126,'vehicles specifications'!BJ$2)/1000*$AQ103</f>
        <v/>
      </c>
      <c r="BK103" s="7">
        <f>SUMIFS('fuels and tailpipe emissions'!$F$10:$F$126,'fuels and tailpipe emissions'!$A$10:$A$126,'vehicles specifications'!$F103,'fuels and tailpipe emissions'!$B$10:$B$126,'vehicles specifications'!BK$2)/1000*$AQ103</f>
        <v/>
      </c>
      <c r="BL103" s="7">
        <f>SUMIFS('fuels and tailpipe emissions'!$F$10:$F$126,'fuels and tailpipe emissions'!$A$10:$A$126,'vehicles specifications'!$F103,'fuels and tailpipe emissions'!$B$10:$B$126,'vehicles specifications'!BL$2)/1000*$AQ103</f>
        <v/>
      </c>
      <c r="BM103" s="7">
        <f>SUMIFS('fuels and tailpipe emissions'!$F$10:$F$126,'fuels and tailpipe emissions'!$A$10:$A$126,'vehicles specifications'!$F103,'fuels and tailpipe emissions'!$B$10:$B$126,'vehicles specifications'!BM$2)/1000*$AQ103</f>
        <v/>
      </c>
      <c r="BN103" s="7">
        <f>SUMIFS('fuels and tailpipe emissions'!$F$10:$F$126,'fuels and tailpipe emissions'!$A$10:$A$126,'vehicles specifications'!$F103,'fuels and tailpipe emissions'!$B$10:$B$126,'vehicles specifications'!BN$2)/1000*$AQ103</f>
        <v/>
      </c>
      <c r="BO103" s="7">
        <f>SUMIFS('fuels and tailpipe emissions'!$F$10:$F$126,'fuels and tailpipe emissions'!$A$10:$A$126,'vehicles specifications'!$F103,'fuels and tailpipe emissions'!$B$10:$B$126,'vehicles specifications'!BO$2)/1000*$AQ103</f>
        <v/>
      </c>
      <c r="BP103" s="7">
        <f>SUMIFS('fuels and tailpipe emissions'!$F$10:$F$126,'fuels and tailpipe emissions'!$A$10:$A$126,'vehicles specifications'!$F103,'fuels and tailpipe emissions'!$B$10:$B$126,'vehicles specifications'!BP$2)/1000*$AQ103</f>
        <v/>
      </c>
      <c r="BQ103" s="7">
        <f>SUMIFS('fuels and tailpipe emissions'!$F$10:$F$126,'fuels and tailpipe emissions'!$A$10:$A$126,'vehicles specifications'!$F103,'fuels and tailpipe emissions'!$B$10:$B$126,'vehicles specifications'!BQ$2)/1000*$AQ103</f>
        <v/>
      </c>
      <c r="BR103" s="7">
        <f>SUMIFS('fuels and tailpipe emissions'!$F$10:$F$126,'fuels and tailpipe emissions'!$A$10:$A$126,'vehicles specifications'!$F103,'fuels and tailpipe emissions'!$B$10:$B$126,'vehicles specifications'!BR$2)/1000*$AQ103</f>
        <v/>
      </c>
      <c r="BS103" s="7">
        <f>SUMIFS('fuels and tailpipe emissions'!$F$10:$F$126,'fuels and tailpipe emissions'!$A$10:$A$126,'vehicles specifications'!$F103,'fuels and tailpipe emissions'!$B$10:$B$126,'vehicles specifications'!BS$2)/1000*$AQ103</f>
        <v/>
      </c>
      <c r="BT103" s="7">
        <f>SUMIFS('fuels and tailpipe emissions'!$F$10:$F$126,'fuels and tailpipe emissions'!$A$10:$A$126,'vehicles specifications'!$F103,'fuels and tailpipe emissions'!$B$10:$B$126,'vehicles specifications'!BT$2)/1000*$AQ103</f>
        <v/>
      </c>
      <c r="BU103" s="7">
        <f>SUMIFS('fuels and tailpipe emissions'!$F$10:$F$126,'fuels and tailpipe emissions'!$A$10:$A$126,'vehicles specifications'!$F103,'fuels and tailpipe emissions'!$B$10:$B$126,'vehicles specifications'!BU$2)/1000*$AQ103</f>
        <v/>
      </c>
      <c r="BV103" s="7">
        <f>SUMIFS('fuels and tailpipe emissions'!$F$10:$F$126,'fuels and tailpipe emissions'!$A$10:$A$126,'vehicles specifications'!$F103,'fuels and tailpipe emissions'!$B$10:$B$126,'vehicles specifications'!BV$2)/1000*$AQ103</f>
        <v/>
      </c>
      <c r="BW103" s="7">
        <f>SUMIFS('fuels and tailpipe emissions'!$F$10:$F$126,'fuels and tailpipe emissions'!$A$10:$A$126,'vehicles specifications'!$F103,'fuels and tailpipe emissions'!$B$10:$B$126,'vehicles specifications'!BW$2)/1000*$AQ103</f>
        <v/>
      </c>
      <c r="BX103" s="7">
        <f>SUMIFS('fuels and tailpipe emissions'!$F$10:$F$126,'fuels and tailpipe emissions'!$A$10:$A$126,'vehicles specifications'!$F103,'fuels and tailpipe emissions'!$B$10:$B$126,'vehicles specifications'!BX$2)/1000*$AQ103</f>
        <v/>
      </c>
      <c r="BY103" s="7">
        <f>SUMIFS('fuels and tailpipe emissions'!$F$10:$F$126,'fuels and tailpipe emissions'!$A$10:$A$126,'vehicles specifications'!$F103,'fuels and tailpipe emissions'!$B$10:$B$126,'vehicles specifications'!BY$2)/1000*$AQ103</f>
        <v/>
      </c>
      <c r="BZ103" s="7">
        <f>SUMIFS('fuels and tailpipe emissions'!$F$10:$F$126,'fuels and tailpipe emissions'!$A$10:$A$126,'vehicles specifications'!$F103,'fuels and tailpipe emissions'!$B$10:$B$126,'vehicles specifications'!BZ$2)/1000*$AQ103</f>
        <v/>
      </c>
      <c r="CA103" s="7">
        <f>SUMIFS('fuels and tailpipe emissions'!$F$10:$F$126,'fuels and tailpipe emissions'!$A$10:$A$126,'vehicles specifications'!$F103,'fuels and tailpipe emissions'!$B$10:$B$126,'vehicles specifications'!CA$2)/1000*$AQ103</f>
        <v/>
      </c>
      <c r="CB103" s="7">
        <f>SUMIFS('fuels and tailpipe emissions'!$F$10:$F$126,'fuels and tailpipe emissions'!$A$10:$A$126,'vehicles specifications'!$F103,'fuels and tailpipe emissions'!$B$10:$B$126,'vehicles specifications'!CB$2)/1000*$AQ103</f>
        <v/>
      </c>
      <c r="CC103" s="7">
        <f>SUMIFS('fuels and tailpipe emissions'!$F$10:$F$126,'fuels and tailpipe emissions'!$A$10:$A$126,'vehicles specifications'!$F103,'fuels and tailpipe emissions'!$B$10:$B$126,'vehicles specifications'!CC$2)/1000*$AQ103</f>
        <v/>
      </c>
      <c r="CD103" s="7">
        <f>SUMIFS('fuels and tailpipe emissions'!$F$10:$F$126,'fuels and tailpipe emissions'!$A$10:$A$126,'vehicles specifications'!$F103,'fuels and tailpipe emissions'!$B$10:$B$126,'vehicles specifications'!CD$2)/1000*$AQ103</f>
        <v/>
      </c>
      <c r="CE103" s="7">
        <f>SUMIFS('fuels and tailpipe emissions'!$F$10:$F$126,'fuels and tailpipe emissions'!$A$10:$A$126,'vehicles specifications'!$F103,'fuels and tailpipe emissions'!$B$10:$B$126,'vehicles specifications'!CE$2)/1000*$AQ103</f>
        <v/>
      </c>
      <c r="CF103" s="7">
        <f>SUMIFS('fuels and tailpipe emissions'!$F$10:$F$126,'fuels and tailpipe emissions'!$A$10:$A$126,'vehicles specifications'!$F103,'fuels and tailpipe emissions'!$B$10:$B$126,'vehicles specifications'!CF$2)/1000*$AQ103</f>
        <v/>
      </c>
      <c r="CG103" s="7">
        <f>SUMIFS('fuels and tailpipe emissions'!$F$10:$F$126,'fuels and tailpipe emissions'!$A$10:$A$126,'vehicles specifications'!$F103,'fuels and tailpipe emissions'!$B$10:$B$126,'vehicles specifications'!CG$2)/1000*$AQ103</f>
        <v/>
      </c>
      <c r="CH103" s="7">
        <f>SUMIFS('fuels and tailpipe emissions'!$F$10:$F$126,'fuels and tailpipe emissions'!$A$10:$A$126,'vehicles specifications'!$F103,'fuels and tailpipe emissions'!$B$10:$B$126,'vehicles specifications'!CH$2)/1000*$AQ103</f>
        <v/>
      </c>
      <c r="CI103" s="7">
        <f>SUMIFS('fuels and tailpipe emissions'!$F$10:$F$126,'fuels and tailpipe emissions'!$A$10:$A$126,'vehicles specifications'!$F103,'fuels and tailpipe emissions'!$B$10:$B$126,'vehicles specifications'!CI$2)/1000*$AQ103</f>
        <v/>
      </c>
      <c r="CJ103" s="7">
        <f>SUMIFS('fuels and tailpipe emissions'!$F$10:$F$126,'fuels and tailpipe emissions'!$A$10:$A$126,'vehicles specifications'!$F103,'fuels and tailpipe emissions'!$B$10:$B$126,'vehicles specifications'!CJ$2)/1000*$AQ103</f>
        <v/>
      </c>
      <c r="CK103" s="38">
        <f>VLOOKUP($B103,'abrasion emissions'!$O$7:$R$36,2,FALSE)</f>
        <v/>
      </c>
      <c r="CL103" s="38">
        <f>VLOOKUP($B103,'abrasion emissions'!$O$7:$R$36,3,FALSE)</f>
        <v/>
      </c>
      <c r="CM103" s="38">
        <f>VLOOKUP($B103,'abrasion emissions'!$O$7:$R$36,4,FALSE)</f>
        <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
      </c>
      <c r="CV103" s="7">
        <f>(CK103*CN103)+(CL103*CO103)+(CM103*CP103)</f>
        <v/>
      </c>
      <c r="CW103" s="7">
        <f>(CK103*CQ103)+(CL103*CR103)+(CM103*CS103)</f>
        <v/>
      </c>
    </row>
    <row r="104">
      <c r="A104">
        <f>B104&amp;" - "&amp;D104&amp;" - "&amp;IF(I104&lt;&gt;"",I104&amp;" - "&amp;E104,E104)</f>
        <v/>
      </c>
      <c r="B104" t="inlineStr">
        <is>
          <t>Motorbike, gasoline, 4-11kW, EURO-5</t>
        </is>
      </c>
      <c r="D104" s="18" t="n">
        <v>2030</v>
      </c>
      <c r="E104" t="inlineStr">
        <is>
          <t>CH</t>
        </is>
      </c>
      <c r="F104" t="inlineStr">
        <is>
          <t>EURO-5</t>
        </is>
      </c>
      <c r="G104" t="inlineStr">
        <is>
          <t>vkm</t>
        </is>
      </c>
      <c r="H104" t="inlineStr">
        <is>
          <t>ICEV-p</t>
        </is>
      </c>
      <c r="J104" t="n">
        <v>25000</v>
      </c>
      <c r="K104" t="n">
        <v>1776</v>
      </c>
      <c r="L104" s="2">
        <f>J104/K104</f>
        <v/>
      </c>
      <c r="M104" t="n">
        <v>1.1</v>
      </c>
      <c r="N104" t="n">
        <v>75</v>
      </c>
      <c r="O104" t="n">
        <v>6</v>
      </c>
      <c r="P104" s="2">
        <f>SUM(U104,V104,W104,AC104,AF104,AH104)</f>
        <v/>
      </c>
      <c r="Q104" s="2">
        <f>P104+(M104*N104)+O104</f>
        <v/>
      </c>
      <c r="R104" t="n">
        <v>9</v>
      </c>
      <c r="S104" s="2" t="n">
        <v>65.43382696032849</v>
      </c>
      <c r="T104" s="1" t="n">
        <v>0.03</v>
      </c>
      <c r="U104" s="2">
        <f>S104*(1-T104)</f>
        <v/>
      </c>
      <c r="V104" s="2">
        <f>0.7*S104</f>
        <v/>
      </c>
      <c r="W104" s="2" t="n">
        <v>0</v>
      </c>
      <c r="X104" s="3" t="n">
        <v>0</v>
      </c>
      <c r="Y104" s="1" t="n">
        <v>0.8</v>
      </c>
      <c r="Z104" s="3">
        <f>Y104*X104</f>
        <v/>
      </c>
      <c r="AA104" s="3">
        <f>IF(I104&lt;&gt;"",X104/INDEX('energy battery'!$B$3:$D$6,MATCH('vehicles specifications'!$D104,'energy battery'!$A$3:$A$6,0),MATCH('vehicles specifications'!$I104,'energy battery'!$B$2:$D$2,0)),"")</f>
        <v/>
      </c>
      <c r="AB104" s="3">
        <f>IF(AA104&lt;&gt;"",0.3*AA104,"")</f>
        <v/>
      </c>
      <c r="AC104" s="3">
        <f>IF(AA104&lt;&gt;"",AB104+AA104,"")</f>
        <v/>
      </c>
      <c r="AD104" s="3" t="n">
        <v>0</v>
      </c>
      <c r="AE104" s="3" t="n">
        <v>9</v>
      </c>
      <c r="AF104">
        <f>AE104*'fuels and tailpipe emissions'!$B$3</f>
        <v/>
      </c>
      <c r="AG104" s="2">
        <f>AF104*'fuels and tailpipe emissions'!$C$3</f>
        <v/>
      </c>
      <c r="AH104" s="3">
        <f>0.15*AF104</f>
        <v/>
      </c>
      <c r="AI104" s="3" t="n">
        <v>0</v>
      </c>
      <c r="AJ104" s="3" t="n">
        <v>0</v>
      </c>
      <c r="AK104">
        <f>J104/25000</f>
        <v/>
      </c>
      <c r="AL104">
        <f>0.000537/1000*Q104</f>
        <v/>
      </c>
      <c r="AM104" t="n">
        <v>0.00129</v>
      </c>
      <c r="AN104" s="2">
        <f>U104</f>
        <v/>
      </c>
      <c r="AO104" s="2">
        <f>SUM(V104:W104)</f>
        <v/>
      </c>
      <c r="AP104" s="2">
        <f>AC104</f>
        <v/>
      </c>
      <c r="AQ104" s="6" t="n">
        <v>0.9957041910268484</v>
      </c>
      <c r="AR104" s="20" t="n">
        <v>0.012</v>
      </c>
      <c r="AS104" s="6">
        <f>IF($H104="BEV",SUMPRODUCT(#REF!,#REF!),"")</f>
        <v/>
      </c>
      <c r="AT104" s="2">
        <f>SUM(Z104,AG104)/(SUM(AQ104,AS104)/3.6)</f>
        <v/>
      </c>
      <c r="AU104" s="5">
        <f>IF($H104="ICEV-p",$AQ104/('fuels and tailpipe emissions'!$C$3*3.6)*'fuels and tailpipe emissions'!$D$3,"")*(1-AR104)</f>
        <v/>
      </c>
      <c r="AV104" s="5">
        <f>IF($H104="ICEV-p",$AQ104/('fuels and tailpipe emissions'!$C$3*3.6)*'fuels and tailpipe emissions'!$D$3,"")*AR104</f>
        <v/>
      </c>
      <c r="AW104" s="7">
        <f>IF($H104="ICEV-p",$AQ104/('fuels and tailpipe emissions'!$C$3*3.6)*'fuels and tailpipe emissions'!$E$3,"")</f>
        <v/>
      </c>
      <c r="AX104" s="7">
        <f>SUMIFS('fuels and tailpipe emissions'!$F$10:$F$126,'fuels and tailpipe emissions'!$A$10:$A$126,'vehicles specifications'!$F104,'fuels and tailpipe emissions'!$B$10:$B$126,'vehicles specifications'!AX$2)/1000*$AQ104</f>
        <v/>
      </c>
      <c r="AY104" s="7">
        <f>SUMIFS('fuels and tailpipe emissions'!$F$10:$F$126,'fuels and tailpipe emissions'!$A$10:$A$126,'vehicles specifications'!$F104,'fuels and tailpipe emissions'!$B$10:$B$126,'vehicles specifications'!AY$2)/1000*$AQ104</f>
        <v/>
      </c>
      <c r="AZ104" s="7">
        <f>SUMIFS('fuels and tailpipe emissions'!$F$10:$F$126,'fuels and tailpipe emissions'!$A$10:$A$126,'vehicles specifications'!$F104,'fuels and tailpipe emissions'!$B$10:$B$126,'vehicles specifications'!AZ$2)/1000*$AQ104</f>
        <v/>
      </c>
      <c r="BA104" s="7">
        <f>SUMIFS('fuels and tailpipe emissions'!$F$10:$F$126,'fuels and tailpipe emissions'!$A$10:$A$126,'vehicles specifications'!$F104,'fuels and tailpipe emissions'!$B$10:$B$126,'vehicles specifications'!BA$2)/1000*$AQ104</f>
        <v/>
      </c>
      <c r="BB104" s="7">
        <f>SUMIFS('fuels and tailpipe emissions'!$F$10:$F$126,'fuels and tailpipe emissions'!$A$10:$A$126,'vehicles specifications'!$F104,'fuels and tailpipe emissions'!$B$10:$B$126,'vehicles specifications'!BB$2)/1000*$AQ104</f>
        <v/>
      </c>
      <c r="BC104" s="7">
        <f>SUMIFS('fuels and tailpipe emissions'!$F$10:$F$126,'fuels and tailpipe emissions'!$A$10:$A$126,'vehicles specifications'!$F104,'fuels and tailpipe emissions'!$B$10:$B$126,'vehicles specifications'!BC$2)/1000*$AQ104</f>
        <v/>
      </c>
      <c r="BD104" s="7">
        <f>SUMIFS('fuels and tailpipe emissions'!$F$10:$F$126,'fuels and tailpipe emissions'!$A$10:$A$126,'vehicles specifications'!$F104,'fuels and tailpipe emissions'!$B$10:$B$126,'vehicles specifications'!BD$2)/1000*$AQ104</f>
        <v/>
      </c>
      <c r="BE104" s="7">
        <f>SUMIFS('fuels and tailpipe emissions'!$F$10:$F$126,'fuels and tailpipe emissions'!$A$10:$A$126,'vehicles specifications'!$F104,'fuels and tailpipe emissions'!$B$10:$B$126,'vehicles specifications'!BE$2)/1000*$AQ104</f>
        <v/>
      </c>
      <c r="BF104" s="7">
        <f>SUMIFS('fuels and tailpipe emissions'!$F$10:$F$126,'fuels and tailpipe emissions'!$A$10:$A$126,'vehicles specifications'!$F104,'fuels and tailpipe emissions'!$B$10:$B$126,'vehicles specifications'!BF$2)/1000*$AQ104</f>
        <v/>
      </c>
      <c r="BG104" s="7">
        <f>SUMIFS('fuels and tailpipe emissions'!$F$10:$F$126,'fuels and tailpipe emissions'!$A$10:$A$126,'vehicles specifications'!$F104,'fuels and tailpipe emissions'!$B$10:$B$126,'vehicles specifications'!BG$2)/1000*$AQ104</f>
        <v/>
      </c>
      <c r="BH104" s="7">
        <f>SUMIFS('fuels and tailpipe emissions'!$F$10:$F$126,'fuels and tailpipe emissions'!$A$10:$A$126,'vehicles specifications'!$F104,'fuels and tailpipe emissions'!$B$10:$B$126,'vehicles specifications'!BH$2)/1000*$AQ104</f>
        <v/>
      </c>
      <c r="BI104" s="7">
        <f>SUMIFS('fuels and tailpipe emissions'!$F$10:$F$126,'fuels and tailpipe emissions'!$A$10:$A$126,'vehicles specifications'!$F104,'fuels and tailpipe emissions'!$B$10:$B$126,'vehicles specifications'!BI$2)/1000*$AQ104</f>
        <v/>
      </c>
      <c r="BJ104" s="7">
        <f>SUMIFS('fuels and tailpipe emissions'!$F$10:$F$126,'fuels and tailpipe emissions'!$A$10:$A$126,'vehicles specifications'!$F104,'fuels and tailpipe emissions'!$B$10:$B$126,'vehicles specifications'!BJ$2)/1000*$AQ104</f>
        <v/>
      </c>
      <c r="BK104" s="7">
        <f>SUMIFS('fuels and tailpipe emissions'!$F$10:$F$126,'fuels and tailpipe emissions'!$A$10:$A$126,'vehicles specifications'!$F104,'fuels and tailpipe emissions'!$B$10:$B$126,'vehicles specifications'!BK$2)/1000*$AQ104</f>
        <v/>
      </c>
      <c r="BL104" s="7">
        <f>SUMIFS('fuels and tailpipe emissions'!$F$10:$F$126,'fuels and tailpipe emissions'!$A$10:$A$126,'vehicles specifications'!$F104,'fuels and tailpipe emissions'!$B$10:$B$126,'vehicles specifications'!BL$2)/1000*$AQ104</f>
        <v/>
      </c>
      <c r="BM104" s="7">
        <f>SUMIFS('fuels and tailpipe emissions'!$F$10:$F$126,'fuels and tailpipe emissions'!$A$10:$A$126,'vehicles specifications'!$F104,'fuels and tailpipe emissions'!$B$10:$B$126,'vehicles specifications'!BM$2)/1000*$AQ104</f>
        <v/>
      </c>
      <c r="BN104" s="7">
        <f>SUMIFS('fuels and tailpipe emissions'!$F$10:$F$126,'fuels and tailpipe emissions'!$A$10:$A$126,'vehicles specifications'!$F104,'fuels and tailpipe emissions'!$B$10:$B$126,'vehicles specifications'!BN$2)/1000*$AQ104</f>
        <v/>
      </c>
      <c r="BO104" s="7">
        <f>SUMIFS('fuels and tailpipe emissions'!$F$10:$F$126,'fuels and tailpipe emissions'!$A$10:$A$126,'vehicles specifications'!$F104,'fuels and tailpipe emissions'!$B$10:$B$126,'vehicles specifications'!BO$2)/1000*$AQ104</f>
        <v/>
      </c>
      <c r="BP104" s="7">
        <f>SUMIFS('fuels and tailpipe emissions'!$F$10:$F$126,'fuels and tailpipe emissions'!$A$10:$A$126,'vehicles specifications'!$F104,'fuels and tailpipe emissions'!$B$10:$B$126,'vehicles specifications'!BP$2)/1000*$AQ104</f>
        <v/>
      </c>
      <c r="BQ104" s="7">
        <f>SUMIFS('fuels and tailpipe emissions'!$F$10:$F$126,'fuels and tailpipe emissions'!$A$10:$A$126,'vehicles specifications'!$F104,'fuels and tailpipe emissions'!$B$10:$B$126,'vehicles specifications'!BQ$2)/1000*$AQ104</f>
        <v/>
      </c>
      <c r="BR104" s="7">
        <f>SUMIFS('fuels and tailpipe emissions'!$F$10:$F$126,'fuels and tailpipe emissions'!$A$10:$A$126,'vehicles specifications'!$F104,'fuels and tailpipe emissions'!$B$10:$B$126,'vehicles specifications'!BR$2)/1000*$AQ104</f>
        <v/>
      </c>
      <c r="BS104" s="7">
        <f>SUMIFS('fuels and tailpipe emissions'!$F$10:$F$126,'fuels and tailpipe emissions'!$A$10:$A$126,'vehicles specifications'!$F104,'fuels and tailpipe emissions'!$B$10:$B$126,'vehicles specifications'!BS$2)/1000*$AQ104</f>
        <v/>
      </c>
      <c r="BT104" s="7">
        <f>SUMIFS('fuels and tailpipe emissions'!$F$10:$F$126,'fuels and tailpipe emissions'!$A$10:$A$126,'vehicles specifications'!$F104,'fuels and tailpipe emissions'!$B$10:$B$126,'vehicles specifications'!BT$2)/1000*$AQ104</f>
        <v/>
      </c>
      <c r="BU104" s="7">
        <f>SUMIFS('fuels and tailpipe emissions'!$F$10:$F$126,'fuels and tailpipe emissions'!$A$10:$A$126,'vehicles specifications'!$F104,'fuels and tailpipe emissions'!$B$10:$B$126,'vehicles specifications'!BU$2)/1000*$AQ104</f>
        <v/>
      </c>
      <c r="BV104" s="7">
        <f>SUMIFS('fuels and tailpipe emissions'!$F$10:$F$126,'fuels and tailpipe emissions'!$A$10:$A$126,'vehicles specifications'!$F104,'fuels and tailpipe emissions'!$B$10:$B$126,'vehicles specifications'!BV$2)/1000*$AQ104</f>
        <v/>
      </c>
      <c r="BW104" s="7">
        <f>SUMIFS('fuels and tailpipe emissions'!$F$10:$F$126,'fuels and tailpipe emissions'!$A$10:$A$126,'vehicles specifications'!$F104,'fuels and tailpipe emissions'!$B$10:$B$126,'vehicles specifications'!BW$2)/1000*$AQ104</f>
        <v/>
      </c>
      <c r="BX104" s="7">
        <f>SUMIFS('fuels and tailpipe emissions'!$F$10:$F$126,'fuels and tailpipe emissions'!$A$10:$A$126,'vehicles specifications'!$F104,'fuels and tailpipe emissions'!$B$10:$B$126,'vehicles specifications'!BX$2)/1000*$AQ104</f>
        <v/>
      </c>
      <c r="BY104" s="7">
        <f>SUMIFS('fuels and tailpipe emissions'!$F$10:$F$126,'fuels and tailpipe emissions'!$A$10:$A$126,'vehicles specifications'!$F104,'fuels and tailpipe emissions'!$B$10:$B$126,'vehicles specifications'!BY$2)/1000*$AQ104</f>
        <v/>
      </c>
      <c r="BZ104" s="7">
        <f>SUMIFS('fuels and tailpipe emissions'!$F$10:$F$126,'fuels and tailpipe emissions'!$A$10:$A$126,'vehicles specifications'!$F104,'fuels and tailpipe emissions'!$B$10:$B$126,'vehicles specifications'!BZ$2)/1000*$AQ104</f>
        <v/>
      </c>
      <c r="CA104" s="7">
        <f>SUMIFS('fuels and tailpipe emissions'!$F$10:$F$126,'fuels and tailpipe emissions'!$A$10:$A$126,'vehicles specifications'!$F104,'fuels and tailpipe emissions'!$B$10:$B$126,'vehicles specifications'!CA$2)/1000*$AQ104</f>
        <v/>
      </c>
      <c r="CB104" s="7">
        <f>SUMIFS('fuels and tailpipe emissions'!$F$10:$F$126,'fuels and tailpipe emissions'!$A$10:$A$126,'vehicles specifications'!$F104,'fuels and tailpipe emissions'!$B$10:$B$126,'vehicles specifications'!CB$2)/1000*$AQ104</f>
        <v/>
      </c>
      <c r="CC104" s="7">
        <f>SUMIFS('fuels and tailpipe emissions'!$F$10:$F$126,'fuels and tailpipe emissions'!$A$10:$A$126,'vehicles specifications'!$F104,'fuels and tailpipe emissions'!$B$10:$B$126,'vehicles specifications'!CC$2)/1000*$AQ104</f>
        <v/>
      </c>
      <c r="CD104" s="7">
        <f>SUMIFS('fuels and tailpipe emissions'!$F$10:$F$126,'fuels and tailpipe emissions'!$A$10:$A$126,'vehicles specifications'!$F104,'fuels and tailpipe emissions'!$B$10:$B$126,'vehicles specifications'!CD$2)/1000*$AQ104</f>
        <v/>
      </c>
      <c r="CE104" s="7">
        <f>SUMIFS('fuels and tailpipe emissions'!$F$10:$F$126,'fuels and tailpipe emissions'!$A$10:$A$126,'vehicles specifications'!$F104,'fuels and tailpipe emissions'!$B$10:$B$126,'vehicles specifications'!CE$2)/1000*$AQ104</f>
        <v/>
      </c>
      <c r="CF104" s="7">
        <f>SUMIFS('fuels and tailpipe emissions'!$F$10:$F$126,'fuels and tailpipe emissions'!$A$10:$A$126,'vehicles specifications'!$F104,'fuels and tailpipe emissions'!$B$10:$B$126,'vehicles specifications'!CF$2)/1000*$AQ104</f>
        <v/>
      </c>
      <c r="CG104" s="7">
        <f>SUMIFS('fuels and tailpipe emissions'!$F$10:$F$126,'fuels and tailpipe emissions'!$A$10:$A$126,'vehicles specifications'!$F104,'fuels and tailpipe emissions'!$B$10:$B$126,'vehicles specifications'!CG$2)/1000*$AQ104</f>
        <v/>
      </c>
      <c r="CH104" s="7">
        <f>SUMIFS('fuels and tailpipe emissions'!$F$10:$F$126,'fuels and tailpipe emissions'!$A$10:$A$126,'vehicles specifications'!$F104,'fuels and tailpipe emissions'!$B$10:$B$126,'vehicles specifications'!CH$2)/1000*$AQ104</f>
        <v/>
      </c>
      <c r="CI104" s="7">
        <f>SUMIFS('fuels and tailpipe emissions'!$F$10:$F$126,'fuels and tailpipe emissions'!$A$10:$A$126,'vehicles specifications'!$F104,'fuels and tailpipe emissions'!$B$10:$B$126,'vehicles specifications'!CI$2)/1000*$AQ104</f>
        <v/>
      </c>
      <c r="CJ104" s="7">
        <f>SUMIFS('fuels and tailpipe emissions'!$F$10:$F$126,'fuels and tailpipe emissions'!$A$10:$A$126,'vehicles specifications'!$F104,'fuels and tailpipe emissions'!$B$10:$B$126,'vehicles specifications'!CJ$2)/1000*$AQ104</f>
        <v/>
      </c>
      <c r="CK104" s="38">
        <f>VLOOKUP($B104,'abrasion emissions'!$O$7:$R$36,2,FALSE)</f>
        <v/>
      </c>
      <c r="CL104" s="38">
        <f>VLOOKUP($B104,'abrasion emissions'!$O$7:$R$36,3,FALSE)</f>
        <v/>
      </c>
      <c r="CM104" s="38">
        <f>VLOOKUP($B104,'abrasion emissions'!$O$7:$R$36,4,FALSE)</f>
        <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
      </c>
      <c r="CV104" s="7">
        <f>(CK104*CN104)+(CL104*CO104)+(CM104*CP104)</f>
        <v/>
      </c>
      <c r="CW104" s="7">
        <f>(CK104*CQ104)+(CL104*CR104)+(CM104*CS104)</f>
        <v/>
      </c>
    </row>
    <row r="105">
      <c r="A105">
        <f>B105&amp;" - "&amp;D105&amp;" - "&amp;IF(I105&lt;&gt;"",I105&amp;" - "&amp;E105,E105)</f>
        <v/>
      </c>
      <c r="B105" t="inlineStr">
        <is>
          <t>Motorbike, gasoline, 4-11kW, EURO-5</t>
        </is>
      </c>
      <c r="D105" s="18" t="n">
        <v>2040</v>
      </c>
      <c r="E105" t="inlineStr">
        <is>
          <t>CH</t>
        </is>
      </c>
      <c r="F105" t="inlineStr">
        <is>
          <t>EURO-5</t>
        </is>
      </c>
      <c r="G105" t="inlineStr">
        <is>
          <t>vkm</t>
        </is>
      </c>
      <c r="H105" t="inlineStr">
        <is>
          <t>ICEV-p</t>
        </is>
      </c>
      <c r="J105" t="n">
        <v>25000</v>
      </c>
      <c r="K105" t="n">
        <v>1776</v>
      </c>
      <c r="L105" s="2">
        <f>J105/K105</f>
        <v/>
      </c>
      <c r="M105" t="n">
        <v>1.1</v>
      </c>
      <c r="N105" t="n">
        <v>75</v>
      </c>
      <c r="O105" t="n">
        <v>6</v>
      </c>
      <c r="P105" s="2">
        <f>SUM(U105,V105,W105,AC105,AF105,AH105)</f>
        <v/>
      </c>
      <c r="Q105" s="2">
        <f>P105+(M105*N105)+O105</f>
        <v/>
      </c>
      <c r="R105" t="n">
        <v>9</v>
      </c>
      <c r="S105" s="2" t="n">
        <v>65.43382696032849</v>
      </c>
      <c r="T105" s="1" t="n">
        <v>0.05</v>
      </c>
      <c r="U105" s="2">
        <f>S105*(1-T105)</f>
        <v/>
      </c>
      <c r="V105" s="2">
        <f>0.7*S105</f>
        <v/>
      </c>
      <c r="W105" s="2" t="n">
        <v>0</v>
      </c>
      <c r="X105" s="3" t="n">
        <v>0</v>
      </c>
      <c r="Y105" s="1" t="n">
        <v>0.8</v>
      </c>
      <c r="Z105" s="3">
        <f>Y105*X105</f>
        <v/>
      </c>
      <c r="AA105" s="3">
        <f>IF(I105&lt;&gt;"",X105/INDEX('energy battery'!$B$3:$D$6,MATCH('vehicles specifications'!$D105,'energy battery'!$A$3:$A$6,0),MATCH('vehicles specifications'!$I105,'energy battery'!$B$2:$D$2,0)),"")</f>
        <v/>
      </c>
      <c r="AB105" s="3">
        <f>IF(AA105&lt;&gt;"",0.3*AA105,"")</f>
        <v/>
      </c>
      <c r="AC105" s="3">
        <f>IF(AA105&lt;&gt;"",AB105+AA105,"")</f>
        <v/>
      </c>
      <c r="AD105" s="3" t="n">
        <v>0</v>
      </c>
      <c r="AE105" s="3" t="n">
        <v>9</v>
      </c>
      <c r="AF105">
        <f>AE105*'fuels and tailpipe emissions'!$B$3</f>
        <v/>
      </c>
      <c r="AG105" s="2">
        <f>AF105*'fuels and tailpipe emissions'!$C$3</f>
        <v/>
      </c>
      <c r="AH105" s="3">
        <f>0.15*AF105</f>
        <v/>
      </c>
      <c r="AI105" s="3" t="n">
        <v>0</v>
      </c>
      <c r="AJ105" s="3" t="n">
        <v>0</v>
      </c>
      <c r="AK105">
        <f>J105/25000</f>
        <v/>
      </c>
      <c r="AL105">
        <f>0.000537/1000*Q105</f>
        <v/>
      </c>
      <c r="AM105" t="n">
        <v>0.00129</v>
      </c>
      <c r="AN105" s="2">
        <f>U105</f>
        <v/>
      </c>
      <c r="AO105" s="2">
        <f>SUM(V105:W105)</f>
        <v/>
      </c>
      <c r="AP105" s="2">
        <f>AC105</f>
        <v/>
      </c>
      <c r="AQ105" s="6" t="n">
        <v>0.9857471491165799</v>
      </c>
      <c r="AR105" s="20" t="n">
        <v>0.012</v>
      </c>
      <c r="AS105" s="6">
        <f>IF($H105="BEV",SUMPRODUCT(#REF!,#REF!),"")</f>
        <v/>
      </c>
      <c r="AT105" s="2">
        <f>SUM(Z105,AG105)/(SUM(AQ105,AS105)/3.6)</f>
        <v/>
      </c>
      <c r="AU105" s="5">
        <f>IF($H105="ICEV-p",$AQ105/('fuels and tailpipe emissions'!$C$3*3.6)*'fuels and tailpipe emissions'!$D$3,"")*(1-AR105)</f>
        <v/>
      </c>
      <c r="AV105" s="5">
        <f>IF($H105="ICEV-p",$AQ105/('fuels and tailpipe emissions'!$C$3*3.6)*'fuels and tailpipe emissions'!$D$3,"")*AR105</f>
        <v/>
      </c>
      <c r="AW105" s="7">
        <f>IF($H105="ICEV-p",$AQ105/('fuels and tailpipe emissions'!$C$3*3.6)*'fuels and tailpipe emissions'!$E$3,"")</f>
        <v/>
      </c>
      <c r="AX105" s="7">
        <f>SUMIFS('fuels and tailpipe emissions'!$F$10:$F$126,'fuels and tailpipe emissions'!$A$10:$A$126,'vehicles specifications'!$F105,'fuels and tailpipe emissions'!$B$10:$B$126,'vehicles specifications'!AX$2)/1000*$AQ105</f>
        <v/>
      </c>
      <c r="AY105" s="7">
        <f>SUMIFS('fuels and tailpipe emissions'!$F$10:$F$126,'fuels and tailpipe emissions'!$A$10:$A$126,'vehicles specifications'!$F105,'fuels and tailpipe emissions'!$B$10:$B$126,'vehicles specifications'!AY$2)/1000*$AQ105</f>
        <v/>
      </c>
      <c r="AZ105" s="7">
        <f>SUMIFS('fuels and tailpipe emissions'!$F$10:$F$126,'fuels and tailpipe emissions'!$A$10:$A$126,'vehicles specifications'!$F105,'fuels and tailpipe emissions'!$B$10:$B$126,'vehicles specifications'!AZ$2)/1000*$AQ105</f>
        <v/>
      </c>
      <c r="BA105" s="7">
        <f>SUMIFS('fuels and tailpipe emissions'!$F$10:$F$126,'fuels and tailpipe emissions'!$A$10:$A$126,'vehicles specifications'!$F105,'fuels and tailpipe emissions'!$B$10:$B$126,'vehicles specifications'!BA$2)/1000*$AQ105</f>
        <v/>
      </c>
      <c r="BB105" s="7">
        <f>SUMIFS('fuels and tailpipe emissions'!$F$10:$F$126,'fuels and tailpipe emissions'!$A$10:$A$126,'vehicles specifications'!$F105,'fuels and tailpipe emissions'!$B$10:$B$126,'vehicles specifications'!BB$2)/1000*$AQ105</f>
        <v/>
      </c>
      <c r="BC105" s="7">
        <f>SUMIFS('fuels and tailpipe emissions'!$F$10:$F$126,'fuels and tailpipe emissions'!$A$10:$A$126,'vehicles specifications'!$F105,'fuels and tailpipe emissions'!$B$10:$B$126,'vehicles specifications'!BC$2)/1000*$AQ105</f>
        <v/>
      </c>
      <c r="BD105" s="7">
        <f>SUMIFS('fuels and tailpipe emissions'!$F$10:$F$126,'fuels and tailpipe emissions'!$A$10:$A$126,'vehicles specifications'!$F105,'fuels and tailpipe emissions'!$B$10:$B$126,'vehicles specifications'!BD$2)/1000*$AQ105</f>
        <v/>
      </c>
      <c r="BE105" s="7">
        <f>SUMIFS('fuels and tailpipe emissions'!$F$10:$F$126,'fuels and tailpipe emissions'!$A$10:$A$126,'vehicles specifications'!$F105,'fuels and tailpipe emissions'!$B$10:$B$126,'vehicles specifications'!BE$2)/1000*$AQ105</f>
        <v/>
      </c>
      <c r="BF105" s="7">
        <f>SUMIFS('fuels and tailpipe emissions'!$F$10:$F$126,'fuels and tailpipe emissions'!$A$10:$A$126,'vehicles specifications'!$F105,'fuels and tailpipe emissions'!$B$10:$B$126,'vehicles specifications'!BF$2)/1000*$AQ105</f>
        <v/>
      </c>
      <c r="BG105" s="7">
        <f>SUMIFS('fuels and tailpipe emissions'!$F$10:$F$126,'fuels and tailpipe emissions'!$A$10:$A$126,'vehicles specifications'!$F105,'fuels and tailpipe emissions'!$B$10:$B$126,'vehicles specifications'!BG$2)/1000*$AQ105</f>
        <v/>
      </c>
      <c r="BH105" s="7">
        <f>SUMIFS('fuels and tailpipe emissions'!$F$10:$F$126,'fuels and tailpipe emissions'!$A$10:$A$126,'vehicles specifications'!$F105,'fuels and tailpipe emissions'!$B$10:$B$126,'vehicles specifications'!BH$2)/1000*$AQ105</f>
        <v/>
      </c>
      <c r="BI105" s="7">
        <f>SUMIFS('fuels and tailpipe emissions'!$F$10:$F$126,'fuels and tailpipe emissions'!$A$10:$A$126,'vehicles specifications'!$F105,'fuels and tailpipe emissions'!$B$10:$B$126,'vehicles specifications'!BI$2)/1000*$AQ105</f>
        <v/>
      </c>
      <c r="BJ105" s="7">
        <f>SUMIFS('fuels and tailpipe emissions'!$F$10:$F$126,'fuels and tailpipe emissions'!$A$10:$A$126,'vehicles specifications'!$F105,'fuels and tailpipe emissions'!$B$10:$B$126,'vehicles specifications'!BJ$2)/1000*$AQ105</f>
        <v/>
      </c>
      <c r="BK105" s="7">
        <f>SUMIFS('fuels and tailpipe emissions'!$F$10:$F$126,'fuels and tailpipe emissions'!$A$10:$A$126,'vehicles specifications'!$F105,'fuels and tailpipe emissions'!$B$10:$B$126,'vehicles specifications'!BK$2)/1000*$AQ105</f>
        <v/>
      </c>
      <c r="BL105" s="7">
        <f>SUMIFS('fuels and tailpipe emissions'!$F$10:$F$126,'fuels and tailpipe emissions'!$A$10:$A$126,'vehicles specifications'!$F105,'fuels and tailpipe emissions'!$B$10:$B$126,'vehicles specifications'!BL$2)/1000*$AQ105</f>
        <v/>
      </c>
      <c r="BM105" s="7">
        <f>SUMIFS('fuels and tailpipe emissions'!$F$10:$F$126,'fuels and tailpipe emissions'!$A$10:$A$126,'vehicles specifications'!$F105,'fuels and tailpipe emissions'!$B$10:$B$126,'vehicles specifications'!BM$2)/1000*$AQ105</f>
        <v/>
      </c>
      <c r="BN105" s="7">
        <f>SUMIFS('fuels and tailpipe emissions'!$F$10:$F$126,'fuels and tailpipe emissions'!$A$10:$A$126,'vehicles specifications'!$F105,'fuels and tailpipe emissions'!$B$10:$B$126,'vehicles specifications'!BN$2)/1000*$AQ105</f>
        <v/>
      </c>
      <c r="BO105" s="7">
        <f>SUMIFS('fuels and tailpipe emissions'!$F$10:$F$126,'fuels and tailpipe emissions'!$A$10:$A$126,'vehicles specifications'!$F105,'fuels and tailpipe emissions'!$B$10:$B$126,'vehicles specifications'!BO$2)/1000*$AQ105</f>
        <v/>
      </c>
      <c r="BP105" s="7">
        <f>SUMIFS('fuels and tailpipe emissions'!$F$10:$F$126,'fuels and tailpipe emissions'!$A$10:$A$126,'vehicles specifications'!$F105,'fuels and tailpipe emissions'!$B$10:$B$126,'vehicles specifications'!BP$2)/1000*$AQ105</f>
        <v/>
      </c>
      <c r="BQ105" s="7">
        <f>SUMIFS('fuels and tailpipe emissions'!$F$10:$F$126,'fuels and tailpipe emissions'!$A$10:$A$126,'vehicles specifications'!$F105,'fuels and tailpipe emissions'!$B$10:$B$126,'vehicles specifications'!BQ$2)/1000*$AQ105</f>
        <v/>
      </c>
      <c r="BR105" s="7">
        <f>SUMIFS('fuels and tailpipe emissions'!$F$10:$F$126,'fuels and tailpipe emissions'!$A$10:$A$126,'vehicles specifications'!$F105,'fuels and tailpipe emissions'!$B$10:$B$126,'vehicles specifications'!BR$2)/1000*$AQ105</f>
        <v/>
      </c>
      <c r="BS105" s="7">
        <f>SUMIFS('fuels and tailpipe emissions'!$F$10:$F$126,'fuels and tailpipe emissions'!$A$10:$A$126,'vehicles specifications'!$F105,'fuels and tailpipe emissions'!$B$10:$B$126,'vehicles specifications'!BS$2)/1000*$AQ105</f>
        <v/>
      </c>
      <c r="BT105" s="7">
        <f>SUMIFS('fuels and tailpipe emissions'!$F$10:$F$126,'fuels and tailpipe emissions'!$A$10:$A$126,'vehicles specifications'!$F105,'fuels and tailpipe emissions'!$B$10:$B$126,'vehicles specifications'!BT$2)/1000*$AQ105</f>
        <v/>
      </c>
      <c r="BU105" s="7">
        <f>SUMIFS('fuels and tailpipe emissions'!$F$10:$F$126,'fuels and tailpipe emissions'!$A$10:$A$126,'vehicles specifications'!$F105,'fuels and tailpipe emissions'!$B$10:$B$126,'vehicles specifications'!BU$2)/1000*$AQ105</f>
        <v/>
      </c>
      <c r="BV105" s="7">
        <f>SUMIFS('fuels and tailpipe emissions'!$F$10:$F$126,'fuels and tailpipe emissions'!$A$10:$A$126,'vehicles specifications'!$F105,'fuels and tailpipe emissions'!$B$10:$B$126,'vehicles specifications'!BV$2)/1000*$AQ105</f>
        <v/>
      </c>
      <c r="BW105" s="7">
        <f>SUMIFS('fuels and tailpipe emissions'!$F$10:$F$126,'fuels and tailpipe emissions'!$A$10:$A$126,'vehicles specifications'!$F105,'fuels and tailpipe emissions'!$B$10:$B$126,'vehicles specifications'!BW$2)/1000*$AQ105</f>
        <v/>
      </c>
      <c r="BX105" s="7">
        <f>SUMIFS('fuels and tailpipe emissions'!$F$10:$F$126,'fuels and tailpipe emissions'!$A$10:$A$126,'vehicles specifications'!$F105,'fuels and tailpipe emissions'!$B$10:$B$126,'vehicles specifications'!BX$2)/1000*$AQ105</f>
        <v/>
      </c>
      <c r="BY105" s="7">
        <f>SUMIFS('fuels and tailpipe emissions'!$F$10:$F$126,'fuels and tailpipe emissions'!$A$10:$A$126,'vehicles specifications'!$F105,'fuels and tailpipe emissions'!$B$10:$B$126,'vehicles specifications'!BY$2)/1000*$AQ105</f>
        <v/>
      </c>
      <c r="BZ105" s="7">
        <f>SUMIFS('fuels and tailpipe emissions'!$F$10:$F$126,'fuels and tailpipe emissions'!$A$10:$A$126,'vehicles specifications'!$F105,'fuels and tailpipe emissions'!$B$10:$B$126,'vehicles specifications'!BZ$2)/1000*$AQ105</f>
        <v/>
      </c>
      <c r="CA105" s="7">
        <f>SUMIFS('fuels and tailpipe emissions'!$F$10:$F$126,'fuels and tailpipe emissions'!$A$10:$A$126,'vehicles specifications'!$F105,'fuels and tailpipe emissions'!$B$10:$B$126,'vehicles specifications'!CA$2)/1000*$AQ105</f>
        <v/>
      </c>
      <c r="CB105" s="7">
        <f>SUMIFS('fuels and tailpipe emissions'!$F$10:$F$126,'fuels and tailpipe emissions'!$A$10:$A$126,'vehicles specifications'!$F105,'fuels and tailpipe emissions'!$B$10:$B$126,'vehicles specifications'!CB$2)/1000*$AQ105</f>
        <v/>
      </c>
      <c r="CC105" s="7">
        <f>SUMIFS('fuels and tailpipe emissions'!$F$10:$F$126,'fuels and tailpipe emissions'!$A$10:$A$126,'vehicles specifications'!$F105,'fuels and tailpipe emissions'!$B$10:$B$126,'vehicles specifications'!CC$2)/1000*$AQ105</f>
        <v/>
      </c>
      <c r="CD105" s="7">
        <f>SUMIFS('fuels and tailpipe emissions'!$F$10:$F$126,'fuels and tailpipe emissions'!$A$10:$A$126,'vehicles specifications'!$F105,'fuels and tailpipe emissions'!$B$10:$B$126,'vehicles specifications'!CD$2)/1000*$AQ105</f>
        <v/>
      </c>
      <c r="CE105" s="7">
        <f>SUMIFS('fuels and tailpipe emissions'!$F$10:$F$126,'fuels and tailpipe emissions'!$A$10:$A$126,'vehicles specifications'!$F105,'fuels and tailpipe emissions'!$B$10:$B$126,'vehicles specifications'!CE$2)/1000*$AQ105</f>
        <v/>
      </c>
      <c r="CF105" s="7">
        <f>SUMIFS('fuels and tailpipe emissions'!$F$10:$F$126,'fuels and tailpipe emissions'!$A$10:$A$126,'vehicles specifications'!$F105,'fuels and tailpipe emissions'!$B$10:$B$126,'vehicles specifications'!CF$2)/1000*$AQ105</f>
        <v/>
      </c>
      <c r="CG105" s="7">
        <f>SUMIFS('fuels and tailpipe emissions'!$F$10:$F$126,'fuels and tailpipe emissions'!$A$10:$A$126,'vehicles specifications'!$F105,'fuels and tailpipe emissions'!$B$10:$B$126,'vehicles specifications'!CG$2)/1000*$AQ105</f>
        <v/>
      </c>
      <c r="CH105" s="7">
        <f>SUMIFS('fuels and tailpipe emissions'!$F$10:$F$126,'fuels and tailpipe emissions'!$A$10:$A$126,'vehicles specifications'!$F105,'fuels and tailpipe emissions'!$B$10:$B$126,'vehicles specifications'!CH$2)/1000*$AQ105</f>
        <v/>
      </c>
      <c r="CI105" s="7">
        <f>SUMIFS('fuels and tailpipe emissions'!$F$10:$F$126,'fuels and tailpipe emissions'!$A$10:$A$126,'vehicles specifications'!$F105,'fuels and tailpipe emissions'!$B$10:$B$126,'vehicles specifications'!CI$2)/1000*$AQ105</f>
        <v/>
      </c>
      <c r="CJ105" s="7">
        <f>SUMIFS('fuels and tailpipe emissions'!$F$10:$F$126,'fuels and tailpipe emissions'!$A$10:$A$126,'vehicles specifications'!$F105,'fuels and tailpipe emissions'!$B$10:$B$126,'vehicles specifications'!CJ$2)/1000*$AQ105</f>
        <v/>
      </c>
      <c r="CK105" s="38">
        <f>VLOOKUP($B105,'abrasion emissions'!$O$7:$R$36,2,FALSE)</f>
        <v/>
      </c>
      <c r="CL105" s="38">
        <f>VLOOKUP($B105,'abrasion emissions'!$O$7:$R$36,3,FALSE)</f>
        <v/>
      </c>
      <c r="CM105" s="38">
        <f>VLOOKUP($B105,'abrasion emissions'!$O$7:$R$36,4,FALSE)</f>
        <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
      </c>
      <c r="CV105" s="7">
        <f>(CK105*CN105)+(CL105*CO105)+(CM105*CP105)</f>
        <v/>
      </c>
      <c r="CW105" s="7">
        <f>(CK105*CQ105)+(CL105*CR105)+(CM105*CS105)</f>
        <v/>
      </c>
    </row>
    <row r="106">
      <c r="A106">
        <f>B106&amp;" - "&amp;D106&amp;" - "&amp;IF(I106&lt;&gt;"",I106&amp;" - "&amp;E106,E106)</f>
        <v/>
      </c>
      <c r="B106" t="inlineStr">
        <is>
          <t>Motorbike, gasoline, 4-11kW, EURO-5</t>
        </is>
      </c>
      <c r="D106" s="18" t="n">
        <v>2050</v>
      </c>
      <c r="E106" t="inlineStr">
        <is>
          <t>CH</t>
        </is>
      </c>
      <c r="F106" t="inlineStr">
        <is>
          <t>EURO-5</t>
        </is>
      </c>
      <c r="G106" t="inlineStr">
        <is>
          <t>vkm</t>
        </is>
      </c>
      <c r="H106" t="inlineStr">
        <is>
          <t>ICEV-p</t>
        </is>
      </c>
      <c r="J106" t="n">
        <v>25000</v>
      </c>
      <c r="K106" t="n">
        <v>1776</v>
      </c>
      <c r="L106" s="2">
        <f>J106/K106</f>
        <v/>
      </c>
      <c r="M106" t="n">
        <v>1.1</v>
      </c>
      <c r="N106" t="n">
        <v>75</v>
      </c>
      <c r="O106" t="n">
        <v>6</v>
      </c>
      <c r="P106" s="2">
        <f>SUM(U106,V106,W106,AC106,AF106,AH106)</f>
        <v/>
      </c>
      <c r="Q106" s="2">
        <f>P106+(M106*N106)+O106</f>
        <v/>
      </c>
      <c r="R106" t="n">
        <v>9</v>
      </c>
      <c r="S106" s="2" t="n">
        <v>65.43382696032849</v>
      </c>
      <c r="T106" s="1" t="n">
        <v>0.07000000000000001</v>
      </c>
      <c r="U106" s="2">
        <f>S106*(1-T106)</f>
        <v/>
      </c>
      <c r="V106" s="2">
        <f>0.7*S106</f>
        <v/>
      </c>
      <c r="W106" s="2" t="n">
        <v>0</v>
      </c>
      <c r="X106" s="3" t="n">
        <v>0</v>
      </c>
      <c r="Y106" s="1" t="n">
        <v>0.8</v>
      </c>
      <c r="Z106" s="3">
        <f>Y106*X106</f>
        <v/>
      </c>
      <c r="AA106" s="3">
        <f>IF(I106&lt;&gt;"",X106/INDEX('energy battery'!$B$3:$D$6,MATCH('vehicles specifications'!$D106,'energy battery'!$A$3:$A$6,0),MATCH('vehicles specifications'!$I106,'energy battery'!$B$2:$D$2,0)),"")</f>
        <v/>
      </c>
      <c r="AB106" s="3">
        <f>IF(AA106&lt;&gt;"",0.3*AA106,"")</f>
        <v/>
      </c>
      <c r="AC106" s="3">
        <f>IF(AA106&lt;&gt;"",AB106+AA106,"")</f>
        <v/>
      </c>
      <c r="AD106" s="3" t="n">
        <v>0</v>
      </c>
      <c r="AE106" s="3" t="n">
        <v>9</v>
      </c>
      <c r="AF106">
        <f>AE106*'fuels and tailpipe emissions'!$B$3</f>
        <v/>
      </c>
      <c r="AG106" s="2">
        <f>AF106*'fuels and tailpipe emissions'!$C$3</f>
        <v/>
      </c>
      <c r="AH106" s="3">
        <f>0.15*AF106</f>
        <v/>
      </c>
      <c r="AI106" s="3" t="n">
        <v>0</v>
      </c>
      <c r="AJ106" s="3" t="n">
        <v>0</v>
      </c>
      <c r="AK106">
        <f>J106/25000</f>
        <v/>
      </c>
      <c r="AL106">
        <f>0.000537/1000*Q106</f>
        <v/>
      </c>
      <c r="AM106" t="n">
        <v>0.00129</v>
      </c>
      <c r="AN106" s="2">
        <f>U106</f>
        <v/>
      </c>
      <c r="AO106" s="2">
        <f>SUM(V106:W106)</f>
        <v/>
      </c>
      <c r="AP106" s="2">
        <f>AC106</f>
        <v/>
      </c>
      <c r="AQ106" s="6" t="n">
        <v>0.9758896776254141</v>
      </c>
      <c r="AR106" s="20" t="n">
        <v>0.012</v>
      </c>
      <c r="AS106" s="6">
        <f>IF($H106="BEV",SUMPRODUCT(#REF!,#REF!),"")</f>
        <v/>
      </c>
      <c r="AT106" s="2">
        <f>SUM(Z106,AG106)/(SUM(AQ106,AS106)/3.6)</f>
        <v/>
      </c>
      <c r="AU106" s="5">
        <f>IF($H106="ICEV-p",$AQ106/('fuels and tailpipe emissions'!$C$3*3.6)*'fuels and tailpipe emissions'!$D$3,"")*(1-AR106)</f>
        <v/>
      </c>
      <c r="AV106" s="5">
        <f>IF($H106="ICEV-p",$AQ106/('fuels and tailpipe emissions'!$C$3*3.6)*'fuels and tailpipe emissions'!$D$3,"")*AR106</f>
        <v/>
      </c>
      <c r="AW106" s="7">
        <f>IF($H106="ICEV-p",$AQ106/('fuels and tailpipe emissions'!$C$3*3.6)*'fuels and tailpipe emissions'!$E$3,"")</f>
        <v/>
      </c>
      <c r="AX106" s="7">
        <f>SUMIFS('fuels and tailpipe emissions'!$F$10:$F$126,'fuels and tailpipe emissions'!$A$10:$A$126,'vehicles specifications'!$F106,'fuels and tailpipe emissions'!$B$10:$B$126,'vehicles specifications'!AX$2)/1000*$AQ106</f>
        <v/>
      </c>
      <c r="AY106" s="7">
        <f>SUMIFS('fuels and tailpipe emissions'!$F$10:$F$126,'fuels and tailpipe emissions'!$A$10:$A$126,'vehicles specifications'!$F106,'fuels and tailpipe emissions'!$B$10:$B$126,'vehicles specifications'!AY$2)/1000*$AQ106</f>
        <v/>
      </c>
      <c r="AZ106" s="7">
        <f>SUMIFS('fuels and tailpipe emissions'!$F$10:$F$126,'fuels and tailpipe emissions'!$A$10:$A$126,'vehicles specifications'!$F106,'fuels and tailpipe emissions'!$B$10:$B$126,'vehicles specifications'!AZ$2)/1000*$AQ106</f>
        <v/>
      </c>
      <c r="BA106" s="7">
        <f>SUMIFS('fuels and tailpipe emissions'!$F$10:$F$126,'fuels and tailpipe emissions'!$A$10:$A$126,'vehicles specifications'!$F106,'fuels and tailpipe emissions'!$B$10:$B$126,'vehicles specifications'!BA$2)/1000*$AQ106</f>
        <v/>
      </c>
      <c r="BB106" s="7">
        <f>SUMIFS('fuels and tailpipe emissions'!$F$10:$F$126,'fuels and tailpipe emissions'!$A$10:$A$126,'vehicles specifications'!$F106,'fuels and tailpipe emissions'!$B$10:$B$126,'vehicles specifications'!BB$2)/1000*$AQ106</f>
        <v/>
      </c>
      <c r="BC106" s="7">
        <f>SUMIFS('fuels and tailpipe emissions'!$F$10:$F$126,'fuels and tailpipe emissions'!$A$10:$A$126,'vehicles specifications'!$F106,'fuels and tailpipe emissions'!$B$10:$B$126,'vehicles specifications'!BC$2)/1000*$AQ106</f>
        <v/>
      </c>
      <c r="BD106" s="7">
        <f>SUMIFS('fuels and tailpipe emissions'!$F$10:$F$126,'fuels and tailpipe emissions'!$A$10:$A$126,'vehicles specifications'!$F106,'fuels and tailpipe emissions'!$B$10:$B$126,'vehicles specifications'!BD$2)/1000*$AQ106</f>
        <v/>
      </c>
      <c r="BE106" s="7">
        <f>SUMIFS('fuels and tailpipe emissions'!$F$10:$F$126,'fuels and tailpipe emissions'!$A$10:$A$126,'vehicles specifications'!$F106,'fuels and tailpipe emissions'!$B$10:$B$126,'vehicles specifications'!BE$2)/1000*$AQ106</f>
        <v/>
      </c>
      <c r="BF106" s="7">
        <f>SUMIFS('fuels and tailpipe emissions'!$F$10:$F$126,'fuels and tailpipe emissions'!$A$10:$A$126,'vehicles specifications'!$F106,'fuels and tailpipe emissions'!$B$10:$B$126,'vehicles specifications'!BF$2)/1000*$AQ106</f>
        <v/>
      </c>
      <c r="BG106" s="7">
        <f>SUMIFS('fuels and tailpipe emissions'!$F$10:$F$126,'fuels and tailpipe emissions'!$A$10:$A$126,'vehicles specifications'!$F106,'fuels and tailpipe emissions'!$B$10:$B$126,'vehicles specifications'!BG$2)/1000*$AQ106</f>
        <v/>
      </c>
      <c r="BH106" s="7">
        <f>SUMIFS('fuels and tailpipe emissions'!$F$10:$F$126,'fuels and tailpipe emissions'!$A$10:$A$126,'vehicles specifications'!$F106,'fuels and tailpipe emissions'!$B$10:$B$126,'vehicles specifications'!BH$2)/1000*$AQ106</f>
        <v/>
      </c>
      <c r="BI106" s="7">
        <f>SUMIFS('fuels and tailpipe emissions'!$F$10:$F$126,'fuels and tailpipe emissions'!$A$10:$A$126,'vehicles specifications'!$F106,'fuels and tailpipe emissions'!$B$10:$B$126,'vehicles specifications'!BI$2)/1000*$AQ106</f>
        <v/>
      </c>
      <c r="BJ106" s="7">
        <f>SUMIFS('fuels and tailpipe emissions'!$F$10:$F$126,'fuels and tailpipe emissions'!$A$10:$A$126,'vehicles specifications'!$F106,'fuels and tailpipe emissions'!$B$10:$B$126,'vehicles specifications'!BJ$2)/1000*$AQ106</f>
        <v/>
      </c>
      <c r="BK106" s="7">
        <f>SUMIFS('fuels and tailpipe emissions'!$F$10:$F$126,'fuels and tailpipe emissions'!$A$10:$A$126,'vehicles specifications'!$F106,'fuels and tailpipe emissions'!$B$10:$B$126,'vehicles specifications'!BK$2)/1000*$AQ106</f>
        <v/>
      </c>
      <c r="BL106" s="7">
        <f>SUMIFS('fuels and tailpipe emissions'!$F$10:$F$126,'fuels and tailpipe emissions'!$A$10:$A$126,'vehicles specifications'!$F106,'fuels and tailpipe emissions'!$B$10:$B$126,'vehicles specifications'!BL$2)/1000*$AQ106</f>
        <v/>
      </c>
      <c r="BM106" s="7">
        <f>SUMIFS('fuels and tailpipe emissions'!$F$10:$F$126,'fuels and tailpipe emissions'!$A$10:$A$126,'vehicles specifications'!$F106,'fuels and tailpipe emissions'!$B$10:$B$126,'vehicles specifications'!BM$2)/1000*$AQ106</f>
        <v/>
      </c>
      <c r="BN106" s="7">
        <f>SUMIFS('fuels and tailpipe emissions'!$F$10:$F$126,'fuels and tailpipe emissions'!$A$10:$A$126,'vehicles specifications'!$F106,'fuels and tailpipe emissions'!$B$10:$B$126,'vehicles specifications'!BN$2)/1000*$AQ106</f>
        <v/>
      </c>
      <c r="BO106" s="7">
        <f>SUMIFS('fuels and tailpipe emissions'!$F$10:$F$126,'fuels and tailpipe emissions'!$A$10:$A$126,'vehicles specifications'!$F106,'fuels and tailpipe emissions'!$B$10:$B$126,'vehicles specifications'!BO$2)/1000*$AQ106</f>
        <v/>
      </c>
      <c r="BP106" s="7">
        <f>SUMIFS('fuels and tailpipe emissions'!$F$10:$F$126,'fuels and tailpipe emissions'!$A$10:$A$126,'vehicles specifications'!$F106,'fuels and tailpipe emissions'!$B$10:$B$126,'vehicles specifications'!BP$2)/1000*$AQ106</f>
        <v/>
      </c>
      <c r="BQ106" s="7">
        <f>SUMIFS('fuels and tailpipe emissions'!$F$10:$F$126,'fuels and tailpipe emissions'!$A$10:$A$126,'vehicles specifications'!$F106,'fuels and tailpipe emissions'!$B$10:$B$126,'vehicles specifications'!BQ$2)/1000*$AQ106</f>
        <v/>
      </c>
      <c r="BR106" s="7">
        <f>SUMIFS('fuels and tailpipe emissions'!$F$10:$F$126,'fuels and tailpipe emissions'!$A$10:$A$126,'vehicles specifications'!$F106,'fuels and tailpipe emissions'!$B$10:$B$126,'vehicles specifications'!BR$2)/1000*$AQ106</f>
        <v/>
      </c>
      <c r="BS106" s="7">
        <f>SUMIFS('fuels and tailpipe emissions'!$F$10:$F$126,'fuels and tailpipe emissions'!$A$10:$A$126,'vehicles specifications'!$F106,'fuels and tailpipe emissions'!$B$10:$B$126,'vehicles specifications'!BS$2)/1000*$AQ106</f>
        <v/>
      </c>
      <c r="BT106" s="7">
        <f>SUMIFS('fuels and tailpipe emissions'!$F$10:$F$126,'fuels and tailpipe emissions'!$A$10:$A$126,'vehicles specifications'!$F106,'fuels and tailpipe emissions'!$B$10:$B$126,'vehicles specifications'!BT$2)/1000*$AQ106</f>
        <v/>
      </c>
      <c r="BU106" s="7">
        <f>SUMIFS('fuels and tailpipe emissions'!$F$10:$F$126,'fuels and tailpipe emissions'!$A$10:$A$126,'vehicles specifications'!$F106,'fuels and tailpipe emissions'!$B$10:$B$126,'vehicles specifications'!BU$2)/1000*$AQ106</f>
        <v/>
      </c>
      <c r="BV106" s="7">
        <f>SUMIFS('fuels and tailpipe emissions'!$F$10:$F$126,'fuels and tailpipe emissions'!$A$10:$A$126,'vehicles specifications'!$F106,'fuels and tailpipe emissions'!$B$10:$B$126,'vehicles specifications'!BV$2)/1000*$AQ106</f>
        <v/>
      </c>
      <c r="BW106" s="7">
        <f>SUMIFS('fuels and tailpipe emissions'!$F$10:$F$126,'fuels and tailpipe emissions'!$A$10:$A$126,'vehicles specifications'!$F106,'fuels and tailpipe emissions'!$B$10:$B$126,'vehicles specifications'!BW$2)/1000*$AQ106</f>
        <v/>
      </c>
      <c r="BX106" s="7">
        <f>SUMIFS('fuels and tailpipe emissions'!$F$10:$F$126,'fuels and tailpipe emissions'!$A$10:$A$126,'vehicles specifications'!$F106,'fuels and tailpipe emissions'!$B$10:$B$126,'vehicles specifications'!BX$2)/1000*$AQ106</f>
        <v/>
      </c>
      <c r="BY106" s="7">
        <f>SUMIFS('fuels and tailpipe emissions'!$F$10:$F$126,'fuels and tailpipe emissions'!$A$10:$A$126,'vehicles specifications'!$F106,'fuels and tailpipe emissions'!$B$10:$B$126,'vehicles specifications'!BY$2)/1000*$AQ106</f>
        <v/>
      </c>
      <c r="BZ106" s="7">
        <f>SUMIFS('fuels and tailpipe emissions'!$F$10:$F$126,'fuels and tailpipe emissions'!$A$10:$A$126,'vehicles specifications'!$F106,'fuels and tailpipe emissions'!$B$10:$B$126,'vehicles specifications'!BZ$2)/1000*$AQ106</f>
        <v/>
      </c>
      <c r="CA106" s="7">
        <f>SUMIFS('fuels and tailpipe emissions'!$F$10:$F$126,'fuels and tailpipe emissions'!$A$10:$A$126,'vehicles specifications'!$F106,'fuels and tailpipe emissions'!$B$10:$B$126,'vehicles specifications'!CA$2)/1000*$AQ106</f>
        <v/>
      </c>
      <c r="CB106" s="7">
        <f>SUMIFS('fuels and tailpipe emissions'!$F$10:$F$126,'fuels and tailpipe emissions'!$A$10:$A$126,'vehicles specifications'!$F106,'fuels and tailpipe emissions'!$B$10:$B$126,'vehicles specifications'!CB$2)/1000*$AQ106</f>
        <v/>
      </c>
      <c r="CC106" s="7">
        <f>SUMIFS('fuels and tailpipe emissions'!$F$10:$F$126,'fuels and tailpipe emissions'!$A$10:$A$126,'vehicles specifications'!$F106,'fuels and tailpipe emissions'!$B$10:$B$126,'vehicles specifications'!CC$2)/1000*$AQ106</f>
        <v/>
      </c>
      <c r="CD106" s="7">
        <f>SUMIFS('fuels and tailpipe emissions'!$F$10:$F$126,'fuels and tailpipe emissions'!$A$10:$A$126,'vehicles specifications'!$F106,'fuels and tailpipe emissions'!$B$10:$B$126,'vehicles specifications'!CD$2)/1000*$AQ106</f>
        <v/>
      </c>
      <c r="CE106" s="7">
        <f>SUMIFS('fuels and tailpipe emissions'!$F$10:$F$126,'fuels and tailpipe emissions'!$A$10:$A$126,'vehicles specifications'!$F106,'fuels and tailpipe emissions'!$B$10:$B$126,'vehicles specifications'!CE$2)/1000*$AQ106</f>
        <v/>
      </c>
      <c r="CF106" s="7">
        <f>SUMIFS('fuels and tailpipe emissions'!$F$10:$F$126,'fuels and tailpipe emissions'!$A$10:$A$126,'vehicles specifications'!$F106,'fuels and tailpipe emissions'!$B$10:$B$126,'vehicles specifications'!CF$2)/1000*$AQ106</f>
        <v/>
      </c>
      <c r="CG106" s="7">
        <f>SUMIFS('fuels and tailpipe emissions'!$F$10:$F$126,'fuels and tailpipe emissions'!$A$10:$A$126,'vehicles specifications'!$F106,'fuels and tailpipe emissions'!$B$10:$B$126,'vehicles specifications'!CG$2)/1000*$AQ106</f>
        <v/>
      </c>
      <c r="CH106" s="7">
        <f>SUMIFS('fuels and tailpipe emissions'!$F$10:$F$126,'fuels and tailpipe emissions'!$A$10:$A$126,'vehicles specifications'!$F106,'fuels and tailpipe emissions'!$B$10:$B$126,'vehicles specifications'!CH$2)/1000*$AQ106</f>
        <v/>
      </c>
      <c r="CI106" s="7">
        <f>SUMIFS('fuels and tailpipe emissions'!$F$10:$F$126,'fuels and tailpipe emissions'!$A$10:$A$126,'vehicles specifications'!$F106,'fuels and tailpipe emissions'!$B$10:$B$126,'vehicles specifications'!CI$2)/1000*$AQ106</f>
        <v/>
      </c>
      <c r="CJ106" s="7">
        <f>SUMIFS('fuels and tailpipe emissions'!$F$10:$F$126,'fuels and tailpipe emissions'!$A$10:$A$126,'vehicles specifications'!$F106,'fuels and tailpipe emissions'!$B$10:$B$126,'vehicles specifications'!CJ$2)/1000*$AQ106</f>
        <v/>
      </c>
      <c r="CK106" s="38">
        <f>VLOOKUP($B106,'abrasion emissions'!$O$7:$R$36,2,FALSE)</f>
        <v/>
      </c>
      <c r="CL106" s="38">
        <f>VLOOKUP($B106,'abrasion emissions'!$O$7:$R$36,3,FALSE)</f>
        <v/>
      </c>
      <c r="CM106" s="38">
        <f>VLOOKUP($B106,'abrasion emissions'!$O$7:$R$36,4,FALSE)</f>
        <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
      </c>
      <c r="CV106" s="7">
        <f>(CK106*CN106)+(CL106*CO106)+(CM106*CP106)</f>
        <v/>
      </c>
      <c r="CW106" s="7">
        <f>(CK106*CQ106)+(CL106*CR106)+(CM106*CS106)</f>
        <v/>
      </c>
    </row>
    <row r="107">
      <c r="A107">
        <f>B107&amp;" - "&amp;D107&amp;" - "&amp;IF(I107&lt;&gt;"",I107&amp;" - "&amp;E107,E107)</f>
        <v/>
      </c>
      <c r="B107" t="inlineStr">
        <is>
          <t>Motorbike, gasoline, 11-35kW, EURO-3</t>
        </is>
      </c>
      <c r="D107" s="18" t="n">
        <v>2006</v>
      </c>
      <c r="E107" t="inlineStr">
        <is>
          <t>CH</t>
        </is>
      </c>
      <c r="F107" t="inlineStr">
        <is>
          <t>EURO-3</t>
        </is>
      </c>
      <c r="G107" t="inlineStr">
        <is>
          <t>vkm</t>
        </is>
      </c>
      <c r="H107" t="inlineStr">
        <is>
          <t>ICEV-p</t>
        </is>
      </c>
      <c r="J107" t="n">
        <v>38500</v>
      </c>
      <c r="K107" t="n">
        <v>2405</v>
      </c>
      <c r="L107" s="2">
        <f>J107/K107</f>
        <v/>
      </c>
      <c r="M107" t="n">
        <v>1.1</v>
      </c>
      <c r="N107" t="n">
        <v>75</v>
      </c>
      <c r="O107" t="n">
        <v>6</v>
      </c>
      <c r="P107" s="2">
        <f>SUM(U107,V107,W107,AC107,AF107,AH107)</f>
        <v/>
      </c>
      <c r="Q107" s="2">
        <f>P107+(M107*N107)+O107</f>
        <v/>
      </c>
      <c r="R107" t="n">
        <v>20</v>
      </c>
      <c r="S107" s="2" t="n">
        <v>81</v>
      </c>
      <c r="T107" s="1" t="n">
        <v>-0.05</v>
      </c>
      <c r="U107" s="2">
        <f>S107*(1-T107)</f>
        <v/>
      </c>
      <c r="V107" s="2" t="n">
        <v>62</v>
      </c>
      <c r="W107" s="2" t="n">
        <v>0</v>
      </c>
      <c r="X107" s="3" t="n">
        <v>0</v>
      </c>
      <c r="Y107" s="1" t="n">
        <v>0.8</v>
      </c>
      <c r="Z107" s="3">
        <f>Y107*X107</f>
        <v/>
      </c>
      <c r="AA107" s="3">
        <f>IF(I107&lt;&gt;"",X107/INDEX('energy battery'!$B$3:$D$6,MATCH('vehicles specifications'!$D107,'energy battery'!$A$3:$A$6,0),MATCH('vehicles specifications'!$I107,'energy battery'!$B$2:$D$2,0)),"")</f>
        <v/>
      </c>
      <c r="AB107" s="3">
        <f>IF(AA107&lt;&gt;"",0.3*AA107,"")</f>
        <v/>
      </c>
      <c r="AC107" s="3">
        <f>IF(AA107&lt;&gt;"",AB107+AA107,"")</f>
        <v/>
      </c>
      <c r="AD107" s="3" t="n">
        <v>0</v>
      </c>
      <c r="AE107" s="3" t="n">
        <v>15</v>
      </c>
      <c r="AF107">
        <f>AE107*'fuels and tailpipe emissions'!$B$3</f>
        <v/>
      </c>
      <c r="AG107" s="2">
        <f>AF107*'fuels and tailpipe emissions'!$C$3</f>
        <v/>
      </c>
      <c r="AH107" s="3">
        <f>0.15*AF107</f>
        <v/>
      </c>
      <c r="AI107" s="3" t="n">
        <v>0</v>
      </c>
      <c r="AJ107" s="3" t="n">
        <v>0</v>
      </c>
      <c r="AK107">
        <f>J107/25000</f>
        <v/>
      </c>
      <c r="AL107">
        <f>0.000537/1000*Q107</f>
        <v/>
      </c>
      <c r="AM107" t="n">
        <v>0.00129</v>
      </c>
      <c r="AN107" s="2">
        <f>U107</f>
        <v/>
      </c>
      <c r="AO107" s="2">
        <f>SUM(V107:W107)</f>
        <v/>
      </c>
      <c r="AP107" s="2">
        <f>AC107</f>
        <v/>
      </c>
      <c r="AQ107" s="6" t="n">
        <v>1.488248148761457</v>
      </c>
      <c r="AR107" s="20" t="n">
        <v>0.012</v>
      </c>
      <c r="AS107" s="6">
        <f>IF($H107="BEV",SUMPRODUCT(#REF!,#REF!),"")</f>
        <v/>
      </c>
      <c r="AT107" s="2">
        <f>SUM(Z107,AG107)/(SUM(AQ107,AS107)/3.6)</f>
        <v/>
      </c>
      <c r="AU107" s="5">
        <f>IF($H107="ICEV-p",$AQ107/('fuels and tailpipe emissions'!$C$3*3.6)*'fuels and tailpipe emissions'!$D$3,"")*(1-AR107)</f>
        <v/>
      </c>
      <c r="AV107" s="5">
        <f>IF($H107="ICEV-p",$AQ107/('fuels and tailpipe emissions'!$C$3*3.6)*'fuels and tailpipe emissions'!$D$3,"")*AR107</f>
        <v/>
      </c>
      <c r="AW107" s="7">
        <f>IF($H107="ICEV-p",$AQ107/('fuels and tailpipe emissions'!$C$3*3.6)*'fuels and tailpipe emissions'!$E$3,"")</f>
        <v/>
      </c>
      <c r="AX107" s="7">
        <f>SUMIFS('fuels and tailpipe emissions'!$G$10:$G$126,'fuels and tailpipe emissions'!$A$10:$A$126,'vehicles specifications'!$F107,'fuels and tailpipe emissions'!$B$10:$B$126,'vehicles specifications'!AX$2)/1000*$AQ107</f>
        <v/>
      </c>
      <c r="AY107" s="7">
        <f>SUMIFS('fuels and tailpipe emissions'!$G$10:$G$126,'fuels and tailpipe emissions'!$A$10:$A$126,'vehicles specifications'!$F107,'fuels and tailpipe emissions'!$B$10:$B$126,'vehicles specifications'!AY$2)/1000*$AQ107</f>
        <v/>
      </c>
      <c r="AZ107" s="7">
        <f>SUMIFS('fuels and tailpipe emissions'!$G$10:$G$126,'fuels and tailpipe emissions'!$A$10:$A$126,'vehicles specifications'!$F107,'fuels and tailpipe emissions'!$B$10:$B$126,'vehicles specifications'!AZ$2)/1000*$AQ107</f>
        <v/>
      </c>
      <c r="BA107" s="7">
        <f>SUMIFS('fuels and tailpipe emissions'!$G$10:$G$126,'fuels and tailpipe emissions'!$A$10:$A$126,'vehicles specifications'!$F107,'fuels and tailpipe emissions'!$B$10:$B$126,'vehicles specifications'!BA$2)/1000*$AQ107</f>
        <v/>
      </c>
      <c r="BB107" s="7">
        <f>SUMIFS('fuels and tailpipe emissions'!$G$10:$G$126,'fuels and tailpipe emissions'!$A$10:$A$126,'vehicles specifications'!$F107,'fuels and tailpipe emissions'!$B$10:$B$126,'vehicles specifications'!BB$2)/1000*$AQ107</f>
        <v/>
      </c>
      <c r="BC107" s="7">
        <f>SUMIFS('fuels and tailpipe emissions'!$G$10:$G$126,'fuels and tailpipe emissions'!$A$10:$A$126,'vehicles specifications'!$F107,'fuels and tailpipe emissions'!$B$10:$B$126,'vehicles specifications'!BC$2)/1000*$AQ107</f>
        <v/>
      </c>
      <c r="BD107" s="7">
        <f>SUMIFS('fuels and tailpipe emissions'!$G$10:$G$126,'fuels and tailpipe emissions'!$A$10:$A$126,'vehicles specifications'!$F107,'fuels and tailpipe emissions'!$B$10:$B$126,'vehicles specifications'!BD$2)/1000*$AQ107</f>
        <v/>
      </c>
      <c r="BE107" s="7">
        <f>SUMIFS('fuels and tailpipe emissions'!$G$10:$G$126,'fuels and tailpipe emissions'!$A$10:$A$126,'vehicles specifications'!$F107,'fuels and tailpipe emissions'!$B$10:$B$126,'vehicles specifications'!BE$2)/1000*$AQ107</f>
        <v/>
      </c>
      <c r="BF107" s="7">
        <f>SUMIFS('fuels and tailpipe emissions'!$G$10:$G$126,'fuels and tailpipe emissions'!$A$10:$A$126,'vehicles specifications'!$F107,'fuels and tailpipe emissions'!$B$10:$B$126,'vehicles specifications'!BF$2)/1000*$AQ107</f>
        <v/>
      </c>
      <c r="BG107" s="7">
        <f>SUMIFS('fuels and tailpipe emissions'!$G$10:$G$126,'fuels and tailpipe emissions'!$A$10:$A$126,'vehicles specifications'!$F107,'fuels and tailpipe emissions'!$B$10:$B$126,'vehicles specifications'!BG$2)/1000*$AQ107</f>
        <v/>
      </c>
      <c r="BH107" s="7">
        <f>SUMIFS('fuels and tailpipe emissions'!$G$10:$G$126,'fuels and tailpipe emissions'!$A$10:$A$126,'vehicles specifications'!$F107,'fuels and tailpipe emissions'!$B$10:$B$126,'vehicles specifications'!BH$2)/1000*$AQ107</f>
        <v/>
      </c>
      <c r="BI107" s="7">
        <f>SUMIFS('fuels and tailpipe emissions'!$G$10:$G$126,'fuels and tailpipe emissions'!$A$10:$A$126,'vehicles specifications'!$F107,'fuels and tailpipe emissions'!$B$10:$B$126,'vehicles specifications'!BI$2)/1000*$AQ107</f>
        <v/>
      </c>
      <c r="BJ107" s="7">
        <f>SUMIFS('fuels and tailpipe emissions'!$G$10:$G$126,'fuels and tailpipe emissions'!$A$10:$A$126,'vehicles specifications'!$F107,'fuels and tailpipe emissions'!$B$10:$B$126,'vehicles specifications'!BJ$2)/1000*$AQ107</f>
        <v/>
      </c>
      <c r="BK107" s="7">
        <f>SUMIFS('fuels and tailpipe emissions'!$G$10:$G$126,'fuels and tailpipe emissions'!$A$10:$A$126,'vehicles specifications'!$F107,'fuels and tailpipe emissions'!$B$10:$B$126,'vehicles specifications'!BK$2)/1000*$AQ107</f>
        <v/>
      </c>
      <c r="BL107" s="7">
        <f>SUMIFS('fuels and tailpipe emissions'!$G$10:$G$126,'fuels and tailpipe emissions'!$A$10:$A$126,'vehicles specifications'!$F107,'fuels and tailpipe emissions'!$B$10:$B$126,'vehicles specifications'!BL$2)/1000*$AQ107</f>
        <v/>
      </c>
      <c r="BM107" s="7">
        <f>SUMIFS('fuels and tailpipe emissions'!$G$10:$G$126,'fuels and tailpipe emissions'!$A$10:$A$126,'vehicles specifications'!$F107,'fuels and tailpipe emissions'!$B$10:$B$126,'vehicles specifications'!BM$2)/1000*$AQ107</f>
        <v/>
      </c>
      <c r="BN107" s="7">
        <f>SUMIFS('fuels and tailpipe emissions'!$G$10:$G$126,'fuels and tailpipe emissions'!$A$10:$A$126,'vehicles specifications'!$F107,'fuels and tailpipe emissions'!$B$10:$B$126,'vehicles specifications'!BN$2)/1000*$AQ107</f>
        <v/>
      </c>
      <c r="BO107" s="7">
        <f>SUMIFS('fuels and tailpipe emissions'!$G$10:$G$126,'fuels and tailpipe emissions'!$A$10:$A$126,'vehicles specifications'!$F107,'fuels and tailpipe emissions'!$B$10:$B$126,'vehicles specifications'!BO$2)/1000*$AQ107</f>
        <v/>
      </c>
      <c r="BP107" s="7">
        <f>SUMIFS('fuels and tailpipe emissions'!$G$10:$G$126,'fuels and tailpipe emissions'!$A$10:$A$126,'vehicles specifications'!$F107,'fuels and tailpipe emissions'!$B$10:$B$126,'vehicles specifications'!BP$2)/1000*$AQ107</f>
        <v/>
      </c>
      <c r="BQ107" s="7">
        <f>SUMIFS('fuels and tailpipe emissions'!$G$10:$G$126,'fuels and tailpipe emissions'!$A$10:$A$126,'vehicles specifications'!$F107,'fuels and tailpipe emissions'!$B$10:$B$126,'vehicles specifications'!BQ$2)/1000*$AQ107</f>
        <v/>
      </c>
      <c r="BR107" s="7">
        <f>SUMIFS('fuels and tailpipe emissions'!$G$10:$G$126,'fuels and tailpipe emissions'!$A$10:$A$126,'vehicles specifications'!$F107,'fuels and tailpipe emissions'!$B$10:$B$126,'vehicles specifications'!BR$2)/1000*$AQ107</f>
        <v/>
      </c>
      <c r="BS107" s="7">
        <f>SUMIFS('fuels and tailpipe emissions'!$G$10:$G$126,'fuels and tailpipe emissions'!$A$10:$A$126,'vehicles specifications'!$F107,'fuels and tailpipe emissions'!$B$10:$B$126,'vehicles specifications'!BS$2)/1000*$AQ107</f>
        <v/>
      </c>
      <c r="BT107" s="7">
        <f>SUMIFS('fuels and tailpipe emissions'!$G$10:$G$126,'fuels and tailpipe emissions'!$A$10:$A$126,'vehicles specifications'!$F107,'fuels and tailpipe emissions'!$B$10:$B$126,'vehicles specifications'!BT$2)/1000*$AQ107</f>
        <v/>
      </c>
      <c r="BU107" s="7">
        <f>SUMIFS('fuels and tailpipe emissions'!$G$10:$G$126,'fuels and tailpipe emissions'!$A$10:$A$126,'vehicles specifications'!$F107,'fuels and tailpipe emissions'!$B$10:$B$126,'vehicles specifications'!BU$2)/1000*$AQ107</f>
        <v/>
      </c>
      <c r="BV107" s="7">
        <f>SUMIFS('fuels and tailpipe emissions'!$G$10:$G$126,'fuels and tailpipe emissions'!$A$10:$A$126,'vehicles specifications'!$F107,'fuels and tailpipe emissions'!$B$10:$B$126,'vehicles specifications'!BV$2)/1000*$AQ107</f>
        <v/>
      </c>
      <c r="BW107" s="7">
        <f>SUMIFS('fuels and tailpipe emissions'!$G$10:$G$126,'fuels and tailpipe emissions'!$A$10:$A$126,'vehicles specifications'!$F107,'fuels and tailpipe emissions'!$B$10:$B$126,'vehicles specifications'!BW$2)/1000*$AQ107</f>
        <v/>
      </c>
      <c r="BX107" s="7">
        <f>SUMIFS('fuels and tailpipe emissions'!$G$10:$G$126,'fuels and tailpipe emissions'!$A$10:$A$126,'vehicles specifications'!$F107,'fuels and tailpipe emissions'!$B$10:$B$126,'vehicles specifications'!BX$2)/1000*$AQ107</f>
        <v/>
      </c>
      <c r="BY107" s="7">
        <f>SUMIFS('fuels and tailpipe emissions'!$G$10:$G$126,'fuels and tailpipe emissions'!$A$10:$A$126,'vehicles specifications'!$F107,'fuels and tailpipe emissions'!$B$10:$B$126,'vehicles specifications'!BY$2)/1000*$AQ107</f>
        <v/>
      </c>
      <c r="BZ107" s="7">
        <f>SUMIFS('fuels and tailpipe emissions'!$G$10:$G$126,'fuels and tailpipe emissions'!$A$10:$A$126,'vehicles specifications'!$F107,'fuels and tailpipe emissions'!$B$10:$B$126,'vehicles specifications'!BZ$2)/1000*$AQ107</f>
        <v/>
      </c>
      <c r="CA107" s="7">
        <f>SUMIFS('fuels and tailpipe emissions'!$G$10:$G$126,'fuels and tailpipe emissions'!$A$10:$A$126,'vehicles specifications'!$F107,'fuels and tailpipe emissions'!$B$10:$B$126,'vehicles specifications'!CA$2)/1000*$AQ107</f>
        <v/>
      </c>
      <c r="CB107" s="7">
        <f>SUMIFS('fuels and tailpipe emissions'!$G$10:$G$126,'fuels and tailpipe emissions'!$A$10:$A$126,'vehicles specifications'!$F107,'fuels and tailpipe emissions'!$B$10:$B$126,'vehicles specifications'!CB$2)/1000*$AQ107</f>
        <v/>
      </c>
      <c r="CC107" s="7">
        <f>SUMIFS('fuels and tailpipe emissions'!$G$10:$G$126,'fuels and tailpipe emissions'!$A$10:$A$126,'vehicles specifications'!$F107,'fuels and tailpipe emissions'!$B$10:$B$126,'vehicles specifications'!CC$2)/1000*$AQ107</f>
        <v/>
      </c>
      <c r="CD107" s="7">
        <f>SUMIFS('fuels and tailpipe emissions'!$G$10:$G$126,'fuels and tailpipe emissions'!$A$10:$A$126,'vehicles specifications'!$F107,'fuels and tailpipe emissions'!$B$10:$B$126,'vehicles specifications'!CD$2)/1000*$AQ107</f>
        <v/>
      </c>
      <c r="CE107" s="7">
        <f>SUMIFS('fuels and tailpipe emissions'!$G$10:$G$126,'fuels and tailpipe emissions'!$A$10:$A$126,'vehicles specifications'!$F107,'fuels and tailpipe emissions'!$B$10:$B$126,'vehicles specifications'!CE$2)/1000*$AQ107</f>
        <v/>
      </c>
      <c r="CF107" s="7">
        <f>SUMIFS('fuels and tailpipe emissions'!$G$10:$G$126,'fuels and tailpipe emissions'!$A$10:$A$126,'vehicles specifications'!$F107,'fuels and tailpipe emissions'!$B$10:$B$126,'vehicles specifications'!CF$2)/1000*$AQ107</f>
        <v/>
      </c>
      <c r="CG107" s="7">
        <f>SUMIFS('fuels and tailpipe emissions'!$G$10:$G$126,'fuels and tailpipe emissions'!$A$10:$A$126,'vehicles specifications'!$F107,'fuels and tailpipe emissions'!$B$10:$B$126,'vehicles specifications'!CG$2)/1000*$AQ107</f>
        <v/>
      </c>
      <c r="CH107" s="7">
        <f>SUMIFS('fuels and tailpipe emissions'!$G$10:$G$126,'fuels and tailpipe emissions'!$A$10:$A$126,'vehicles specifications'!$F107,'fuels and tailpipe emissions'!$B$10:$B$126,'vehicles specifications'!CH$2)/1000*$AQ107</f>
        <v/>
      </c>
      <c r="CI107" s="7">
        <f>SUMIFS('fuels and tailpipe emissions'!$G$10:$G$126,'fuels and tailpipe emissions'!$A$10:$A$126,'vehicles specifications'!$F107,'fuels and tailpipe emissions'!$B$10:$B$126,'vehicles specifications'!CI$2)/1000*$AQ107</f>
        <v/>
      </c>
      <c r="CJ107" s="7">
        <f>SUMIFS('fuels and tailpipe emissions'!$G$10:$G$126,'fuels and tailpipe emissions'!$A$10:$A$126,'vehicles specifications'!$F107,'fuels and tailpipe emissions'!$B$10:$B$126,'vehicles specifications'!CJ$2)/1000*$AQ107</f>
        <v/>
      </c>
      <c r="CK107" s="38">
        <f>VLOOKUP($B107,'abrasion emissions'!$O$7:$R$36,2,FALSE)</f>
        <v/>
      </c>
      <c r="CL107" s="38">
        <f>VLOOKUP($B107,'abrasion emissions'!$O$7:$R$36,3,FALSE)</f>
        <v/>
      </c>
      <c r="CM107" s="38">
        <f>VLOOKUP($B107,'abrasion emissions'!$O$7:$R$36,4,FALSE)</f>
        <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
      </c>
      <c r="CV107" s="7">
        <f>(CK107*CN107)+(CL107*CO107)+(CM107*CP107)</f>
        <v/>
      </c>
      <c r="CW107" s="7">
        <f>(CK107*CQ107)+(CL107*CR107)+(CM107*CS107)</f>
        <v/>
      </c>
    </row>
    <row r="108">
      <c r="A108">
        <f>B108&amp;" - "&amp;D108&amp;" - "&amp;IF(I108&lt;&gt;"",I108&amp;" - "&amp;E108,E108)</f>
        <v/>
      </c>
      <c r="B108" t="inlineStr">
        <is>
          <t>Motorbike, gasoline, 11-35kW, EURO-4</t>
        </is>
      </c>
      <c r="D108" s="18" t="n">
        <v>2016</v>
      </c>
      <c r="E108" t="inlineStr">
        <is>
          <t>CH</t>
        </is>
      </c>
      <c r="F108" t="inlineStr">
        <is>
          <t>EURO-4</t>
        </is>
      </c>
      <c r="G108" t="inlineStr">
        <is>
          <t>vkm</t>
        </is>
      </c>
      <c r="H108" t="inlineStr">
        <is>
          <t>ICEV-p</t>
        </is>
      </c>
      <c r="J108" t="n">
        <v>38500</v>
      </c>
      <c r="K108" t="n">
        <v>2405</v>
      </c>
      <c r="L108" s="2">
        <f>J108/K108</f>
        <v/>
      </c>
      <c r="M108" t="n">
        <v>1.1</v>
      </c>
      <c r="N108" t="n">
        <v>75</v>
      </c>
      <c r="O108" t="n">
        <v>6</v>
      </c>
      <c r="P108" s="2">
        <f>SUM(U108,V108,W108,AC108,AF108,AH108)</f>
        <v/>
      </c>
      <c r="Q108" s="2">
        <f>P108+(M108*N108)+O108</f>
        <v/>
      </c>
      <c r="R108" t="n">
        <v>20</v>
      </c>
      <c r="S108" s="2" t="n">
        <v>81</v>
      </c>
      <c r="T108" s="1" t="n">
        <v>-0.02</v>
      </c>
      <c r="U108" s="2">
        <f>S108*(1-T108)</f>
        <v/>
      </c>
      <c r="V108" s="2" t="n">
        <v>62</v>
      </c>
      <c r="W108" s="2" t="n">
        <v>0</v>
      </c>
      <c r="X108" s="3" t="n">
        <v>0</v>
      </c>
      <c r="Y108" s="1" t="n">
        <v>0.8</v>
      </c>
      <c r="Z108" s="3">
        <f>Y108*X108</f>
        <v/>
      </c>
      <c r="AA108" s="3">
        <f>IF(I108&lt;&gt;"",X108/INDEX('energy battery'!$B$3:$D$6,MATCH('vehicles specifications'!$D108,'energy battery'!$A$3:$A$6,0),MATCH('vehicles specifications'!$I108,'energy battery'!$B$2:$D$2,0)),"")</f>
        <v/>
      </c>
      <c r="AB108" s="3">
        <f>IF(AA108&lt;&gt;"",0.3*AA108,"")</f>
        <v/>
      </c>
      <c r="AC108" s="3">
        <f>IF(AA108&lt;&gt;"",AB108+AA108,"")</f>
        <v/>
      </c>
      <c r="AD108" s="3" t="n">
        <v>0</v>
      </c>
      <c r="AE108" s="3" t="n">
        <v>15</v>
      </c>
      <c r="AF108">
        <f>AE108*'fuels and tailpipe emissions'!$B$3</f>
        <v/>
      </c>
      <c r="AG108" s="2">
        <f>AF108*'fuels and tailpipe emissions'!$C$3</f>
        <v/>
      </c>
      <c r="AH108" s="3">
        <f>0.15*AF108</f>
        <v/>
      </c>
      <c r="AI108" s="3" t="n">
        <v>0</v>
      </c>
      <c r="AJ108" s="3" t="n">
        <v>0</v>
      </c>
      <c r="AK108">
        <f>J108/25000</f>
        <v/>
      </c>
      <c r="AL108">
        <f>0.000537/1000*Q108</f>
        <v/>
      </c>
      <c r="AM108" t="n">
        <v>0.00129</v>
      </c>
      <c r="AN108" s="2">
        <f>U108</f>
        <v/>
      </c>
      <c r="AO108" s="2">
        <f>SUM(V108:W108)</f>
        <v/>
      </c>
      <c r="AP108" s="2">
        <f>AC108</f>
        <v/>
      </c>
      <c r="AQ108" s="6" t="n">
        <v>1.4735130185757</v>
      </c>
      <c r="AR108" s="20" t="n">
        <v>0.012</v>
      </c>
      <c r="AS108" s="6">
        <f>IF($H108="BEV",SUMPRODUCT(#REF!,#REF!),"")</f>
        <v/>
      </c>
      <c r="AT108" s="2">
        <f>SUM(Z108,AG108)/(SUM(AQ108,AS108)/3.6)</f>
        <v/>
      </c>
      <c r="AU108" s="5">
        <f>IF($H108="ICEV-p",$AQ108/('fuels and tailpipe emissions'!$C$3*3.6)*'fuels and tailpipe emissions'!$D$3,"")*(1-AR108)</f>
        <v/>
      </c>
      <c r="AV108" s="5">
        <f>IF($H108="ICEV-p",$AQ108/('fuels and tailpipe emissions'!$C$3*3.6)*'fuels and tailpipe emissions'!$D$3,"")*AR108</f>
        <v/>
      </c>
      <c r="AW108" s="7">
        <f>IF($H108="ICEV-p",$AQ108/('fuels and tailpipe emissions'!$C$3*3.6)*'fuels and tailpipe emissions'!$E$3,"")</f>
        <v/>
      </c>
      <c r="AX108" s="7">
        <f>SUMIFS('fuels and tailpipe emissions'!$G$10:$G$126,'fuels and tailpipe emissions'!$A$10:$A$126,'vehicles specifications'!$F108,'fuels and tailpipe emissions'!$B$10:$B$126,'vehicles specifications'!AX$2)/1000*$AQ108</f>
        <v/>
      </c>
      <c r="AY108" s="7">
        <f>SUMIFS('fuels and tailpipe emissions'!$G$10:$G$126,'fuels and tailpipe emissions'!$A$10:$A$126,'vehicles specifications'!$F108,'fuels and tailpipe emissions'!$B$10:$B$126,'vehicles specifications'!AY$2)/1000*$AQ108</f>
        <v/>
      </c>
      <c r="AZ108" s="7">
        <f>SUMIFS('fuels and tailpipe emissions'!$G$10:$G$126,'fuels and tailpipe emissions'!$A$10:$A$126,'vehicles specifications'!$F108,'fuels and tailpipe emissions'!$B$10:$B$126,'vehicles specifications'!AZ$2)/1000*$AQ108</f>
        <v/>
      </c>
      <c r="BA108" s="7">
        <f>SUMIFS('fuels and tailpipe emissions'!$G$10:$G$126,'fuels and tailpipe emissions'!$A$10:$A$126,'vehicles specifications'!$F108,'fuels and tailpipe emissions'!$B$10:$B$126,'vehicles specifications'!BA$2)/1000*$AQ108</f>
        <v/>
      </c>
      <c r="BB108" s="7">
        <f>SUMIFS('fuels and tailpipe emissions'!$G$10:$G$126,'fuels and tailpipe emissions'!$A$10:$A$126,'vehicles specifications'!$F108,'fuels and tailpipe emissions'!$B$10:$B$126,'vehicles specifications'!BB$2)/1000*$AQ108</f>
        <v/>
      </c>
      <c r="BC108" s="7">
        <f>SUMIFS('fuels and tailpipe emissions'!$G$10:$G$126,'fuels and tailpipe emissions'!$A$10:$A$126,'vehicles specifications'!$F108,'fuels and tailpipe emissions'!$B$10:$B$126,'vehicles specifications'!BC$2)/1000*$AQ108</f>
        <v/>
      </c>
      <c r="BD108" s="7">
        <f>SUMIFS('fuels and tailpipe emissions'!$G$10:$G$126,'fuels and tailpipe emissions'!$A$10:$A$126,'vehicles specifications'!$F108,'fuels and tailpipe emissions'!$B$10:$B$126,'vehicles specifications'!BD$2)/1000*$AQ108</f>
        <v/>
      </c>
      <c r="BE108" s="7">
        <f>SUMIFS('fuels and tailpipe emissions'!$G$10:$G$126,'fuels and tailpipe emissions'!$A$10:$A$126,'vehicles specifications'!$F108,'fuels and tailpipe emissions'!$B$10:$B$126,'vehicles specifications'!BE$2)/1000*$AQ108</f>
        <v/>
      </c>
      <c r="BF108" s="7">
        <f>SUMIFS('fuels and tailpipe emissions'!$G$10:$G$126,'fuels and tailpipe emissions'!$A$10:$A$126,'vehicles specifications'!$F108,'fuels and tailpipe emissions'!$B$10:$B$126,'vehicles specifications'!BF$2)/1000*$AQ108</f>
        <v/>
      </c>
      <c r="BG108" s="7">
        <f>SUMIFS('fuels and tailpipe emissions'!$G$10:$G$126,'fuels and tailpipe emissions'!$A$10:$A$126,'vehicles specifications'!$F108,'fuels and tailpipe emissions'!$B$10:$B$126,'vehicles specifications'!BG$2)/1000*$AQ108</f>
        <v/>
      </c>
      <c r="BH108" s="7">
        <f>SUMIFS('fuels and tailpipe emissions'!$G$10:$G$126,'fuels and tailpipe emissions'!$A$10:$A$126,'vehicles specifications'!$F108,'fuels and tailpipe emissions'!$B$10:$B$126,'vehicles specifications'!BH$2)/1000*$AQ108</f>
        <v/>
      </c>
      <c r="BI108" s="7">
        <f>SUMIFS('fuels and tailpipe emissions'!$G$10:$G$126,'fuels and tailpipe emissions'!$A$10:$A$126,'vehicles specifications'!$F108,'fuels and tailpipe emissions'!$B$10:$B$126,'vehicles specifications'!BI$2)/1000*$AQ108</f>
        <v/>
      </c>
      <c r="BJ108" s="7">
        <f>SUMIFS('fuels and tailpipe emissions'!$G$10:$G$126,'fuels and tailpipe emissions'!$A$10:$A$126,'vehicles specifications'!$F108,'fuels and tailpipe emissions'!$B$10:$B$126,'vehicles specifications'!BJ$2)/1000*$AQ108</f>
        <v/>
      </c>
      <c r="BK108" s="7">
        <f>SUMIFS('fuels and tailpipe emissions'!$G$10:$G$126,'fuels and tailpipe emissions'!$A$10:$A$126,'vehicles specifications'!$F108,'fuels and tailpipe emissions'!$B$10:$B$126,'vehicles specifications'!BK$2)/1000*$AQ108</f>
        <v/>
      </c>
      <c r="BL108" s="7">
        <f>SUMIFS('fuels and tailpipe emissions'!$G$10:$G$126,'fuels and tailpipe emissions'!$A$10:$A$126,'vehicles specifications'!$F108,'fuels and tailpipe emissions'!$B$10:$B$126,'vehicles specifications'!BL$2)/1000*$AQ108</f>
        <v/>
      </c>
      <c r="BM108" s="7">
        <f>SUMIFS('fuels and tailpipe emissions'!$G$10:$G$126,'fuels and tailpipe emissions'!$A$10:$A$126,'vehicles specifications'!$F108,'fuels and tailpipe emissions'!$B$10:$B$126,'vehicles specifications'!BM$2)/1000*$AQ108</f>
        <v/>
      </c>
      <c r="BN108" s="7">
        <f>SUMIFS('fuels and tailpipe emissions'!$G$10:$G$126,'fuels and tailpipe emissions'!$A$10:$A$126,'vehicles specifications'!$F108,'fuels and tailpipe emissions'!$B$10:$B$126,'vehicles specifications'!BN$2)/1000*$AQ108</f>
        <v/>
      </c>
      <c r="BO108" s="7">
        <f>SUMIFS('fuels and tailpipe emissions'!$G$10:$G$126,'fuels and tailpipe emissions'!$A$10:$A$126,'vehicles specifications'!$F108,'fuels and tailpipe emissions'!$B$10:$B$126,'vehicles specifications'!BO$2)/1000*$AQ108</f>
        <v/>
      </c>
      <c r="BP108" s="7">
        <f>SUMIFS('fuels and tailpipe emissions'!$G$10:$G$126,'fuels and tailpipe emissions'!$A$10:$A$126,'vehicles specifications'!$F108,'fuels and tailpipe emissions'!$B$10:$B$126,'vehicles specifications'!BP$2)/1000*$AQ108</f>
        <v/>
      </c>
      <c r="BQ108" s="7">
        <f>SUMIFS('fuels and tailpipe emissions'!$G$10:$G$126,'fuels and tailpipe emissions'!$A$10:$A$126,'vehicles specifications'!$F108,'fuels and tailpipe emissions'!$B$10:$B$126,'vehicles specifications'!BQ$2)/1000*$AQ108</f>
        <v/>
      </c>
      <c r="BR108" s="7">
        <f>SUMIFS('fuels and tailpipe emissions'!$G$10:$G$126,'fuels and tailpipe emissions'!$A$10:$A$126,'vehicles specifications'!$F108,'fuels and tailpipe emissions'!$B$10:$B$126,'vehicles specifications'!BR$2)/1000*$AQ108</f>
        <v/>
      </c>
      <c r="BS108" s="7">
        <f>SUMIFS('fuels and tailpipe emissions'!$G$10:$G$126,'fuels and tailpipe emissions'!$A$10:$A$126,'vehicles specifications'!$F108,'fuels and tailpipe emissions'!$B$10:$B$126,'vehicles specifications'!BS$2)/1000*$AQ108</f>
        <v/>
      </c>
      <c r="BT108" s="7">
        <f>SUMIFS('fuels and tailpipe emissions'!$G$10:$G$126,'fuels and tailpipe emissions'!$A$10:$A$126,'vehicles specifications'!$F108,'fuels and tailpipe emissions'!$B$10:$B$126,'vehicles specifications'!BT$2)/1000*$AQ108</f>
        <v/>
      </c>
      <c r="BU108" s="7">
        <f>SUMIFS('fuels and tailpipe emissions'!$G$10:$G$126,'fuels and tailpipe emissions'!$A$10:$A$126,'vehicles specifications'!$F108,'fuels and tailpipe emissions'!$B$10:$B$126,'vehicles specifications'!BU$2)/1000*$AQ108</f>
        <v/>
      </c>
      <c r="BV108" s="7">
        <f>SUMIFS('fuels and tailpipe emissions'!$G$10:$G$126,'fuels and tailpipe emissions'!$A$10:$A$126,'vehicles specifications'!$F108,'fuels and tailpipe emissions'!$B$10:$B$126,'vehicles specifications'!BV$2)/1000*$AQ108</f>
        <v/>
      </c>
      <c r="BW108" s="7">
        <f>SUMIFS('fuels and tailpipe emissions'!$G$10:$G$126,'fuels and tailpipe emissions'!$A$10:$A$126,'vehicles specifications'!$F108,'fuels and tailpipe emissions'!$B$10:$B$126,'vehicles specifications'!BW$2)/1000*$AQ108</f>
        <v/>
      </c>
      <c r="BX108" s="7">
        <f>SUMIFS('fuels and tailpipe emissions'!$G$10:$G$126,'fuels and tailpipe emissions'!$A$10:$A$126,'vehicles specifications'!$F108,'fuels and tailpipe emissions'!$B$10:$B$126,'vehicles specifications'!BX$2)/1000*$AQ108</f>
        <v/>
      </c>
      <c r="BY108" s="7">
        <f>SUMIFS('fuels and tailpipe emissions'!$G$10:$G$126,'fuels and tailpipe emissions'!$A$10:$A$126,'vehicles specifications'!$F108,'fuels and tailpipe emissions'!$B$10:$B$126,'vehicles specifications'!BY$2)/1000*$AQ108</f>
        <v/>
      </c>
      <c r="BZ108" s="7">
        <f>SUMIFS('fuels and tailpipe emissions'!$G$10:$G$126,'fuels and tailpipe emissions'!$A$10:$A$126,'vehicles specifications'!$F108,'fuels and tailpipe emissions'!$B$10:$B$126,'vehicles specifications'!BZ$2)/1000*$AQ108</f>
        <v/>
      </c>
      <c r="CA108" s="7">
        <f>SUMIFS('fuels and tailpipe emissions'!$G$10:$G$126,'fuels and tailpipe emissions'!$A$10:$A$126,'vehicles specifications'!$F108,'fuels and tailpipe emissions'!$B$10:$B$126,'vehicles specifications'!CA$2)/1000*$AQ108</f>
        <v/>
      </c>
      <c r="CB108" s="7">
        <f>SUMIFS('fuels and tailpipe emissions'!$G$10:$G$126,'fuels and tailpipe emissions'!$A$10:$A$126,'vehicles specifications'!$F108,'fuels and tailpipe emissions'!$B$10:$B$126,'vehicles specifications'!CB$2)/1000*$AQ108</f>
        <v/>
      </c>
      <c r="CC108" s="7">
        <f>SUMIFS('fuels and tailpipe emissions'!$G$10:$G$126,'fuels and tailpipe emissions'!$A$10:$A$126,'vehicles specifications'!$F108,'fuels and tailpipe emissions'!$B$10:$B$126,'vehicles specifications'!CC$2)/1000*$AQ108</f>
        <v/>
      </c>
      <c r="CD108" s="7">
        <f>SUMIFS('fuels and tailpipe emissions'!$G$10:$G$126,'fuels and tailpipe emissions'!$A$10:$A$126,'vehicles specifications'!$F108,'fuels and tailpipe emissions'!$B$10:$B$126,'vehicles specifications'!CD$2)/1000*$AQ108</f>
        <v/>
      </c>
      <c r="CE108" s="7">
        <f>SUMIFS('fuels and tailpipe emissions'!$G$10:$G$126,'fuels and tailpipe emissions'!$A$10:$A$126,'vehicles specifications'!$F108,'fuels and tailpipe emissions'!$B$10:$B$126,'vehicles specifications'!CE$2)/1000*$AQ108</f>
        <v/>
      </c>
      <c r="CF108" s="7">
        <f>SUMIFS('fuels and tailpipe emissions'!$G$10:$G$126,'fuels and tailpipe emissions'!$A$10:$A$126,'vehicles specifications'!$F108,'fuels and tailpipe emissions'!$B$10:$B$126,'vehicles specifications'!CF$2)/1000*$AQ108</f>
        <v/>
      </c>
      <c r="CG108" s="7">
        <f>SUMIFS('fuels and tailpipe emissions'!$G$10:$G$126,'fuels and tailpipe emissions'!$A$10:$A$126,'vehicles specifications'!$F108,'fuels and tailpipe emissions'!$B$10:$B$126,'vehicles specifications'!CG$2)/1000*$AQ108</f>
        <v/>
      </c>
      <c r="CH108" s="7">
        <f>SUMIFS('fuels and tailpipe emissions'!$G$10:$G$126,'fuels and tailpipe emissions'!$A$10:$A$126,'vehicles specifications'!$F108,'fuels and tailpipe emissions'!$B$10:$B$126,'vehicles specifications'!CH$2)/1000*$AQ108</f>
        <v/>
      </c>
      <c r="CI108" s="7">
        <f>SUMIFS('fuels and tailpipe emissions'!$G$10:$G$126,'fuels and tailpipe emissions'!$A$10:$A$126,'vehicles specifications'!$F108,'fuels and tailpipe emissions'!$B$10:$B$126,'vehicles specifications'!CI$2)/1000*$AQ108</f>
        <v/>
      </c>
      <c r="CJ108" s="7">
        <f>SUMIFS('fuels and tailpipe emissions'!$G$10:$G$126,'fuels and tailpipe emissions'!$A$10:$A$126,'vehicles specifications'!$F108,'fuels and tailpipe emissions'!$B$10:$B$126,'vehicles specifications'!CJ$2)/1000*$AQ108</f>
        <v/>
      </c>
      <c r="CK108" s="38">
        <f>VLOOKUP($B108,'abrasion emissions'!$O$7:$R$36,2,FALSE)</f>
        <v/>
      </c>
      <c r="CL108" s="38">
        <f>VLOOKUP($B108,'abrasion emissions'!$O$7:$R$36,3,FALSE)</f>
        <v/>
      </c>
      <c r="CM108" s="38">
        <f>VLOOKUP($B108,'abrasion emissions'!$O$7:$R$36,4,FALSE)</f>
        <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
      </c>
      <c r="CV108" s="7">
        <f>(CK108*CN108)+(CL108*CO108)+(CM108*CP108)</f>
        <v/>
      </c>
      <c r="CW108" s="7">
        <f>(CK108*CQ108)+(CL108*CR108)+(CM108*CS108)</f>
        <v/>
      </c>
    </row>
    <row r="109">
      <c r="A109">
        <f>B109&amp;" - "&amp;D109&amp;" - "&amp;IF(I109&lt;&gt;"",I109&amp;" - "&amp;E109,E109)</f>
        <v/>
      </c>
      <c r="B109" t="inlineStr">
        <is>
          <t>Motorbike, gasoline, 11-35kW, EURO-5</t>
        </is>
      </c>
      <c r="D109" s="18" t="n">
        <v>2020</v>
      </c>
      <c r="E109" t="inlineStr">
        <is>
          <t>CH</t>
        </is>
      </c>
      <c r="F109" t="inlineStr">
        <is>
          <t>EURO-5</t>
        </is>
      </c>
      <c r="G109" t="inlineStr">
        <is>
          <t>vkm</t>
        </is>
      </c>
      <c r="H109" t="inlineStr">
        <is>
          <t>ICEV-p</t>
        </is>
      </c>
      <c r="J109" t="n">
        <v>38500</v>
      </c>
      <c r="K109" t="n">
        <v>2405</v>
      </c>
      <c r="L109" s="2">
        <f>J109/K109</f>
        <v/>
      </c>
      <c r="M109" t="n">
        <v>1.1</v>
      </c>
      <c r="N109" t="n">
        <v>75</v>
      </c>
      <c r="O109" t="n">
        <v>6</v>
      </c>
      <c r="P109" s="2">
        <f>SUM(U109,V109,W109,AC109,AF109,AH109)</f>
        <v/>
      </c>
      <c r="Q109" s="2">
        <f>P109+(M109*N109)+O109</f>
        <v/>
      </c>
      <c r="R109" t="n">
        <v>20</v>
      </c>
      <c r="S109" s="2" t="n">
        <v>81</v>
      </c>
      <c r="T109" s="1" t="n">
        <v>0</v>
      </c>
      <c r="U109" s="2">
        <f>S109*(1-T109)</f>
        <v/>
      </c>
      <c r="V109" s="2" t="n">
        <v>62</v>
      </c>
      <c r="W109" s="2" t="n">
        <v>0</v>
      </c>
      <c r="X109" s="3" t="n">
        <v>0</v>
      </c>
      <c r="Y109" s="1" t="n">
        <v>0.8</v>
      </c>
      <c r="Z109" s="3">
        <f>Y109*X109</f>
        <v/>
      </c>
      <c r="AA109" s="3">
        <f>IF(I109&lt;&gt;"",X109/INDEX('energy battery'!$B$3:$D$6,MATCH('vehicles specifications'!$D109,'energy battery'!$A$3:$A$6,0),MATCH('vehicles specifications'!$I109,'energy battery'!$B$2:$D$2,0)),"")</f>
        <v/>
      </c>
      <c r="AB109" s="3">
        <f>IF(AA109&lt;&gt;"",0.3*AA109,"")</f>
        <v/>
      </c>
      <c r="AC109" s="3">
        <f>IF(AA109&lt;&gt;"",AB109+AA109,"")</f>
        <v/>
      </c>
      <c r="AD109" s="3" t="n">
        <v>0</v>
      </c>
      <c r="AE109" s="3" t="n">
        <v>15</v>
      </c>
      <c r="AF109">
        <f>AE109*'fuels and tailpipe emissions'!$B$3</f>
        <v/>
      </c>
      <c r="AG109" s="2">
        <f>AF109*'fuels and tailpipe emissions'!$C$3</f>
        <v/>
      </c>
      <c r="AH109" s="3">
        <f>0.15*AF109</f>
        <v/>
      </c>
      <c r="AI109" s="3" t="n">
        <v>0</v>
      </c>
      <c r="AJ109" s="3" t="n">
        <v>0</v>
      </c>
      <c r="AK109">
        <f>J109/25000</f>
        <v/>
      </c>
      <c r="AL109">
        <f>0.000537/1000*Q109</f>
        <v/>
      </c>
      <c r="AM109" t="n">
        <v>0.00129</v>
      </c>
      <c r="AN109" s="2">
        <f>U109</f>
        <v/>
      </c>
      <c r="AO109" s="2">
        <f>SUM(V109:W109)</f>
        <v/>
      </c>
      <c r="AP109" s="2">
        <f>AC109</f>
        <v/>
      </c>
      <c r="AQ109" s="6" t="n">
        <v>1.458777888389943</v>
      </c>
      <c r="AR109" s="20" t="n">
        <v>0.012</v>
      </c>
      <c r="AS109" s="6">
        <f>IF($H109="BEV",SUMPRODUCT(#REF!,#REF!),"")</f>
        <v/>
      </c>
      <c r="AT109" s="2">
        <f>SUM(Z109,AG109)/(SUM(AQ109,AS109)/3.6)</f>
        <v/>
      </c>
      <c r="AU109" s="5">
        <f>IF($H109="ICEV-p",$AQ109/('fuels and tailpipe emissions'!$C$3*3.6)*'fuels and tailpipe emissions'!$D$3,"")*(1-AR109)</f>
        <v/>
      </c>
      <c r="AV109" s="5">
        <f>IF($H109="ICEV-p",$AQ109/('fuels and tailpipe emissions'!$C$3*3.6)*'fuels and tailpipe emissions'!$D$3,"")*AR109</f>
        <v/>
      </c>
      <c r="AW109" s="7">
        <f>IF($H109="ICEV-p",$AQ109/('fuels and tailpipe emissions'!$C$3*3.6)*'fuels and tailpipe emissions'!$E$3,"")</f>
        <v/>
      </c>
      <c r="AX109" s="7">
        <f>SUMIFS('fuels and tailpipe emissions'!$G$10:$G$126,'fuels and tailpipe emissions'!$A$10:$A$126,'vehicles specifications'!$F109,'fuels and tailpipe emissions'!$B$10:$B$126,'vehicles specifications'!AX$2)/1000*$AQ109</f>
        <v/>
      </c>
      <c r="AY109" s="7">
        <f>SUMIFS('fuels and tailpipe emissions'!$G$10:$G$126,'fuels and tailpipe emissions'!$A$10:$A$126,'vehicles specifications'!$F109,'fuels and tailpipe emissions'!$B$10:$B$126,'vehicles specifications'!AY$2)/1000*$AQ109</f>
        <v/>
      </c>
      <c r="AZ109" s="7">
        <f>SUMIFS('fuels and tailpipe emissions'!$G$10:$G$126,'fuels and tailpipe emissions'!$A$10:$A$126,'vehicles specifications'!$F109,'fuels and tailpipe emissions'!$B$10:$B$126,'vehicles specifications'!AZ$2)/1000*$AQ109</f>
        <v/>
      </c>
      <c r="BA109" s="7">
        <f>SUMIFS('fuels and tailpipe emissions'!$G$10:$G$126,'fuels and tailpipe emissions'!$A$10:$A$126,'vehicles specifications'!$F109,'fuels and tailpipe emissions'!$B$10:$B$126,'vehicles specifications'!BA$2)/1000*$AQ109</f>
        <v/>
      </c>
      <c r="BB109" s="7">
        <f>SUMIFS('fuels and tailpipe emissions'!$G$10:$G$126,'fuels and tailpipe emissions'!$A$10:$A$126,'vehicles specifications'!$F109,'fuels and tailpipe emissions'!$B$10:$B$126,'vehicles specifications'!BB$2)/1000*$AQ109</f>
        <v/>
      </c>
      <c r="BC109" s="7">
        <f>SUMIFS('fuels and tailpipe emissions'!$G$10:$G$126,'fuels and tailpipe emissions'!$A$10:$A$126,'vehicles specifications'!$F109,'fuels and tailpipe emissions'!$B$10:$B$126,'vehicles specifications'!BC$2)/1000*$AQ109</f>
        <v/>
      </c>
      <c r="BD109" s="7">
        <f>SUMIFS('fuels and tailpipe emissions'!$G$10:$G$126,'fuels and tailpipe emissions'!$A$10:$A$126,'vehicles specifications'!$F109,'fuels and tailpipe emissions'!$B$10:$B$126,'vehicles specifications'!BD$2)/1000*$AQ109</f>
        <v/>
      </c>
      <c r="BE109" s="7">
        <f>SUMIFS('fuels and tailpipe emissions'!$G$10:$G$126,'fuels and tailpipe emissions'!$A$10:$A$126,'vehicles specifications'!$F109,'fuels and tailpipe emissions'!$B$10:$B$126,'vehicles specifications'!BE$2)/1000*$AQ109</f>
        <v/>
      </c>
      <c r="BF109" s="7">
        <f>SUMIFS('fuels and tailpipe emissions'!$G$10:$G$126,'fuels and tailpipe emissions'!$A$10:$A$126,'vehicles specifications'!$F109,'fuels and tailpipe emissions'!$B$10:$B$126,'vehicles specifications'!BF$2)/1000*$AQ109</f>
        <v/>
      </c>
      <c r="BG109" s="7">
        <f>SUMIFS('fuels and tailpipe emissions'!$G$10:$G$126,'fuels and tailpipe emissions'!$A$10:$A$126,'vehicles specifications'!$F109,'fuels and tailpipe emissions'!$B$10:$B$126,'vehicles specifications'!BG$2)/1000*$AQ109</f>
        <v/>
      </c>
      <c r="BH109" s="7">
        <f>SUMIFS('fuels and tailpipe emissions'!$G$10:$G$126,'fuels and tailpipe emissions'!$A$10:$A$126,'vehicles specifications'!$F109,'fuels and tailpipe emissions'!$B$10:$B$126,'vehicles specifications'!BH$2)/1000*$AQ109</f>
        <v/>
      </c>
      <c r="BI109" s="7">
        <f>SUMIFS('fuels and tailpipe emissions'!$G$10:$G$126,'fuels and tailpipe emissions'!$A$10:$A$126,'vehicles specifications'!$F109,'fuels and tailpipe emissions'!$B$10:$B$126,'vehicles specifications'!BI$2)/1000*$AQ109</f>
        <v/>
      </c>
      <c r="BJ109" s="7">
        <f>SUMIFS('fuels and tailpipe emissions'!$G$10:$G$126,'fuels and tailpipe emissions'!$A$10:$A$126,'vehicles specifications'!$F109,'fuels and tailpipe emissions'!$B$10:$B$126,'vehicles specifications'!BJ$2)/1000*$AQ109</f>
        <v/>
      </c>
      <c r="BK109" s="7">
        <f>SUMIFS('fuels and tailpipe emissions'!$G$10:$G$126,'fuels and tailpipe emissions'!$A$10:$A$126,'vehicles specifications'!$F109,'fuels and tailpipe emissions'!$B$10:$B$126,'vehicles specifications'!BK$2)/1000*$AQ109</f>
        <v/>
      </c>
      <c r="BL109" s="7">
        <f>SUMIFS('fuels and tailpipe emissions'!$G$10:$G$126,'fuels and tailpipe emissions'!$A$10:$A$126,'vehicles specifications'!$F109,'fuels and tailpipe emissions'!$B$10:$B$126,'vehicles specifications'!BL$2)/1000*$AQ109</f>
        <v/>
      </c>
      <c r="BM109" s="7">
        <f>SUMIFS('fuels and tailpipe emissions'!$G$10:$G$126,'fuels and tailpipe emissions'!$A$10:$A$126,'vehicles specifications'!$F109,'fuels and tailpipe emissions'!$B$10:$B$126,'vehicles specifications'!BM$2)/1000*$AQ109</f>
        <v/>
      </c>
      <c r="BN109" s="7">
        <f>SUMIFS('fuels and tailpipe emissions'!$G$10:$G$126,'fuels and tailpipe emissions'!$A$10:$A$126,'vehicles specifications'!$F109,'fuels and tailpipe emissions'!$B$10:$B$126,'vehicles specifications'!BN$2)/1000*$AQ109</f>
        <v/>
      </c>
      <c r="BO109" s="7">
        <f>SUMIFS('fuels and tailpipe emissions'!$G$10:$G$126,'fuels and tailpipe emissions'!$A$10:$A$126,'vehicles specifications'!$F109,'fuels and tailpipe emissions'!$B$10:$B$126,'vehicles specifications'!BO$2)/1000*$AQ109</f>
        <v/>
      </c>
      <c r="BP109" s="7">
        <f>SUMIFS('fuels and tailpipe emissions'!$G$10:$G$126,'fuels and tailpipe emissions'!$A$10:$A$126,'vehicles specifications'!$F109,'fuels and tailpipe emissions'!$B$10:$B$126,'vehicles specifications'!BP$2)/1000*$AQ109</f>
        <v/>
      </c>
      <c r="BQ109" s="7">
        <f>SUMIFS('fuels and tailpipe emissions'!$G$10:$G$126,'fuels and tailpipe emissions'!$A$10:$A$126,'vehicles specifications'!$F109,'fuels and tailpipe emissions'!$B$10:$B$126,'vehicles specifications'!BQ$2)/1000*$AQ109</f>
        <v/>
      </c>
      <c r="BR109" s="7">
        <f>SUMIFS('fuels and tailpipe emissions'!$G$10:$G$126,'fuels and tailpipe emissions'!$A$10:$A$126,'vehicles specifications'!$F109,'fuels and tailpipe emissions'!$B$10:$B$126,'vehicles specifications'!BR$2)/1000*$AQ109</f>
        <v/>
      </c>
      <c r="BS109" s="7">
        <f>SUMIFS('fuels and tailpipe emissions'!$G$10:$G$126,'fuels and tailpipe emissions'!$A$10:$A$126,'vehicles specifications'!$F109,'fuels and tailpipe emissions'!$B$10:$B$126,'vehicles specifications'!BS$2)/1000*$AQ109</f>
        <v/>
      </c>
      <c r="BT109" s="7">
        <f>SUMIFS('fuels and tailpipe emissions'!$G$10:$G$126,'fuels and tailpipe emissions'!$A$10:$A$126,'vehicles specifications'!$F109,'fuels and tailpipe emissions'!$B$10:$B$126,'vehicles specifications'!BT$2)/1000*$AQ109</f>
        <v/>
      </c>
      <c r="BU109" s="7">
        <f>SUMIFS('fuels and tailpipe emissions'!$G$10:$G$126,'fuels and tailpipe emissions'!$A$10:$A$126,'vehicles specifications'!$F109,'fuels and tailpipe emissions'!$B$10:$B$126,'vehicles specifications'!BU$2)/1000*$AQ109</f>
        <v/>
      </c>
      <c r="BV109" s="7">
        <f>SUMIFS('fuels and tailpipe emissions'!$G$10:$G$126,'fuels and tailpipe emissions'!$A$10:$A$126,'vehicles specifications'!$F109,'fuels and tailpipe emissions'!$B$10:$B$126,'vehicles specifications'!BV$2)/1000*$AQ109</f>
        <v/>
      </c>
      <c r="BW109" s="7">
        <f>SUMIFS('fuels and tailpipe emissions'!$G$10:$G$126,'fuels and tailpipe emissions'!$A$10:$A$126,'vehicles specifications'!$F109,'fuels and tailpipe emissions'!$B$10:$B$126,'vehicles specifications'!BW$2)/1000*$AQ109</f>
        <v/>
      </c>
      <c r="BX109" s="7">
        <f>SUMIFS('fuels and tailpipe emissions'!$G$10:$G$126,'fuels and tailpipe emissions'!$A$10:$A$126,'vehicles specifications'!$F109,'fuels and tailpipe emissions'!$B$10:$B$126,'vehicles specifications'!BX$2)/1000*$AQ109</f>
        <v/>
      </c>
      <c r="BY109" s="7">
        <f>SUMIFS('fuels and tailpipe emissions'!$G$10:$G$126,'fuels and tailpipe emissions'!$A$10:$A$126,'vehicles specifications'!$F109,'fuels and tailpipe emissions'!$B$10:$B$126,'vehicles specifications'!BY$2)/1000*$AQ109</f>
        <v/>
      </c>
      <c r="BZ109" s="7">
        <f>SUMIFS('fuels and tailpipe emissions'!$G$10:$G$126,'fuels and tailpipe emissions'!$A$10:$A$126,'vehicles specifications'!$F109,'fuels and tailpipe emissions'!$B$10:$B$126,'vehicles specifications'!BZ$2)/1000*$AQ109</f>
        <v/>
      </c>
      <c r="CA109" s="7">
        <f>SUMIFS('fuels and tailpipe emissions'!$G$10:$G$126,'fuels and tailpipe emissions'!$A$10:$A$126,'vehicles specifications'!$F109,'fuels and tailpipe emissions'!$B$10:$B$126,'vehicles specifications'!CA$2)/1000*$AQ109</f>
        <v/>
      </c>
      <c r="CB109" s="7">
        <f>SUMIFS('fuels and tailpipe emissions'!$G$10:$G$126,'fuels and tailpipe emissions'!$A$10:$A$126,'vehicles specifications'!$F109,'fuels and tailpipe emissions'!$B$10:$B$126,'vehicles specifications'!CB$2)/1000*$AQ109</f>
        <v/>
      </c>
      <c r="CC109" s="7">
        <f>SUMIFS('fuels and tailpipe emissions'!$G$10:$G$126,'fuels and tailpipe emissions'!$A$10:$A$126,'vehicles specifications'!$F109,'fuels and tailpipe emissions'!$B$10:$B$126,'vehicles specifications'!CC$2)/1000*$AQ109</f>
        <v/>
      </c>
      <c r="CD109" s="7">
        <f>SUMIFS('fuels and tailpipe emissions'!$G$10:$G$126,'fuels and tailpipe emissions'!$A$10:$A$126,'vehicles specifications'!$F109,'fuels and tailpipe emissions'!$B$10:$B$126,'vehicles specifications'!CD$2)/1000*$AQ109</f>
        <v/>
      </c>
      <c r="CE109" s="7">
        <f>SUMIFS('fuels and tailpipe emissions'!$G$10:$G$126,'fuels and tailpipe emissions'!$A$10:$A$126,'vehicles specifications'!$F109,'fuels and tailpipe emissions'!$B$10:$B$126,'vehicles specifications'!CE$2)/1000*$AQ109</f>
        <v/>
      </c>
      <c r="CF109" s="7">
        <f>SUMIFS('fuels and tailpipe emissions'!$G$10:$G$126,'fuels and tailpipe emissions'!$A$10:$A$126,'vehicles specifications'!$F109,'fuels and tailpipe emissions'!$B$10:$B$126,'vehicles specifications'!CF$2)/1000*$AQ109</f>
        <v/>
      </c>
      <c r="CG109" s="7">
        <f>SUMIFS('fuels and tailpipe emissions'!$G$10:$G$126,'fuels and tailpipe emissions'!$A$10:$A$126,'vehicles specifications'!$F109,'fuels and tailpipe emissions'!$B$10:$B$126,'vehicles specifications'!CG$2)/1000*$AQ109</f>
        <v/>
      </c>
      <c r="CH109" s="7">
        <f>SUMIFS('fuels and tailpipe emissions'!$G$10:$G$126,'fuels and tailpipe emissions'!$A$10:$A$126,'vehicles specifications'!$F109,'fuels and tailpipe emissions'!$B$10:$B$126,'vehicles specifications'!CH$2)/1000*$AQ109</f>
        <v/>
      </c>
      <c r="CI109" s="7">
        <f>SUMIFS('fuels and tailpipe emissions'!$G$10:$G$126,'fuels and tailpipe emissions'!$A$10:$A$126,'vehicles specifications'!$F109,'fuels and tailpipe emissions'!$B$10:$B$126,'vehicles specifications'!CI$2)/1000*$AQ109</f>
        <v/>
      </c>
      <c r="CJ109" s="7">
        <f>SUMIFS('fuels and tailpipe emissions'!$G$10:$G$126,'fuels and tailpipe emissions'!$A$10:$A$126,'vehicles specifications'!$F109,'fuels and tailpipe emissions'!$B$10:$B$126,'vehicles specifications'!CJ$2)/1000*$AQ109</f>
        <v/>
      </c>
      <c r="CK109" s="38">
        <f>VLOOKUP($B109,'abrasion emissions'!$O$7:$R$36,2,FALSE)</f>
        <v/>
      </c>
      <c r="CL109" s="38">
        <f>VLOOKUP($B109,'abrasion emissions'!$O$7:$R$36,3,FALSE)</f>
        <v/>
      </c>
      <c r="CM109" s="38">
        <f>VLOOKUP($B109,'abrasion emissions'!$O$7:$R$36,4,FALSE)</f>
        <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
      </c>
      <c r="CV109" s="7">
        <f>(CK109*CN109)+(CL109*CO109)+(CM109*CP109)</f>
        <v/>
      </c>
      <c r="CW109" s="7">
        <f>(CK109*CQ109)+(CL109*CR109)+(CM109*CS109)</f>
        <v/>
      </c>
    </row>
    <row r="110">
      <c r="A110">
        <f>B110&amp;" - "&amp;D110&amp;" - "&amp;IF(I110&lt;&gt;"",I110&amp;" - "&amp;E110,E110)</f>
        <v/>
      </c>
      <c r="B110" t="inlineStr">
        <is>
          <t>Motorbike, gasoline, 11-35kW, EURO-5</t>
        </is>
      </c>
      <c r="D110" s="18" t="n">
        <v>2030</v>
      </c>
      <c r="E110" t="inlineStr">
        <is>
          <t>CH</t>
        </is>
      </c>
      <c r="F110" t="inlineStr">
        <is>
          <t>EURO-5</t>
        </is>
      </c>
      <c r="G110" t="inlineStr">
        <is>
          <t>vkm</t>
        </is>
      </c>
      <c r="H110" t="inlineStr">
        <is>
          <t>ICEV-p</t>
        </is>
      </c>
      <c r="J110" t="n">
        <v>38500</v>
      </c>
      <c r="K110" t="n">
        <v>2405</v>
      </c>
      <c r="L110" s="2">
        <f>J110/K110</f>
        <v/>
      </c>
      <c r="M110" t="n">
        <v>1.1</v>
      </c>
      <c r="N110" t="n">
        <v>75</v>
      </c>
      <c r="O110" t="n">
        <v>6</v>
      </c>
      <c r="P110" s="2">
        <f>SUM(U110,V110,W110,AC110,AF110,AH110)</f>
        <v/>
      </c>
      <c r="Q110" s="2">
        <f>P110+(M110*N110)+O110</f>
        <v/>
      </c>
      <c r="R110" t="n">
        <v>20</v>
      </c>
      <c r="S110" s="2" t="n">
        <v>81</v>
      </c>
      <c r="T110" s="1" t="n">
        <v>0.03</v>
      </c>
      <c r="U110" s="2">
        <f>S110*(1-T110)</f>
        <v/>
      </c>
      <c r="V110" s="2" t="n">
        <v>62</v>
      </c>
      <c r="W110" s="2" t="n">
        <v>0</v>
      </c>
      <c r="X110" s="3" t="n">
        <v>0</v>
      </c>
      <c r="Y110" s="1" t="n">
        <v>0.8</v>
      </c>
      <c r="Z110" s="3">
        <f>Y110*X110</f>
        <v/>
      </c>
      <c r="AA110" s="3">
        <f>IF(I110&lt;&gt;"",X110/INDEX('energy battery'!$B$3:$D$6,MATCH('vehicles specifications'!$D110,'energy battery'!$A$3:$A$6,0),MATCH('vehicles specifications'!$I110,'energy battery'!$B$2:$D$2,0)),"")</f>
        <v/>
      </c>
      <c r="AB110" s="3">
        <f>IF(AA110&lt;&gt;"",0.3*AA110,"")</f>
        <v/>
      </c>
      <c r="AC110" s="3">
        <f>IF(AA110&lt;&gt;"",AB110+AA110,"")</f>
        <v/>
      </c>
      <c r="AD110" s="3" t="n">
        <v>0</v>
      </c>
      <c r="AE110" s="3" t="n">
        <v>15</v>
      </c>
      <c r="AF110">
        <f>AE110*'fuels and tailpipe emissions'!$B$3</f>
        <v/>
      </c>
      <c r="AG110" s="2">
        <f>AF110*'fuels and tailpipe emissions'!$C$3</f>
        <v/>
      </c>
      <c r="AH110" s="3">
        <f>0.15*AF110</f>
        <v/>
      </c>
      <c r="AI110" s="3" t="n">
        <v>0</v>
      </c>
      <c r="AJ110" s="3" t="n">
        <v>0</v>
      </c>
      <c r="AK110">
        <f>J110/25000</f>
        <v/>
      </c>
      <c r="AL110">
        <f>0.000537/1000*Q110</f>
        <v/>
      </c>
      <c r="AM110" t="n">
        <v>0.00129</v>
      </c>
      <c r="AN110" s="2">
        <f>U110</f>
        <v/>
      </c>
      <c r="AO110" s="2">
        <f>SUM(V110:W110)</f>
        <v/>
      </c>
      <c r="AP110" s="2">
        <f>AC110</f>
        <v/>
      </c>
      <c r="AQ110" s="6" t="n">
        <v>1.444190109506044</v>
      </c>
      <c r="AR110" s="20" t="n">
        <v>0.012</v>
      </c>
      <c r="AS110" s="6">
        <f>IF($H110="BEV",SUMPRODUCT(#REF!,#REF!),"")</f>
        <v/>
      </c>
      <c r="AT110" s="2">
        <f>SUM(Z110,AG110)/(SUM(AQ110,AS110)/3.6)</f>
        <v/>
      </c>
      <c r="AU110" s="5">
        <f>IF($H110="ICEV-p",$AQ110/('fuels and tailpipe emissions'!$C$3*3.6)*'fuels and tailpipe emissions'!$D$3,"")*(1-AR110)</f>
        <v/>
      </c>
      <c r="AV110" s="5">
        <f>IF($H110="ICEV-p",$AQ110/('fuels and tailpipe emissions'!$C$3*3.6)*'fuels and tailpipe emissions'!$D$3,"")*AR110</f>
        <v/>
      </c>
      <c r="AW110" s="7">
        <f>IF($H110="ICEV-p",$AQ110/('fuels and tailpipe emissions'!$C$3*3.6)*'fuels and tailpipe emissions'!$E$3,"")</f>
        <v/>
      </c>
      <c r="AX110" s="7">
        <f>SUMIFS('fuels and tailpipe emissions'!$G$10:$G$126,'fuels and tailpipe emissions'!$A$10:$A$126,'vehicles specifications'!$F110,'fuels and tailpipe emissions'!$B$10:$B$126,'vehicles specifications'!AX$2)/1000*$AQ110</f>
        <v/>
      </c>
      <c r="AY110" s="7">
        <f>SUMIFS('fuels and tailpipe emissions'!$G$10:$G$126,'fuels and tailpipe emissions'!$A$10:$A$126,'vehicles specifications'!$F110,'fuels and tailpipe emissions'!$B$10:$B$126,'vehicles specifications'!AY$2)/1000*$AQ110</f>
        <v/>
      </c>
      <c r="AZ110" s="7">
        <f>SUMIFS('fuels and tailpipe emissions'!$G$10:$G$126,'fuels and tailpipe emissions'!$A$10:$A$126,'vehicles specifications'!$F110,'fuels and tailpipe emissions'!$B$10:$B$126,'vehicles specifications'!AZ$2)/1000*$AQ110</f>
        <v/>
      </c>
      <c r="BA110" s="7">
        <f>SUMIFS('fuels and tailpipe emissions'!$G$10:$G$126,'fuels and tailpipe emissions'!$A$10:$A$126,'vehicles specifications'!$F110,'fuels and tailpipe emissions'!$B$10:$B$126,'vehicles specifications'!BA$2)/1000*$AQ110</f>
        <v/>
      </c>
      <c r="BB110" s="7">
        <f>SUMIFS('fuels and tailpipe emissions'!$G$10:$G$126,'fuels and tailpipe emissions'!$A$10:$A$126,'vehicles specifications'!$F110,'fuels and tailpipe emissions'!$B$10:$B$126,'vehicles specifications'!BB$2)/1000*$AQ110</f>
        <v/>
      </c>
      <c r="BC110" s="7">
        <f>SUMIFS('fuels and tailpipe emissions'!$G$10:$G$126,'fuels and tailpipe emissions'!$A$10:$A$126,'vehicles specifications'!$F110,'fuels and tailpipe emissions'!$B$10:$B$126,'vehicles specifications'!BC$2)/1000*$AQ110</f>
        <v/>
      </c>
      <c r="BD110" s="7">
        <f>SUMIFS('fuels and tailpipe emissions'!$G$10:$G$126,'fuels and tailpipe emissions'!$A$10:$A$126,'vehicles specifications'!$F110,'fuels and tailpipe emissions'!$B$10:$B$126,'vehicles specifications'!BD$2)/1000*$AQ110</f>
        <v/>
      </c>
      <c r="BE110" s="7">
        <f>SUMIFS('fuels and tailpipe emissions'!$G$10:$G$126,'fuels and tailpipe emissions'!$A$10:$A$126,'vehicles specifications'!$F110,'fuels and tailpipe emissions'!$B$10:$B$126,'vehicles specifications'!BE$2)/1000*$AQ110</f>
        <v/>
      </c>
      <c r="BF110" s="7">
        <f>SUMIFS('fuels and tailpipe emissions'!$G$10:$G$126,'fuels and tailpipe emissions'!$A$10:$A$126,'vehicles specifications'!$F110,'fuels and tailpipe emissions'!$B$10:$B$126,'vehicles specifications'!BF$2)/1000*$AQ110</f>
        <v/>
      </c>
      <c r="BG110" s="7">
        <f>SUMIFS('fuels and tailpipe emissions'!$G$10:$G$126,'fuels and tailpipe emissions'!$A$10:$A$126,'vehicles specifications'!$F110,'fuels and tailpipe emissions'!$B$10:$B$126,'vehicles specifications'!BG$2)/1000*$AQ110</f>
        <v/>
      </c>
      <c r="BH110" s="7">
        <f>SUMIFS('fuels and tailpipe emissions'!$G$10:$G$126,'fuels and tailpipe emissions'!$A$10:$A$126,'vehicles specifications'!$F110,'fuels and tailpipe emissions'!$B$10:$B$126,'vehicles specifications'!BH$2)/1000*$AQ110</f>
        <v/>
      </c>
      <c r="BI110" s="7">
        <f>SUMIFS('fuels and tailpipe emissions'!$G$10:$G$126,'fuels and tailpipe emissions'!$A$10:$A$126,'vehicles specifications'!$F110,'fuels and tailpipe emissions'!$B$10:$B$126,'vehicles specifications'!BI$2)/1000*$AQ110</f>
        <v/>
      </c>
      <c r="BJ110" s="7">
        <f>SUMIFS('fuels and tailpipe emissions'!$G$10:$G$126,'fuels and tailpipe emissions'!$A$10:$A$126,'vehicles specifications'!$F110,'fuels and tailpipe emissions'!$B$10:$B$126,'vehicles specifications'!BJ$2)/1000*$AQ110</f>
        <v/>
      </c>
      <c r="BK110" s="7">
        <f>SUMIFS('fuels and tailpipe emissions'!$G$10:$G$126,'fuels and tailpipe emissions'!$A$10:$A$126,'vehicles specifications'!$F110,'fuels and tailpipe emissions'!$B$10:$B$126,'vehicles specifications'!BK$2)/1000*$AQ110</f>
        <v/>
      </c>
      <c r="BL110" s="7">
        <f>SUMIFS('fuels and tailpipe emissions'!$G$10:$G$126,'fuels and tailpipe emissions'!$A$10:$A$126,'vehicles specifications'!$F110,'fuels and tailpipe emissions'!$B$10:$B$126,'vehicles specifications'!BL$2)/1000*$AQ110</f>
        <v/>
      </c>
      <c r="BM110" s="7">
        <f>SUMIFS('fuels and tailpipe emissions'!$G$10:$G$126,'fuels and tailpipe emissions'!$A$10:$A$126,'vehicles specifications'!$F110,'fuels and tailpipe emissions'!$B$10:$B$126,'vehicles specifications'!BM$2)/1000*$AQ110</f>
        <v/>
      </c>
      <c r="BN110" s="7">
        <f>SUMIFS('fuels and tailpipe emissions'!$G$10:$G$126,'fuels and tailpipe emissions'!$A$10:$A$126,'vehicles specifications'!$F110,'fuels and tailpipe emissions'!$B$10:$B$126,'vehicles specifications'!BN$2)/1000*$AQ110</f>
        <v/>
      </c>
      <c r="BO110" s="7">
        <f>SUMIFS('fuels and tailpipe emissions'!$G$10:$G$126,'fuels and tailpipe emissions'!$A$10:$A$126,'vehicles specifications'!$F110,'fuels and tailpipe emissions'!$B$10:$B$126,'vehicles specifications'!BO$2)/1000*$AQ110</f>
        <v/>
      </c>
      <c r="BP110" s="7">
        <f>SUMIFS('fuels and tailpipe emissions'!$G$10:$G$126,'fuels and tailpipe emissions'!$A$10:$A$126,'vehicles specifications'!$F110,'fuels and tailpipe emissions'!$B$10:$B$126,'vehicles specifications'!BP$2)/1000*$AQ110</f>
        <v/>
      </c>
      <c r="BQ110" s="7">
        <f>SUMIFS('fuels and tailpipe emissions'!$G$10:$G$126,'fuels and tailpipe emissions'!$A$10:$A$126,'vehicles specifications'!$F110,'fuels and tailpipe emissions'!$B$10:$B$126,'vehicles specifications'!BQ$2)/1000*$AQ110</f>
        <v/>
      </c>
      <c r="BR110" s="7">
        <f>SUMIFS('fuels and tailpipe emissions'!$G$10:$G$126,'fuels and tailpipe emissions'!$A$10:$A$126,'vehicles specifications'!$F110,'fuels and tailpipe emissions'!$B$10:$B$126,'vehicles specifications'!BR$2)/1000*$AQ110</f>
        <v/>
      </c>
      <c r="BS110" s="7">
        <f>SUMIFS('fuels and tailpipe emissions'!$G$10:$G$126,'fuels and tailpipe emissions'!$A$10:$A$126,'vehicles specifications'!$F110,'fuels and tailpipe emissions'!$B$10:$B$126,'vehicles specifications'!BS$2)/1000*$AQ110</f>
        <v/>
      </c>
      <c r="BT110" s="7">
        <f>SUMIFS('fuels and tailpipe emissions'!$G$10:$G$126,'fuels and tailpipe emissions'!$A$10:$A$126,'vehicles specifications'!$F110,'fuels and tailpipe emissions'!$B$10:$B$126,'vehicles specifications'!BT$2)/1000*$AQ110</f>
        <v/>
      </c>
      <c r="BU110" s="7">
        <f>SUMIFS('fuels and tailpipe emissions'!$G$10:$G$126,'fuels and tailpipe emissions'!$A$10:$A$126,'vehicles specifications'!$F110,'fuels and tailpipe emissions'!$B$10:$B$126,'vehicles specifications'!BU$2)/1000*$AQ110</f>
        <v/>
      </c>
      <c r="BV110" s="7">
        <f>SUMIFS('fuels and tailpipe emissions'!$G$10:$G$126,'fuels and tailpipe emissions'!$A$10:$A$126,'vehicles specifications'!$F110,'fuels and tailpipe emissions'!$B$10:$B$126,'vehicles specifications'!BV$2)/1000*$AQ110</f>
        <v/>
      </c>
      <c r="BW110" s="7">
        <f>SUMIFS('fuels and tailpipe emissions'!$G$10:$G$126,'fuels and tailpipe emissions'!$A$10:$A$126,'vehicles specifications'!$F110,'fuels and tailpipe emissions'!$B$10:$B$126,'vehicles specifications'!BW$2)/1000*$AQ110</f>
        <v/>
      </c>
      <c r="BX110" s="7">
        <f>SUMIFS('fuels and tailpipe emissions'!$G$10:$G$126,'fuels and tailpipe emissions'!$A$10:$A$126,'vehicles specifications'!$F110,'fuels and tailpipe emissions'!$B$10:$B$126,'vehicles specifications'!BX$2)/1000*$AQ110</f>
        <v/>
      </c>
      <c r="BY110" s="7">
        <f>SUMIFS('fuels and tailpipe emissions'!$G$10:$G$126,'fuels and tailpipe emissions'!$A$10:$A$126,'vehicles specifications'!$F110,'fuels and tailpipe emissions'!$B$10:$B$126,'vehicles specifications'!BY$2)/1000*$AQ110</f>
        <v/>
      </c>
      <c r="BZ110" s="7">
        <f>SUMIFS('fuels and tailpipe emissions'!$G$10:$G$126,'fuels and tailpipe emissions'!$A$10:$A$126,'vehicles specifications'!$F110,'fuels and tailpipe emissions'!$B$10:$B$126,'vehicles specifications'!BZ$2)/1000*$AQ110</f>
        <v/>
      </c>
      <c r="CA110" s="7">
        <f>SUMIFS('fuels and tailpipe emissions'!$G$10:$G$126,'fuels and tailpipe emissions'!$A$10:$A$126,'vehicles specifications'!$F110,'fuels and tailpipe emissions'!$B$10:$B$126,'vehicles specifications'!CA$2)/1000*$AQ110</f>
        <v/>
      </c>
      <c r="CB110" s="7">
        <f>SUMIFS('fuels and tailpipe emissions'!$G$10:$G$126,'fuels and tailpipe emissions'!$A$10:$A$126,'vehicles specifications'!$F110,'fuels and tailpipe emissions'!$B$10:$B$126,'vehicles specifications'!CB$2)/1000*$AQ110</f>
        <v/>
      </c>
      <c r="CC110" s="7">
        <f>SUMIFS('fuels and tailpipe emissions'!$G$10:$G$126,'fuels and tailpipe emissions'!$A$10:$A$126,'vehicles specifications'!$F110,'fuels and tailpipe emissions'!$B$10:$B$126,'vehicles specifications'!CC$2)/1000*$AQ110</f>
        <v/>
      </c>
      <c r="CD110" s="7">
        <f>SUMIFS('fuels and tailpipe emissions'!$G$10:$G$126,'fuels and tailpipe emissions'!$A$10:$A$126,'vehicles specifications'!$F110,'fuels and tailpipe emissions'!$B$10:$B$126,'vehicles specifications'!CD$2)/1000*$AQ110</f>
        <v/>
      </c>
      <c r="CE110" s="7">
        <f>SUMIFS('fuels and tailpipe emissions'!$G$10:$G$126,'fuels and tailpipe emissions'!$A$10:$A$126,'vehicles specifications'!$F110,'fuels and tailpipe emissions'!$B$10:$B$126,'vehicles specifications'!CE$2)/1000*$AQ110</f>
        <v/>
      </c>
      <c r="CF110" s="7">
        <f>SUMIFS('fuels and tailpipe emissions'!$G$10:$G$126,'fuels and tailpipe emissions'!$A$10:$A$126,'vehicles specifications'!$F110,'fuels and tailpipe emissions'!$B$10:$B$126,'vehicles specifications'!CF$2)/1000*$AQ110</f>
        <v/>
      </c>
      <c r="CG110" s="7">
        <f>SUMIFS('fuels and tailpipe emissions'!$G$10:$G$126,'fuels and tailpipe emissions'!$A$10:$A$126,'vehicles specifications'!$F110,'fuels and tailpipe emissions'!$B$10:$B$126,'vehicles specifications'!CG$2)/1000*$AQ110</f>
        <v/>
      </c>
      <c r="CH110" s="7">
        <f>SUMIFS('fuels and tailpipe emissions'!$G$10:$G$126,'fuels and tailpipe emissions'!$A$10:$A$126,'vehicles specifications'!$F110,'fuels and tailpipe emissions'!$B$10:$B$126,'vehicles specifications'!CH$2)/1000*$AQ110</f>
        <v/>
      </c>
      <c r="CI110" s="7">
        <f>SUMIFS('fuels and tailpipe emissions'!$G$10:$G$126,'fuels and tailpipe emissions'!$A$10:$A$126,'vehicles specifications'!$F110,'fuels and tailpipe emissions'!$B$10:$B$126,'vehicles specifications'!CI$2)/1000*$AQ110</f>
        <v/>
      </c>
      <c r="CJ110" s="7">
        <f>SUMIFS('fuels and tailpipe emissions'!$G$10:$G$126,'fuels and tailpipe emissions'!$A$10:$A$126,'vehicles specifications'!$F110,'fuels and tailpipe emissions'!$B$10:$B$126,'vehicles specifications'!CJ$2)/1000*$AQ110</f>
        <v/>
      </c>
      <c r="CK110" s="38">
        <f>VLOOKUP($B110,'abrasion emissions'!$O$7:$R$36,2,FALSE)</f>
        <v/>
      </c>
      <c r="CL110" s="38">
        <f>VLOOKUP($B110,'abrasion emissions'!$O$7:$R$36,3,FALSE)</f>
        <v/>
      </c>
      <c r="CM110" s="38">
        <f>VLOOKUP($B110,'abrasion emissions'!$O$7:$R$36,4,FALSE)</f>
        <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
      </c>
      <c r="CV110" s="7">
        <f>(CK110*CN110)+(CL110*CO110)+(CM110*CP110)</f>
        <v/>
      </c>
      <c r="CW110" s="7">
        <f>(CK110*CQ110)+(CL110*CR110)+(CM110*CS110)</f>
        <v/>
      </c>
    </row>
    <row r="111">
      <c r="A111">
        <f>B111&amp;" - "&amp;D111&amp;" - "&amp;IF(I111&lt;&gt;"",I111&amp;" - "&amp;E111,E111)</f>
        <v/>
      </c>
      <c r="B111" t="inlineStr">
        <is>
          <t>Motorbike, gasoline, 11-35kW, EURO-5</t>
        </is>
      </c>
      <c r="D111" s="18" t="n">
        <v>2040</v>
      </c>
      <c r="E111" t="inlineStr">
        <is>
          <t>CH</t>
        </is>
      </c>
      <c r="F111" t="inlineStr">
        <is>
          <t>EURO-5</t>
        </is>
      </c>
      <c r="G111" t="inlineStr">
        <is>
          <t>vkm</t>
        </is>
      </c>
      <c r="H111" t="inlineStr">
        <is>
          <t>ICEV-p</t>
        </is>
      </c>
      <c r="J111" t="n">
        <v>38500</v>
      </c>
      <c r="K111" t="n">
        <v>2405</v>
      </c>
      <c r="L111" s="2">
        <f>J111/K111</f>
        <v/>
      </c>
      <c r="M111" t="n">
        <v>1.1</v>
      </c>
      <c r="N111" t="n">
        <v>75</v>
      </c>
      <c r="O111" t="n">
        <v>6</v>
      </c>
      <c r="P111" s="2">
        <f>SUM(U111,V111,W111,AC111,AF111,AH111)</f>
        <v/>
      </c>
      <c r="Q111" s="2">
        <f>P111+(M111*N111)+O111</f>
        <v/>
      </c>
      <c r="R111" t="n">
        <v>20</v>
      </c>
      <c r="S111" s="2" t="n">
        <v>81</v>
      </c>
      <c r="T111" s="1" t="n">
        <v>0.05</v>
      </c>
      <c r="U111" s="2">
        <f>S111*(1-T111)</f>
        <v/>
      </c>
      <c r="V111" s="2" t="n">
        <v>62</v>
      </c>
      <c r="W111" s="2" t="n">
        <v>0</v>
      </c>
      <c r="X111" s="3" t="n">
        <v>0</v>
      </c>
      <c r="Y111" s="1" t="n">
        <v>0.8</v>
      </c>
      <c r="Z111" s="3">
        <f>Y111*X111</f>
        <v/>
      </c>
      <c r="AA111" s="3">
        <f>IF(I111&lt;&gt;"",X111/INDEX('energy battery'!$B$3:$D$6,MATCH('vehicles specifications'!$D111,'energy battery'!$A$3:$A$6,0),MATCH('vehicles specifications'!$I111,'energy battery'!$B$2:$D$2,0)),"")</f>
        <v/>
      </c>
      <c r="AB111" s="3">
        <f>IF(AA111&lt;&gt;"",0.3*AA111,"")</f>
        <v/>
      </c>
      <c r="AC111" s="3">
        <f>IF(AA111&lt;&gt;"",AB111+AA111,"")</f>
        <v/>
      </c>
      <c r="AD111" s="3" t="n">
        <v>0</v>
      </c>
      <c r="AE111" s="3" t="n">
        <v>15</v>
      </c>
      <c r="AF111">
        <f>AE111*'fuels and tailpipe emissions'!$B$3</f>
        <v/>
      </c>
      <c r="AG111" s="2">
        <f>AF111*'fuels and tailpipe emissions'!$C$3</f>
        <v/>
      </c>
      <c r="AH111" s="3">
        <f>0.15*AF111</f>
        <v/>
      </c>
      <c r="AI111" s="3" t="n">
        <v>0</v>
      </c>
      <c r="AJ111" s="3" t="n">
        <v>0</v>
      </c>
      <c r="AK111">
        <f>J111/25000</f>
        <v/>
      </c>
      <c r="AL111">
        <f>0.000537/1000*Q111</f>
        <v/>
      </c>
      <c r="AM111" t="n">
        <v>0.00129</v>
      </c>
      <c r="AN111" s="2">
        <f>U111</f>
        <v/>
      </c>
      <c r="AO111" s="2">
        <f>SUM(V111:W111)</f>
        <v/>
      </c>
      <c r="AP111" s="2">
        <f>AC111</f>
        <v/>
      </c>
      <c r="AQ111" s="6" t="n">
        <v>1.429748208410983</v>
      </c>
      <c r="AR111" s="20" t="n">
        <v>0.012</v>
      </c>
      <c r="AS111" s="6">
        <f>IF($H111="BEV",SUMPRODUCT(#REF!,#REF!),"")</f>
        <v/>
      </c>
      <c r="AT111" s="2">
        <f>SUM(Z111,AG111)/(SUM(AQ111,AS111)/3.6)</f>
        <v/>
      </c>
      <c r="AU111" s="5">
        <f>IF($H111="ICEV-p",$AQ111/('fuels and tailpipe emissions'!$C$3*3.6)*'fuels and tailpipe emissions'!$D$3,"")*(1-AR111)</f>
        <v/>
      </c>
      <c r="AV111" s="5">
        <f>IF($H111="ICEV-p",$AQ111/('fuels and tailpipe emissions'!$C$3*3.6)*'fuels and tailpipe emissions'!$D$3,"")*AR111</f>
        <v/>
      </c>
      <c r="AW111" s="7">
        <f>IF($H111="ICEV-p",$AQ111/('fuels and tailpipe emissions'!$C$3*3.6)*'fuels and tailpipe emissions'!$E$3,"")</f>
        <v/>
      </c>
      <c r="AX111" s="7">
        <f>SUMIFS('fuels and tailpipe emissions'!$G$10:$G$126,'fuels and tailpipe emissions'!$A$10:$A$126,'vehicles specifications'!$F111,'fuels and tailpipe emissions'!$B$10:$B$126,'vehicles specifications'!AX$2)/1000*$AQ111</f>
        <v/>
      </c>
      <c r="AY111" s="7">
        <f>SUMIFS('fuels and tailpipe emissions'!$G$10:$G$126,'fuels and tailpipe emissions'!$A$10:$A$126,'vehicles specifications'!$F111,'fuels and tailpipe emissions'!$B$10:$B$126,'vehicles specifications'!AY$2)/1000*$AQ111</f>
        <v/>
      </c>
      <c r="AZ111" s="7">
        <f>SUMIFS('fuels and tailpipe emissions'!$G$10:$G$126,'fuels and tailpipe emissions'!$A$10:$A$126,'vehicles specifications'!$F111,'fuels and tailpipe emissions'!$B$10:$B$126,'vehicles specifications'!AZ$2)/1000*$AQ111</f>
        <v/>
      </c>
      <c r="BA111" s="7">
        <f>SUMIFS('fuels and tailpipe emissions'!$G$10:$G$126,'fuels and tailpipe emissions'!$A$10:$A$126,'vehicles specifications'!$F111,'fuels and tailpipe emissions'!$B$10:$B$126,'vehicles specifications'!BA$2)/1000*$AQ111</f>
        <v/>
      </c>
      <c r="BB111" s="7">
        <f>SUMIFS('fuels and tailpipe emissions'!$G$10:$G$126,'fuels and tailpipe emissions'!$A$10:$A$126,'vehicles specifications'!$F111,'fuels and tailpipe emissions'!$B$10:$B$126,'vehicles specifications'!BB$2)/1000*$AQ111</f>
        <v/>
      </c>
      <c r="BC111" s="7">
        <f>SUMIFS('fuels and tailpipe emissions'!$G$10:$G$126,'fuels and tailpipe emissions'!$A$10:$A$126,'vehicles specifications'!$F111,'fuels and tailpipe emissions'!$B$10:$B$126,'vehicles specifications'!BC$2)/1000*$AQ111</f>
        <v/>
      </c>
      <c r="BD111" s="7">
        <f>SUMIFS('fuels and tailpipe emissions'!$G$10:$G$126,'fuels and tailpipe emissions'!$A$10:$A$126,'vehicles specifications'!$F111,'fuels and tailpipe emissions'!$B$10:$B$126,'vehicles specifications'!BD$2)/1000*$AQ111</f>
        <v/>
      </c>
      <c r="BE111" s="7">
        <f>SUMIFS('fuels and tailpipe emissions'!$G$10:$G$126,'fuels and tailpipe emissions'!$A$10:$A$126,'vehicles specifications'!$F111,'fuels and tailpipe emissions'!$B$10:$B$126,'vehicles specifications'!BE$2)/1000*$AQ111</f>
        <v/>
      </c>
      <c r="BF111" s="7">
        <f>SUMIFS('fuels and tailpipe emissions'!$G$10:$G$126,'fuels and tailpipe emissions'!$A$10:$A$126,'vehicles specifications'!$F111,'fuels and tailpipe emissions'!$B$10:$B$126,'vehicles specifications'!BF$2)/1000*$AQ111</f>
        <v/>
      </c>
      <c r="BG111" s="7">
        <f>SUMIFS('fuels and tailpipe emissions'!$G$10:$G$126,'fuels and tailpipe emissions'!$A$10:$A$126,'vehicles specifications'!$F111,'fuels and tailpipe emissions'!$B$10:$B$126,'vehicles specifications'!BG$2)/1000*$AQ111</f>
        <v/>
      </c>
      <c r="BH111" s="7">
        <f>SUMIFS('fuels and tailpipe emissions'!$G$10:$G$126,'fuels and tailpipe emissions'!$A$10:$A$126,'vehicles specifications'!$F111,'fuels and tailpipe emissions'!$B$10:$B$126,'vehicles specifications'!BH$2)/1000*$AQ111</f>
        <v/>
      </c>
      <c r="BI111" s="7">
        <f>SUMIFS('fuels and tailpipe emissions'!$G$10:$G$126,'fuels and tailpipe emissions'!$A$10:$A$126,'vehicles specifications'!$F111,'fuels and tailpipe emissions'!$B$10:$B$126,'vehicles specifications'!BI$2)/1000*$AQ111</f>
        <v/>
      </c>
      <c r="BJ111" s="7">
        <f>SUMIFS('fuels and tailpipe emissions'!$G$10:$G$126,'fuels and tailpipe emissions'!$A$10:$A$126,'vehicles specifications'!$F111,'fuels and tailpipe emissions'!$B$10:$B$126,'vehicles specifications'!BJ$2)/1000*$AQ111</f>
        <v/>
      </c>
      <c r="BK111" s="7">
        <f>SUMIFS('fuels and tailpipe emissions'!$G$10:$G$126,'fuels and tailpipe emissions'!$A$10:$A$126,'vehicles specifications'!$F111,'fuels and tailpipe emissions'!$B$10:$B$126,'vehicles specifications'!BK$2)/1000*$AQ111</f>
        <v/>
      </c>
      <c r="BL111" s="7">
        <f>SUMIFS('fuels and tailpipe emissions'!$G$10:$G$126,'fuels and tailpipe emissions'!$A$10:$A$126,'vehicles specifications'!$F111,'fuels and tailpipe emissions'!$B$10:$B$126,'vehicles specifications'!BL$2)/1000*$AQ111</f>
        <v/>
      </c>
      <c r="BM111" s="7">
        <f>SUMIFS('fuels and tailpipe emissions'!$G$10:$G$126,'fuels and tailpipe emissions'!$A$10:$A$126,'vehicles specifications'!$F111,'fuels and tailpipe emissions'!$B$10:$B$126,'vehicles specifications'!BM$2)/1000*$AQ111</f>
        <v/>
      </c>
      <c r="BN111" s="7">
        <f>SUMIFS('fuels and tailpipe emissions'!$G$10:$G$126,'fuels and tailpipe emissions'!$A$10:$A$126,'vehicles specifications'!$F111,'fuels and tailpipe emissions'!$B$10:$B$126,'vehicles specifications'!BN$2)/1000*$AQ111</f>
        <v/>
      </c>
      <c r="BO111" s="7">
        <f>SUMIFS('fuels and tailpipe emissions'!$G$10:$G$126,'fuels and tailpipe emissions'!$A$10:$A$126,'vehicles specifications'!$F111,'fuels and tailpipe emissions'!$B$10:$B$126,'vehicles specifications'!BO$2)/1000*$AQ111</f>
        <v/>
      </c>
      <c r="BP111" s="7">
        <f>SUMIFS('fuels and tailpipe emissions'!$G$10:$G$126,'fuels and tailpipe emissions'!$A$10:$A$126,'vehicles specifications'!$F111,'fuels and tailpipe emissions'!$B$10:$B$126,'vehicles specifications'!BP$2)/1000*$AQ111</f>
        <v/>
      </c>
      <c r="BQ111" s="7">
        <f>SUMIFS('fuels and tailpipe emissions'!$G$10:$G$126,'fuels and tailpipe emissions'!$A$10:$A$126,'vehicles specifications'!$F111,'fuels and tailpipe emissions'!$B$10:$B$126,'vehicles specifications'!BQ$2)/1000*$AQ111</f>
        <v/>
      </c>
      <c r="BR111" s="7">
        <f>SUMIFS('fuels and tailpipe emissions'!$G$10:$G$126,'fuels and tailpipe emissions'!$A$10:$A$126,'vehicles specifications'!$F111,'fuels and tailpipe emissions'!$B$10:$B$126,'vehicles specifications'!BR$2)/1000*$AQ111</f>
        <v/>
      </c>
      <c r="BS111" s="7">
        <f>SUMIFS('fuels and tailpipe emissions'!$G$10:$G$126,'fuels and tailpipe emissions'!$A$10:$A$126,'vehicles specifications'!$F111,'fuels and tailpipe emissions'!$B$10:$B$126,'vehicles specifications'!BS$2)/1000*$AQ111</f>
        <v/>
      </c>
      <c r="BT111" s="7">
        <f>SUMIFS('fuels and tailpipe emissions'!$G$10:$G$126,'fuels and tailpipe emissions'!$A$10:$A$126,'vehicles specifications'!$F111,'fuels and tailpipe emissions'!$B$10:$B$126,'vehicles specifications'!BT$2)/1000*$AQ111</f>
        <v/>
      </c>
      <c r="BU111" s="7">
        <f>SUMIFS('fuels and tailpipe emissions'!$G$10:$G$126,'fuels and tailpipe emissions'!$A$10:$A$126,'vehicles specifications'!$F111,'fuels and tailpipe emissions'!$B$10:$B$126,'vehicles specifications'!BU$2)/1000*$AQ111</f>
        <v/>
      </c>
      <c r="BV111" s="7">
        <f>SUMIFS('fuels and tailpipe emissions'!$G$10:$G$126,'fuels and tailpipe emissions'!$A$10:$A$126,'vehicles specifications'!$F111,'fuels and tailpipe emissions'!$B$10:$B$126,'vehicles specifications'!BV$2)/1000*$AQ111</f>
        <v/>
      </c>
      <c r="BW111" s="7">
        <f>SUMIFS('fuels and tailpipe emissions'!$G$10:$G$126,'fuels and tailpipe emissions'!$A$10:$A$126,'vehicles specifications'!$F111,'fuels and tailpipe emissions'!$B$10:$B$126,'vehicles specifications'!BW$2)/1000*$AQ111</f>
        <v/>
      </c>
      <c r="BX111" s="7">
        <f>SUMIFS('fuels and tailpipe emissions'!$G$10:$G$126,'fuels and tailpipe emissions'!$A$10:$A$126,'vehicles specifications'!$F111,'fuels and tailpipe emissions'!$B$10:$B$126,'vehicles specifications'!BX$2)/1000*$AQ111</f>
        <v/>
      </c>
      <c r="BY111" s="7">
        <f>SUMIFS('fuels and tailpipe emissions'!$G$10:$G$126,'fuels and tailpipe emissions'!$A$10:$A$126,'vehicles specifications'!$F111,'fuels and tailpipe emissions'!$B$10:$B$126,'vehicles specifications'!BY$2)/1000*$AQ111</f>
        <v/>
      </c>
      <c r="BZ111" s="7">
        <f>SUMIFS('fuels and tailpipe emissions'!$G$10:$G$126,'fuels and tailpipe emissions'!$A$10:$A$126,'vehicles specifications'!$F111,'fuels and tailpipe emissions'!$B$10:$B$126,'vehicles specifications'!BZ$2)/1000*$AQ111</f>
        <v/>
      </c>
      <c r="CA111" s="7">
        <f>SUMIFS('fuels and tailpipe emissions'!$G$10:$G$126,'fuels and tailpipe emissions'!$A$10:$A$126,'vehicles specifications'!$F111,'fuels and tailpipe emissions'!$B$10:$B$126,'vehicles specifications'!CA$2)/1000*$AQ111</f>
        <v/>
      </c>
      <c r="CB111" s="7">
        <f>SUMIFS('fuels and tailpipe emissions'!$G$10:$G$126,'fuels and tailpipe emissions'!$A$10:$A$126,'vehicles specifications'!$F111,'fuels and tailpipe emissions'!$B$10:$B$126,'vehicles specifications'!CB$2)/1000*$AQ111</f>
        <v/>
      </c>
      <c r="CC111" s="7">
        <f>SUMIFS('fuels and tailpipe emissions'!$G$10:$G$126,'fuels and tailpipe emissions'!$A$10:$A$126,'vehicles specifications'!$F111,'fuels and tailpipe emissions'!$B$10:$B$126,'vehicles specifications'!CC$2)/1000*$AQ111</f>
        <v/>
      </c>
      <c r="CD111" s="7">
        <f>SUMIFS('fuels and tailpipe emissions'!$G$10:$G$126,'fuels and tailpipe emissions'!$A$10:$A$126,'vehicles specifications'!$F111,'fuels and tailpipe emissions'!$B$10:$B$126,'vehicles specifications'!CD$2)/1000*$AQ111</f>
        <v/>
      </c>
      <c r="CE111" s="7">
        <f>SUMIFS('fuels and tailpipe emissions'!$G$10:$G$126,'fuels and tailpipe emissions'!$A$10:$A$126,'vehicles specifications'!$F111,'fuels and tailpipe emissions'!$B$10:$B$126,'vehicles specifications'!CE$2)/1000*$AQ111</f>
        <v/>
      </c>
      <c r="CF111" s="7">
        <f>SUMIFS('fuels and tailpipe emissions'!$G$10:$G$126,'fuels and tailpipe emissions'!$A$10:$A$126,'vehicles specifications'!$F111,'fuels and tailpipe emissions'!$B$10:$B$126,'vehicles specifications'!CF$2)/1000*$AQ111</f>
        <v/>
      </c>
      <c r="CG111" s="7">
        <f>SUMIFS('fuels and tailpipe emissions'!$G$10:$G$126,'fuels and tailpipe emissions'!$A$10:$A$126,'vehicles specifications'!$F111,'fuels and tailpipe emissions'!$B$10:$B$126,'vehicles specifications'!CG$2)/1000*$AQ111</f>
        <v/>
      </c>
      <c r="CH111" s="7">
        <f>SUMIFS('fuels and tailpipe emissions'!$G$10:$G$126,'fuels and tailpipe emissions'!$A$10:$A$126,'vehicles specifications'!$F111,'fuels and tailpipe emissions'!$B$10:$B$126,'vehicles specifications'!CH$2)/1000*$AQ111</f>
        <v/>
      </c>
      <c r="CI111" s="7">
        <f>SUMIFS('fuels and tailpipe emissions'!$G$10:$G$126,'fuels and tailpipe emissions'!$A$10:$A$126,'vehicles specifications'!$F111,'fuels and tailpipe emissions'!$B$10:$B$126,'vehicles specifications'!CI$2)/1000*$AQ111</f>
        <v/>
      </c>
      <c r="CJ111" s="7">
        <f>SUMIFS('fuels and tailpipe emissions'!$G$10:$G$126,'fuels and tailpipe emissions'!$A$10:$A$126,'vehicles specifications'!$F111,'fuels and tailpipe emissions'!$B$10:$B$126,'vehicles specifications'!CJ$2)/1000*$AQ111</f>
        <v/>
      </c>
      <c r="CK111" s="38">
        <f>VLOOKUP($B111,'abrasion emissions'!$O$7:$R$36,2,FALSE)</f>
        <v/>
      </c>
      <c r="CL111" s="38">
        <f>VLOOKUP($B111,'abrasion emissions'!$O$7:$R$36,3,FALSE)</f>
        <v/>
      </c>
      <c r="CM111" s="38">
        <f>VLOOKUP($B111,'abrasion emissions'!$O$7:$R$36,4,FALSE)</f>
        <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
      </c>
      <c r="CV111" s="7">
        <f>(CK111*CN111)+(CL111*CO111)+(CM111*CP111)</f>
        <v/>
      </c>
      <c r="CW111" s="7">
        <f>(CK111*CQ111)+(CL111*CR111)+(CM111*CS111)</f>
        <v/>
      </c>
    </row>
    <row r="112">
      <c r="A112">
        <f>B112&amp;" - "&amp;D112&amp;" - "&amp;IF(I112&lt;&gt;"",I112&amp;" - "&amp;E112,E112)</f>
        <v/>
      </c>
      <c r="B112" t="inlineStr">
        <is>
          <t>Motorbike, gasoline, 11-35kW, EURO-5</t>
        </is>
      </c>
      <c r="D112" s="18" t="n">
        <v>2050</v>
      </c>
      <c r="E112" t="inlineStr">
        <is>
          <t>CH</t>
        </is>
      </c>
      <c r="F112" t="inlineStr">
        <is>
          <t>EURO-5</t>
        </is>
      </c>
      <c r="G112" t="inlineStr">
        <is>
          <t>vkm</t>
        </is>
      </c>
      <c r="H112" t="inlineStr">
        <is>
          <t>ICEV-p</t>
        </is>
      </c>
      <c r="J112" t="n">
        <v>38500</v>
      </c>
      <c r="K112" t="n">
        <v>2405</v>
      </c>
      <c r="L112" s="2">
        <f>J112/K112</f>
        <v/>
      </c>
      <c r="M112" t="n">
        <v>1.1</v>
      </c>
      <c r="N112" t="n">
        <v>75</v>
      </c>
      <c r="O112" t="n">
        <v>6</v>
      </c>
      <c r="P112" s="2">
        <f>SUM(U112,V112,W112,AC112,AF112,AH112)</f>
        <v/>
      </c>
      <c r="Q112" s="2">
        <f>P112+(M112*N112)+O112</f>
        <v/>
      </c>
      <c r="R112" t="n">
        <v>20</v>
      </c>
      <c r="S112" s="2" t="n">
        <v>81</v>
      </c>
      <c r="T112" s="1" t="n">
        <v>0.07000000000000001</v>
      </c>
      <c r="U112" s="2">
        <f>S112*(1-T112)</f>
        <v/>
      </c>
      <c r="V112" s="2" t="n">
        <v>62</v>
      </c>
      <c r="W112" s="2" t="n">
        <v>0</v>
      </c>
      <c r="X112" s="3" t="n">
        <v>0</v>
      </c>
      <c r="Y112" s="1" t="n">
        <v>0.8</v>
      </c>
      <c r="Z112" s="3">
        <f>Y112*X112</f>
        <v/>
      </c>
      <c r="AA112" s="3">
        <f>IF(I112&lt;&gt;"",X112/INDEX('energy battery'!$B$3:$D$6,MATCH('vehicles specifications'!$D112,'energy battery'!$A$3:$A$6,0),MATCH('vehicles specifications'!$I112,'energy battery'!$B$2:$D$2,0)),"")</f>
        <v/>
      </c>
      <c r="AB112" s="3">
        <f>IF(AA112&lt;&gt;"",0.3*AA112,"")</f>
        <v/>
      </c>
      <c r="AC112" s="3">
        <f>IF(AA112&lt;&gt;"",AB112+AA112,"")</f>
        <v/>
      </c>
      <c r="AD112" s="3" t="n">
        <v>0</v>
      </c>
      <c r="AE112" s="3" t="n">
        <v>15</v>
      </c>
      <c r="AF112">
        <f>AE112*'fuels and tailpipe emissions'!$B$3</f>
        <v/>
      </c>
      <c r="AG112" s="2">
        <f>AF112*'fuels and tailpipe emissions'!$C$3</f>
        <v/>
      </c>
      <c r="AH112" s="3">
        <f>0.15*AF112</f>
        <v/>
      </c>
      <c r="AI112" s="3" t="n">
        <v>0</v>
      </c>
      <c r="AJ112" s="3" t="n">
        <v>0</v>
      </c>
      <c r="AK112">
        <f>J112/25000</f>
        <v/>
      </c>
      <c r="AL112">
        <f>0.000537/1000*Q112</f>
        <v/>
      </c>
      <c r="AM112" t="n">
        <v>0.00129</v>
      </c>
      <c r="AN112" s="2">
        <f>U112</f>
        <v/>
      </c>
      <c r="AO112" s="2">
        <f>SUM(V112:W112)</f>
        <v/>
      </c>
      <c r="AP112" s="2">
        <f>AC112</f>
        <v/>
      </c>
      <c r="AQ112" s="6" t="n">
        <v>1.415450726326873</v>
      </c>
      <c r="AR112" s="20" t="n">
        <v>0.012</v>
      </c>
      <c r="AS112" s="6">
        <f>IF($H112="BEV",SUMPRODUCT(#REF!,#REF!),"")</f>
        <v/>
      </c>
      <c r="AT112" s="2">
        <f>SUM(Z112,AG112)/(SUM(AQ112,AS112)/3.6)</f>
        <v/>
      </c>
      <c r="AU112" s="5">
        <f>IF($H112="ICEV-p",$AQ112/('fuels and tailpipe emissions'!$C$3*3.6)*'fuels and tailpipe emissions'!$D$3,"")*(1-AR112)</f>
        <v/>
      </c>
      <c r="AV112" s="5">
        <f>IF($H112="ICEV-p",$AQ112/('fuels and tailpipe emissions'!$C$3*3.6)*'fuels and tailpipe emissions'!$D$3,"")*AR112</f>
        <v/>
      </c>
      <c r="AW112" s="7">
        <f>IF($H112="ICEV-p",$AQ112/('fuels and tailpipe emissions'!$C$3*3.6)*'fuels and tailpipe emissions'!$E$3,"")</f>
        <v/>
      </c>
      <c r="AX112" s="7">
        <f>SUMIFS('fuels and tailpipe emissions'!$G$10:$G$126,'fuels and tailpipe emissions'!$A$10:$A$126,'vehicles specifications'!$F112,'fuels and tailpipe emissions'!$B$10:$B$126,'vehicles specifications'!AX$2)/1000*$AQ112</f>
        <v/>
      </c>
      <c r="AY112" s="7">
        <f>SUMIFS('fuels and tailpipe emissions'!$G$10:$G$126,'fuels and tailpipe emissions'!$A$10:$A$126,'vehicles specifications'!$F112,'fuels and tailpipe emissions'!$B$10:$B$126,'vehicles specifications'!AY$2)/1000*$AQ112</f>
        <v/>
      </c>
      <c r="AZ112" s="7">
        <f>SUMIFS('fuels and tailpipe emissions'!$G$10:$G$126,'fuels and tailpipe emissions'!$A$10:$A$126,'vehicles specifications'!$F112,'fuels and tailpipe emissions'!$B$10:$B$126,'vehicles specifications'!AZ$2)/1000*$AQ112</f>
        <v/>
      </c>
      <c r="BA112" s="7">
        <f>SUMIFS('fuels and tailpipe emissions'!$G$10:$G$126,'fuels and tailpipe emissions'!$A$10:$A$126,'vehicles specifications'!$F112,'fuels and tailpipe emissions'!$B$10:$B$126,'vehicles specifications'!BA$2)/1000*$AQ112</f>
        <v/>
      </c>
      <c r="BB112" s="7">
        <f>SUMIFS('fuels and tailpipe emissions'!$G$10:$G$126,'fuels and tailpipe emissions'!$A$10:$A$126,'vehicles specifications'!$F112,'fuels and tailpipe emissions'!$B$10:$B$126,'vehicles specifications'!BB$2)/1000*$AQ112</f>
        <v/>
      </c>
      <c r="BC112" s="7">
        <f>SUMIFS('fuels and tailpipe emissions'!$G$10:$G$126,'fuels and tailpipe emissions'!$A$10:$A$126,'vehicles specifications'!$F112,'fuels and tailpipe emissions'!$B$10:$B$126,'vehicles specifications'!BC$2)/1000*$AQ112</f>
        <v/>
      </c>
      <c r="BD112" s="7">
        <f>SUMIFS('fuels and tailpipe emissions'!$G$10:$G$126,'fuels and tailpipe emissions'!$A$10:$A$126,'vehicles specifications'!$F112,'fuels and tailpipe emissions'!$B$10:$B$126,'vehicles specifications'!BD$2)/1000*$AQ112</f>
        <v/>
      </c>
      <c r="BE112" s="7">
        <f>SUMIFS('fuels and tailpipe emissions'!$G$10:$G$126,'fuels and tailpipe emissions'!$A$10:$A$126,'vehicles specifications'!$F112,'fuels and tailpipe emissions'!$B$10:$B$126,'vehicles specifications'!BE$2)/1000*$AQ112</f>
        <v/>
      </c>
      <c r="BF112" s="7">
        <f>SUMIFS('fuels and tailpipe emissions'!$G$10:$G$126,'fuels and tailpipe emissions'!$A$10:$A$126,'vehicles specifications'!$F112,'fuels and tailpipe emissions'!$B$10:$B$126,'vehicles specifications'!BF$2)/1000*$AQ112</f>
        <v/>
      </c>
      <c r="BG112" s="7">
        <f>SUMIFS('fuels and tailpipe emissions'!$G$10:$G$126,'fuels and tailpipe emissions'!$A$10:$A$126,'vehicles specifications'!$F112,'fuels and tailpipe emissions'!$B$10:$B$126,'vehicles specifications'!BG$2)/1000*$AQ112</f>
        <v/>
      </c>
      <c r="BH112" s="7">
        <f>SUMIFS('fuels and tailpipe emissions'!$G$10:$G$126,'fuels and tailpipe emissions'!$A$10:$A$126,'vehicles specifications'!$F112,'fuels and tailpipe emissions'!$B$10:$B$126,'vehicles specifications'!BH$2)/1000*$AQ112</f>
        <v/>
      </c>
      <c r="BI112" s="7">
        <f>SUMIFS('fuels and tailpipe emissions'!$G$10:$G$126,'fuels and tailpipe emissions'!$A$10:$A$126,'vehicles specifications'!$F112,'fuels and tailpipe emissions'!$B$10:$B$126,'vehicles specifications'!BI$2)/1000*$AQ112</f>
        <v/>
      </c>
      <c r="BJ112" s="7">
        <f>SUMIFS('fuels and tailpipe emissions'!$G$10:$G$126,'fuels and tailpipe emissions'!$A$10:$A$126,'vehicles specifications'!$F112,'fuels and tailpipe emissions'!$B$10:$B$126,'vehicles specifications'!BJ$2)/1000*$AQ112</f>
        <v/>
      </c>
      <c r="BK112" s="7">
        <f>SUMIFS('fuels and tailpipe emissions'!$G$10:$G$126,'fuels and tailpipe emissions'!$A$10:$A$126,'vehicles specifications'!$F112,'fuels and tailpipe emissions'!$B$10:$B$126,'vehicles specifications'!BK$2)/1000*$AQ112</f>
        <v/>
      </c>
      <c r="BL112" s="7">
        <f>SUMIFS('fuels and tailpipe emissions'!$G$10:$G$126,'fuels and tailpipe emissions'!$A$10:$A$126,'vehicles specifications'!$F112,'fuels and tailpipe emissions'!$B$10:$B$126,'vehicles specifications'!BL$2)/1000*$AQ112</f>
        <v/>
      </c>
      <c r="BM112" s="7">
        <f>SUMIFS('fuels and tailpipe emissions'!$G$10:$G$126,'fuels and tailpipe emissions'!$A$10:$A$126,'vehicles specifications'!$F112,'fuels and tailpipe emissions'!$B$10:$B$126,'vehicles specifications'!BM$2)/1000*$AQ112</f>
        <v/>
      </c>
      <c r="BN112" s="7">
        <f>SUMIFS('fuels and tailpipe emissions'!$G$10:$G$126,'fuels and tailpipe emissions'!$A$10:$A$126,'vehicles specifications'!$F112,'fuels and tailpipe emissions'!$B$10:$B$126,'vehicles specifications'!BN$2)/1000*$AQ112</f>
        <v/>
      </c>
      <c r="BO112" s="7">
        <f>SUMIFS('fuels and tailpipe emissions'!$G$10:$G$126,'fuels and tailpipe emissions'!$A$10:$A$126,'vehicles specifications'!$F112,'fuels and tailpipe emissions'!$B$10:$B$126,'vehicles specifications'!BO$2)/1000*$AQ112</f>
        <v/>
      </c>
      <c r="BP112" s="7">
        <f>SUMIFS('fuels and tailpipe emissions'!$G$10:$G$126,'fuels and tailpipe emissions'!$A$10:$A$126,'vehicles specifications'!$F112,'fuels and tailpipe emissions'!$B$10:$B$126,'vehicles specifications'!BP$2)/1000*$AQ112</f>
        <v/>
      </c>
      <c r="BQ112" s="7">
        <f>SUMIFS('fuels and tailpipe emissions'!$G$10:$G$126,'fuels and tailpipe emissions'!$A$10:$A$126,'vehicles specifications'!$F112,'fuels and tailpipe emissions'!$B$10:$B$126,'vehicles specifications'!BQ$2)/1000*$AQ112</f>
        <v/>
      </c>
      <c r="BR112" s="7">
        <f>SUMIFS('fuels and tailpipe emissions'!$G$10:$G$126,'fuels and tailpipe emissions'!$A$10:$A$126,'vehicles specifications'!$F112,'fuels and tailpipe emissions'!$B$10:$B$126,'vehicles specifications'!BR$2)/1000*$AQ112</f>
        <v/>
      </c>
      <c r="BS112" s="7">
        <f>SUMIFS('fuels and tailpipe emissions'!$G$10:$G$126,'fuels and tailpipe emissions'!$A$10:$A$126,'vehicles specifications'!$F112,'fuels and tailpipe emissions'!$B$10:$B$126,'vehicles specifications'!BS$2)/1000*$AQ112</f>
        <v/>
      </c>
      <c r="BT112" s="7">
        <f>SUMIFS('fuels and tailpipe emissions'!$G$10:$G$126,'fuels and tailpipe emissions'!$A$10:$A$126,'vehicles specifications'!$F112,'fuels and tailpipe emissions'!$B$10:$B$126,'vehicles specifications'!BT$2)/1000*$AQ112</f>
        <v/>
      </c>
      <c r="BU112" s="7">
        <f>SUMIFS('fuels and tailpipe emissions'!$G$10:$G$126,'fuels and tailpipe emissions'!$A$10:$A$126,'vehicles specifications'!$F112,'fuels and tailpipe emissions'!$B$10:$B$126,'vehicles specifications'!BU$2)/1000*$AQ112</f>
        <v/>
      </c>
      <c r="BV112" s="7">
        <f>SUMIFS('fuels and tailpipe emissions'!$G$10:$G$126,'fuels and tailpipe emissions'!$A$10:$A$126,'vehicles specifications'!$F112,'fuels and tailpipe emissions'!$B$10:$B$126,'vehicles specifications'!BV$2)/1000*$AQ112</f>
        <v/>
      </c>
      <c r="BW112" s="7">
        <f>SUMIFS('fuels and tailpipe emissions'!$G$10:$G$126,'fuels and tailpipe emissions'!$A$10:$A$126,'vehicles specifications'!$F112,'fuels and tailpipe emissions'!$B$10:$B$126,'vehicles specifications'!BW$2)/1000*$AQ112</f>
        <v/>
      </c>
      <c r="BX112" s="7">
        <f>SUMIFS('fuels and tailpipe emissions'!$G$10:$G$126,'fuels and tailpipe emissions'!$A$10:$A$126,'vehicles specifications'!$F112,'fuels and tailpipe emissions'!$B$10:$B$126,'vehicles specifications'!BX$2)/1000*$AQ112</f>
        <v/>
      </c>
      <c r="BY112" s="7">
        <f>SUMIFS('fuels and tailpipe emissions'!$G$10:$G$126,'fuels and tailpipe emissions'!$A$10:$A$126,'vehicles specifications'!$F112,'fuels and tailpipe emissions'!$B$10:$B$126,'vehicles specifications'!BY$2)/1000*$AQ112</f>
        <v/>
      </c>
      <c r="BZ112" s="7">
        <f>SUMIFS('fuels and tailpipe emissions'!$G$10:$G$126,'fuels and tailpipe emissions'!$A$10:$A$126,'vehicles specifications'!$F112,'fuels and tailpipe emissions'!$B$10:$B$126,'vehicles specifications'!BZ$2)/1000*$AQ112</f>
        <v/>
      </c>
      <c r="CA112" s="7">
        <f>SUMIFS('fuels and tailpipe emissions'!$G$10:$G$126,'fuels and tailpipe emissions'!$A$10:$A$126,'vehicles specifications'!$F112,'fuels and tailpipe emissions'!$B$10:$B$126,'vehicles specifications'!CA$2)/1000*$AQ112</f>
        <v/>
      </c>
      <c r="CB112" s="7">
        <f>SUMIFS('fuels and tailpipe emissions'!$G$10:$G$126,'fuels and tailpipe emissions'!$A$10:$A$126,'vehicles specifications'!$F112,'fuels and tailpipe emissions'!$B$10:$B$126,'vehicles specifications'!CB$2)/1000*$AQ112</f>
        <v/>
      </c>
      <c r="CC112" s="7">
        <f>SUMIFS('fuels and tailpipe emissions'!$G$10:$G$126,'fuels and tailpipe emissions'!$A$10:$A$126,'vehicles specifications'!$F112,'fuels and tailpipe emissions'!$B$10:$B$126,'vehicles specifications'!CC$2)/1000*$AQ112</f>
        <v/>
      </c>
      <c r="CD112" s="7">
        <f>SUMIFS('fuels and tailpipe emissions'!$G$10:$G$126,'fuels and tailpipe emissions'!$A$10:$A$126,'vehicles specifications'!$F112,'fuels and tailpipe emissions'!$B$10:$B$126,'vehicles specifications'!CD$2)/1000*$AQ112</f>
        <v/>
      </c>
      <c r="CE112" s="7">
        <f>SUMIFS('fuels and tailpipe emissions'!$G$10:$G$126,'fuels and tailpipe emissions'!$A$10:$A$126,'vehicles specifications'!$F112,'fuels and tailpipe emissions'!$B$10:$B$126,'vehicles specifications'!CE$2)/1000*$AQ112</f>
        <v/>
      </c>
      <c r="CF112" s="7">
        <f>SUMIFS('fuels and tailpipe emissions'!$G$10:$G$126,'fuels and tailpipe emissions'!$A$10:$A$126,'vehicles specifications'!$F112,'fuels and tailpipe emissions'!$B$10:$B$126,'vehicles specifications'!CF$2)/1000*$AQ112</f>
        <v/>
      </c>
      <c r="CG112" s="7">
        <f>SUMIFS('fuels and tailpipe emissions'!$G$10:$G$126,'fuels and tailpipe emissions'!$A$10:$A$126,'vehicles specifications'!$F112,'fuels and tailpipe emissions'!$B$10:$B$126,'vehicles specifications'!CG$2)/1000*$AQ112</f>
        <v/>
      </c>
      <c r="CH112" s="7">
        <f>SUMIFS('fuels and tailpipe emissions'!$G$10:$G$126,'fuels and tailpipe emissions'!$A$10:$A$126,'vehicles specifications'!$F112,'fuels and tailpipe emissions'!$B$10:$B$126,'vehicles specifications'!CH$2)/1000*$AQ112</f>
        <v/>
      </c>
      <c r="CI112" s="7">
        <f>SUMIFS('fuels and tailpipe emissions'!$G$10:$G$126,'fuels and tailpipe emissions'!$A$10:$A$126,'vehicles specifications'!$F112,'fuels and tailpipe emissions'!$B$10:$B$126,'vehicles specifications'!CI$2)/1000*$AQ112</f>
        <v/>
      </c>
      <c r="CJ112" s="7">
        <f>SUMIFS('fuels and tailpipe emissions'!$G$10:$G$126,'fuels and tailpipe emissions'!$A$10:$A$126,'vehicles specifications'!$F112,'fuels and tailpipe emissions'!$B$10:$B$126,'vehicles specifications'!CJ$2)/1000*$AQ112</f>
        <v/>
      </c>
      <c r="CK112" s="38">
        <f>VLOOKUP($B112,'abrasion emissions'!$O$7:$R$36,2,FALSE)</f>
        <v/>
      </c>
      <c r="CL112" s="38">
        <f>VLOOKUP($B112,'abrasion emissions'!$O$7:$R$36,3,FALSE)</f>
        <v/>
      </c>
      <c r="CM112" s="38">
        <f>VLOOKUP($B112,'abrasion emissions'!$O$7:$R$36,4,FALSE)</f>
        <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
      </c>
      <c r="CV112" s="7">
        <f>(CK112*CN112)+(CL112*CO112)+(CM112*CP112)</f>
        <v/>
      </c>
      <c r="CW112" s="7">
        <f>(CK112*CQ112)+(CL112*CR112)+(CM112*CS112)</f>
        <v/>
      </c>
    </row>
    <row r="113">
      <c r="A113">
        <f>B113&amp;" - "&amp;D113&amp;" - "&amp;IF(I113&lt;&gt;"",I113&amp;" - "&amp;E113,E113)</f>
        <v/>
      </c>
      <c r="B113" t="inlineStr">
        <is>
          <t>Motorbike, gasoline, &gt;35kW, EURO-3</t>
        </is>
      </c>
      <c r="D113" s="18" t="n">
        <v>2006</v>
      </c>
      <c r="E113" t="inlineStr">
        <is>
          <t>CH</t>
        </is>
      </c>
      <c r="F113" t="inlineStr">
        <is>
          <t>EURO-3</t>
        </is>
      </c>
      <c r="G113" t="inlineStr">
        <is>
          <t>vkm</t>
        </is>
      </c>
      <c r="H113" t="inlineStr">
        <is>
          <t>ICEV-p</t>
        </is>
      </c>
      <c r="J113" t="n">
        <v>40500</v>
      </c>
      <c r="K113" t="n">
        <v>2896</v>
      </c>
      <c r="L113" s="2">
        <f>J113/K113</f>
        <v/>
      </c>
      <c r="M113" t="n">
        <v>1.1</v>
      </c>
      <c r="N113" t="n">
        <v>75</v>
      </c>
      <c r="O113" t="n">
        <v>6</v>
      </c>
      <c r="P113" s="2">
        <f>SUM(U113,V113,W113,AC113,AF113,AH113)</f>
        <v/>
      </c>
      <c r="Q113" s="2">
        <f>P113+(M113*N113)+O113</f>
        <v/>
      </c>
      <c r="R113" t="n">
        <v>91</v>
      </c>
      <c r="S113" s="2" t="n">
        <v>111</v>
      </c>
      <c r="T113" s="1" t="n">
        <v>-0.05</v>
      </c>
      <c r="U113" s="2">
        <f>S113*(1-T113)</f>
        <v/>
      </c>
      <c r="V113" s="2" t="n">
        <v>130</v>
      </c>
      <c r="W113" s="2" t="n">
        <v>0</v>
      </c>
      <c r="X113" s="3" t="n">
        <v>0</v>
      </c>
      <c r="Y113" s="1" t="n">
        <v>0.8</v>
      </c>
      <c r="Z113" s="3">
        <f>Y113*X113</f>
        <v/>
      </c>
      <c r="AA113" s="3">
        <f>IF(I113&lt;&gt;"",X113/INDEX('energy battery'!$B$3:$D$6,MATCH('vehicles specifications'!$D113,'energy battery'!$A$3:$A$6,0),MATCH('vehicles specifications'!$I113,'energy battery'!$B$2:$D$2,0)),"")</f>
        <v/>
      </c>
      <c r="AB113" s="3">
        <f>IF(AA113&lt;&gt;"",0.3*AA113,"")</f>
        <v/>
      </c>
      <c r="AC113" s="3">
        <f>IF(AA113&lt;&gt;"",AB113+AA113,"")</f>
        <v/>
      </c>
      <c r="AD113" s="3" t="n">
        <v>0</v>
      </c>
      <c r="AE113" s="3" t="n">
        <v>18</v>
      </c>
      <c r="AF113">
        <f>AE113*'fuels and tailpipe emissions'!$B$3</f>
        <v/>
      </c>
      <c r="AG113" s="2">
        <f>AF113*'fuels and tailpipe emissions'!$C$3</f>
        <v/>
      </c>
      <c r="AH113" s="3">
        <f>0.15*AF113</f>
        <v/>
      </c>
      <c r="AI113" s="3" t="n">
        <v>0</v>
      </c>
      <c r="AJ113" s="3" t="n">
        <v>0</v>
      </c>
      <c r="AK113">
        <f>J113/25000</f>
        <v/>
      </c>
      <c r="AL113">
        <f>0.000537/1000*Q113</f>
        <v/>
      </c>
      <c r="AM113" t="n">
        <v>0.00129</v>
      </c>
      <c r="AN113" s="2">
        <f>U113</f>
        <v/>
      </c>
      <c r="AO113" s="2">
        <f>SUM(V113:W113)</f>
        <v/>
      </c>
      <c r="AP113" s="2">
        <f>AC113</f>
        <v/>
      </c>
      <c r="AQ113" s="6" t="n">
        <v>1.973438316384231</v>
      </c>
      <c r="AR113" s="20" t="n">
        <v>0.012</v>
      </c>
      <c r="AS113" s="6">
        <f>IF($H113="BEV",SUMPRODUCT(#REF!,#REF!),"")</f>
        <v/>
      </c>
      <c r="AT113" s="2">
        <f>SUM(Z113,AG113)/(SUM(AQ113,AS113)/3.6)</f>
        <v/>
      </c>
      <c r="AU113" s="5">
        <f>IF($H113="ICEV-p",$AQ113/('fuels and tailpipe emissions'!$C$3*3.6)*'fuels and tailpipe emissions'!$D$3,"")*(1-AR113)</f>
        <v/>
      </c>
      <c r="AV113" s="5">
        <f>IF($H113="ICEV-p",$AQ113/('fuels and tailpipe emissions'!$C$3*3.6)*'fuels and tailpipe emissions'!$D$3,"")*AR113</f>
        <v/>
      </c>
      <c r="AW113" s="7">
        <f>IF($H113="ICEV-p",$AQ113/('fuels and tailpipe emissions'!$C$3*3.6)*'fuels and tailpipe emissions'!$E$3,"")</f>
        <v/>
      </c>
      <c r="AX113" s="7">
        <f>SUMIFS('fuels and tailpipe emissions'!$H$10:$H$126,'fuels and tailpipe emissions'!$A$10:$A$126,'vehicles specifications'!$F113,'fuels and tailpipe emissions'!$B$10:$B$126,'vehicles specifications'!AX$2)/1000*$AQ113</f>
        <v/>
      </c>
      <c r="AY113" s="7">
        <f>SUMIFS('fuels and tailpipe emissions'!$H$10:$H$126,'fuels and tailpipe emissions'!$A$10:$A$126,'vehicles specifications'!$F113,'fuels and tailpipe emissions'!$B$10:$B$126,'vehicles specifications'!AY$2)/1000*$AQ113</f>
        <v/>
      </c>
      <c r="AZ113" s="7">
        <f>SUMIFS('fuels and tailpipe emissions'!$H$10:$H$126,'fuels and tailpipe emissions'!$A$10:$A$126,'vehicles specifications'!$F113,'fuels and tailpipe emissions'!$B$10:$B$126,'vehicles specifications'!AZ$2)/1000*$AQ113</f>
        <v/>
      </c>
      <c r="BA113" s="7">
        <f>SUMIFS('fuels and tailpipe emissions'!$H$10:$H$126,'fuels and tailpipe emissions'!$A$10:$A$126,'vehicles specifications'!$F113,'fuels and tailpipe emissions'!$B$10:$B$126,'vehicles specifications'!BA$2)/1000*$AQ113</f>
        <v/>
      </c>
      <c r="BB113" s="7">
        <f>SUMIFS('fuels and tailpipe emissions'!$H$10:$H$126,'fuels and tailpipe emissions'!$A$10:$A$126,'vehicles specifications'!$F113,'fuels and tailpipe emissions'!$B$10:$B$126,'vehicles specifications'!BB$2)/1000*$AQ113</f>
        <v/>
      </c>
      <c r="BC113" s="7">
        <f>SUMIFS('fuels and tailpipe emissions'!$H$10:$H$126,'fuels and tailpipe emissions'!$A$10:$A$126,'vehicles specifications'!$F113,'fuels and tailpipe emissions'!$B$10:$B$126,'vehicles specifications'!BC$2)/1000*$AQ113</f>
        <v/>
      </c>
      <c r="BD113" s="7">
        <f>SUMIFS('fuels and tailpipe emissions'!$H$10:$H$126,'fuels and tailpipe emissions'!$A$10:$A$126,'vehicles specifications'!$F113,'fuels and tailpipe emissions'!$B$10:$B$126,'vehicles specifications'!BD$2)/1000*$AQ113</f>
        <v/>
      </c>
      <c r="BE113" s="7">
        <f>SUMIFS('fuels and tailpipe emissions'!$H$10:$H$126,'fuels and tailpipe emissions'!$A$10:$A$126,'vehicles specifications'!$F113,'fuels and tailpipe emissions'!$B$10:$B$126,'vehicles specifications'!BE$2)/1000*$AQ113</f>
        <v/>
      </c>
      <c r="BF113" s="7">
        <f>SUMIFS('fuels and tailpipe emissions'!$H$10:$H$126,'fuels and tailpipe emissions'!$A$10:$A$126,'vehicles specifications'!$F113,'fuels and tailpipe emissions'!$B$10:$B$126,'vehicles specifications'!BF$2)/1000*$AQ113</f>
        <v/>
      </c>
      <c r="BG113" s="7">
        <f>SUMIFS('fuels and tailpipe emissions'!$H$10:$H$126,'fuels and tailpipe emissions'!$A$10:$A$126,'vehicles specifications'!$F113,'fuels and tailpipe emissions'!$B$10:$B$126,'vehicles specifications'!BG$2)/1000*$AQ113</f>
        <v/>
      </c>
      <c r="BH113" s="7">
        <f>SUMIFS('fuels and tailpipe emissions'!$H$10:$H$126,'fuels and tailpipe emissions'!$A$10:$A$126,'vehicles specifications'!$F113,'fuels and tailpipe emissions'!$B$10:$B$126,'vehicles specifications'!BH$2)/1000*$AQ113</f>
        <v/>
      </c>
      <c r="BI113" s="7">
        <f>SUMIFS('fuels and tailpipe emissions'!$H$10:$H$126,'fuels and tailpipe emissions'!$A$10:$A$126,'vehicles specifications'!$F113,'fuels and tailpipe emissions'!$B$10:$B$126,'vehicles specifications'!BI$2)/1000*$AQ113</f>
        <v/>
      </c>
      <c r="BJ113" s="7">
        <f>SUMIFS('fuels and tailpipe emissions'!$H$10:$H$126,'fuels and tailpipe emissions'!$A$10:$A$126,'vehicles specifications'!$F113,'fuels and tailpipe emissions'!$B$10:$B$126,'vehicles specifications'!BJ$2)/1000*$AQ113</f>
        <v/>
      </c>
      <c r="BK113" s="7">
        <f>SUMIFS('fuels and tailpipe emissions'!$H$10:$H$126,'fuels and tailpipe emissions'!$A$10:$A$126,'vehicles specifications'!$F113,'fuels and tailpipe emissions'!$B$10:$B$126,'vehicles specifications'!BK$2)/1000*$AQ113</f>
        <v/>
      </c>
      <c r="BL113" s="7">
        <f>SUMIFS('fuels and tailpipe emissions'!$H$10:$H$126,'fuels and tailpipe emissions'!$A$10:$A$126,'vehicles specifications'!$F113,'fuels and tailpipe emissions'!$B$10:$B$126,'vehicles specifications'!BL$2)/1000*$AQ113</f>
        <v/>
      </c>
      <c r="BM113" s="7">
        <f>SUMIFS('fuels and tailpipe emissions'!$H$10:$H$126,'fuels and tailpipe emissions'!$A$10:$A$126,'vehicles specifications'!$F113,'fuels and tailpipe emissions'!$B$10:$B$126,'vehicles specifications'!BM$2)/1000*$AQ113</f>
        <v/>
      </c>
      <c r="BN113" s="7">
        <f>SUMIFS('fuels and tailpipe emissions'!$H$10:$H$126,'fuels and tailpipe emissions'!$A$10:$A$126,'vehicles specifications'!$F113,'fuels and tailpipe emissions'!$B$10:$B$126,'vehicles specifications'!BN$2)/1000*$AQ113</f>
        <v/>
      </c>
      <c r="BO113" s="7">
        <f>SUMIFS('fuels and tailpipe emissions'!$H$10:$H$126,'fuels and tailpipe emissions'!$A$10:$A$126,'vehicles specifications'!$F113,'fuels and tailpipe emissions'!$B$10:$B$126,'vehicles specifications'!BO$2)/1000*$AQ113</f>
        <v/>
      </c>
      <c r="BP113" s="7">
        <f>SUMIFS('fuels and tailpipe emissions'!$H$10:$H$126,'fuels and tailpipe emissions'!$A$10:$A$126,'vehicles specifications'!$F113,'fuels and tailpipe emissions'!$B$10:$B$126,'vehicles specifications'!BP$2)/1000*$AQ113</f>
        <v/>
      </c>
      <c r="BQ113" s="7">
        <f>SUMIFS('fuels and tailpipe emissions'!$H$10:$H$126,'fuels and tailpipe emissions'!$A$10:$A$126,'vehicles specifications'!$F113,'fuels and tailpipe emissions'!$B$10:$B$126,'vehicles specifications'!BQ$2)/1000*$AQ113</f>
        <v/>
      </c>
      <c r="BR113" s="7">
        <f>SUMIFS('fuels and tailpipe emissions'!$H$10:$H$126,'fuels and tailpipe emissions'!$A$10:$A$126,'vehicles specifications'!$F113,'fuels and tailpipe emissions'!$B$10:$B$126,'vehicles specifications'!BR$2)/1000*$AQ113</f>
        <v/>
      </c>
      <c r="BS113" s="7">
        <f>SUMIFS('fuels and tailpipe emissions'!$H$10:$H$126,'fuels and tailpipe emissions'!$A$10:$A$126,'vehicles specifications'!$F113,'fuels and tailpipe emissions'!$B$10:$B$126,'vehicles specifications'!BS$2)/1000*$AQ113</f>
        <v/>
      </c>
      <c r="BT113" s="7">
        <f>SUMIFS('fuels and tailpipe emissions'!$H$10:$H$126,'fuels and tailpipe emissions'!$A$10:$A$126,'vehicles specifications'!$F113,'fuels and tailpipe emissions'!$B$10:$B$126,'vehicles specifications'!BT$2)/1000*$AQ113</f>
        <v/>
      </c>
      <c r="BU113" s="7">
        <f>SUMIFS('fuels and tailpipe emissions'!$H$10:$H$126,'fuels and tailpipe emissions'!$A$10:$A$126,'vehicles specifications'!$F113,'fuels and tailpipe emissions'!$B$10:$B$126,'vehicles specifications'!BU$2)/1000*$AQ113</f>
        <v/>
      </c>
      <c r="BV113" s="7">
        <f>SUMIFS('fuels and tailpipe emissions'!$H$10:$H$126,'fuels and tailpipe emissions'!$A$10:$A$126,'vehicles specifications'!$F113,'fuels and tailpipe emissions'!$B$10:$B$126,'vehicles specifications'!BV$2)/1000*$AQ113</f>
        <v/>
      </c>
      <c r="BW113" s="7">
        <f>SUMIFS('fuels and tailpipe emissions'!$H$10:$H$126,'fuels and tailpipe emissions'!$A$10:$A$126,'vehicles specifications'!$F113,'fuels and tailpipe emissions'!$B$10:$B$126,'vehicles specifications'!BW$2)/1000*$AQ113</f>
        <v/>
      </c>
      <c r="BX113" s="7">
        <f>SUMIFS('fuels and tailpipe emissions'!$H$10:$H$126,'fuels and tailpipe emissions'!$A$10:$A$126,'vehicles specifications'!$F113,'fuels and tailpipe emissions'!$B$10:$B$126,'vehicles specifications'!BX$2)/1000*$AQ113</f>
        <v/>
      </c>
      <c r="BY113" s="7">
        <f>SUMIFS('fuels and tailpipe emissions'!$H$10:$H$126,'fuels and tailpipe emissions'!$A$10:$A$126,'vehicles specifications'!$F113,'fuels and tailpipe emissions'!$B$10:$B$126,'vehicles specifications'!BY$2)/1000*$AQ113</f>
        <v/>
      </c>
      <c r="BZ113" s="7">
        <f>SUMIFS('fuels and tailpipe emissions'!$H$10:$H$126,'fuels and tailpipe emissions'!$A$10:$A$126,'vehicles specifications'!$F113,'fuels and tailpipe emissions'!$B$10:$B$126,'vehicles specifications'!BZ$2)/1000*$AQ113</f>
        <v/>
      </c>
      <c r="CA113" s="7">
        <f>SUMIFS('fuels and tailpipe emissions'!$H$10:$H$126,'fuels and tailpipe emissions'!$A$10:$A$126,'vehicles specifications'!$F113,'fuels and tailpipe emissions'!$B$10:$B$126,'vehicles specifications'!CA$2)/1000*$AQ113</f>
        <v/>
      </c>
      <c r="CB113" s="7">
        <f>SUMIFS('fuels and tailpipe emissions'!$H$10:$H$126,'fuels and tailpipe emissions'!$A$10:$A$126,'vehicles specifications'!$F113,'fuels and tailpipe emissions'!$B$10:$B$126,'vehicles specifications'!CB$2)/1000*$AQ113</f>
        <v/>
      </c>
      <c r="CC113" s="7">
        <f>SUMIFS('fuels and tailpipe emissions'!$H$10:$H$126,'fuels and tailpipe emissions'!$A$10:$A$126,'vehicles specifications'!$F113,'fuels and tailpipe emissions'!$B$10:$B$126,'vehicles specifications'!CC$2)/1000*$AQ113</f>
        <v/>
      </c>
      <c r="CD113" s="7">
        <f>SUMIFS('fuels and tailpipe emissions'!$H$10:$H$126,'fuels and tailpipe emissions'!$A$10:$A$126,'vehicles specifications'!$F113,'fuels and tailpipe emissions'!$B$10:$B$126,'vehicles specifications'!CD$2)/1000*$AQ113</f>
        <v/>
      </c>
      <c r="CE113" s="7">
        <f>SUMIFS('fuels and tailpipe emissions'!$H$10:$H$126,'fuels and tailpipe emissions'!$A$10:$A$126,'vehicles specifications'!$F113,'fuels and tailpipe emissions'!$B$10:$B$126,'vehicles specifications'!CE$2)/1000*$AQ113</f>
        <v/>
      </c>
      <c r="CF113" s="7">
        <f>SUMIFS('fuels and tailpipe emissions'!$H$10:$H$126,'fuels and tailpipe emissions'!$A$10:$A$126,'vehicles specifications'!$F113,'fuels and tailpipe emissions'!$B$10:$B$126,'vehicles specifications'!CF$2)/1000*$AQ113</f>
        <v/>
      </c>
      <c r="CG113" s="7">
        <f>SUMIFS('fuels and tailpipe emissions'!$H$10:$H$126,'fuels and tailpipe emissions'!$A$10:$A$126,'vehicles specifications'!$F113,'fuels and tailpipe emissions'!$B$10:$B$126,'vehicles specifications'!CG$2)/1000*$AQ113</f>
        <v/>
      </c>
      <c r="CH113" s="7">
        <f>SUMIFS('fuels and tailpipe emissions'!$H$10:$H$126,'fuels and tailpipe emissions'!$A$10:$A$126,'vehicles specifications'!$F113,'fuels and tailpipe emissions'!$B$10:$B$126,'vehicles specifications'!CH$2)/1000*$AQ113</f>
        <v/>
      </c>
      <c r="CI113" s="7">
        <f>SUMIFS('fuels and tailpipe emissions'!$H$10:$H$126,'fuels and tailpipe emissions'!$A$10:$A$126,'vehicles specifications'!$F113,'fuels and tailpipe emissions'!$B$10:$B$126,'vehicles specifications'!CI$2)/1000*$AQ113</f>
        <v/>
      </c>
      <c r="CJ113" s="7">
        <f>SUMIFS('fuels and tailpipe emissions'!$H$10:$H$126,'fuels and tailpipe emissions'!$A$10:$A$126,'vehicles specifications'!$F113,'fuels and tailpipe emissions'!$B$10:$B$126,'vehicles specifications'!CJ$2)/1000*$AQ113</f>
        <v/>
      </c>
      <c r="CK113" s="38">
        <f>VLOOKUP($B113,'abrasion emissions'!$O$7:$R$36,2,FALSE)</f>
        <v/>
      </c>
      <c r="CL113" s="38">
        <f>VLOOKUP($B113,'abrasion emissions'!$O$7:$R$36,3,FALSE)</f>
        <v/>
      </c>
      <c r="CM113" s="38">
        <f>VLOOKUP($B113,'abrasion emissions'!$O$7:$R$36,4,FALSE)</f>
        <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
      </c>
      <c r="CV113" s="7">
        <f>(CK113*CN113)+(CL113*CO113)+(CM113*CP113)</f>
        <v/>
      </c>
      <c r="CW113" s="7">
        <f>(CK113*CQ113)+(CL113*CR113)+(CM113*CS113)</f>
        <v/>
      </c>
    </row>
    <row r="114">
      <c r="A114">
        <f>B114&amp;" - "&amp;D114&amp;" - "&amp;IF(I114&lt;&gt;"",I114&amp;" - "&amp;E114,E114)</f>
        <v/>
      </c>
      <c r="B114" t="inlineStr">
        <is>
          <t>Motorbike, gasoline, &gt;35kW, EURO-4</t>
        </is>
      </c>
      <c r="D114" s="18" t="n">
        <v>2016</v>
      </c>
      <c r="E114" t="inlineStr">
        <is>
          <t>CH</t>
        </is>
      </c>
      <c r="F114" t="inlineStr">
        <is>
          <t>EURO-4</t>
        </is>
      </c>
      <c r="G114" t="inlineStr">
        <is>
          <t>vkm</t>
        </is>
      </c>
      <c r="H114" t="inlineStr">
        <is>
          <t>ICEV-p</t>
        </is>
      </c>
      <c r="J114" t="n">
        <v>40500</v>
      </c>
      <c r="K114" t="n">
        <v>2896</v>
      </c>
      <c r="L114" s="2">
        <f>J114/K114</f>
        <v/>
      </c>
      <c r="M114" t="n">
        <v>1.1</v>
      </c>
      <c r="N114" t="n">
        <v>75</v>
      </c>
      <c r="O114" t="n">
        <v>6</v>
      </c>
      <c r="P114" s="2">
        <f>SUM(U114,V114,W114,AC114,AF114,AH114)</f>
        <v/>
      </c>
      <c r="Q114" s="2">
        <f>P114+(M114*N114)+O114</f>
        <v/>
      </c>
      <c r="R114" t="n">
        <v>91</v>
      </c>
      <c r="S114" s="2" t="n">
        <v>111</v>
      </c>
      <c r="T114" s="1" t="n">
        <v>-0.02</v>
      </c>
      <c r="U114" s="2">
        <f>S114*(1-T114)</f>
        <v/>
      </c>
      <c r="V114" s="2" t="n">
        <v>130</v>
      </c>
      <c r="W114" s="2" t="n">
        <v>0</v>
      </c>
      <c r="X114" s="3" t="n">
        <v>0</v>
      </c>
      <c r="Y114" s="1" t="n">
        <v>0.8</v>
      </c>
      <c r="Z114" s="3">
        <f>Y114*X114</f>
        <v/>
      </c>
      <c r="AA114" s="3">
        <f>IF(I114&lt;&gt;"",X114/INDEX('energy battery'!$B$3:$D$6,MATCH('vehicles specifications'!$D114,'energy battery'!$A$3:$A$6,0),MATCH('vehicles specifications'!$I114,'energy battery'!$B$2:$D$2,0)),"")</f>
        <v/>
      </c>
      <c r="AB114" s="3">
        <f>IF(AA114&lt;&gt;"",0.3*AA114,"")</f>
        <v/>
      </c>
      <c r="AC114" s="3">
        <f>IF(AA114&lt;&gt;"",AB114+AA114,"")</f>
        <v/>
      </c>
      <c r="AD114" s="3" t="n">
        <v>0</v>
      </c>
      <c r="AE114" s="3" t="n">
        <v>18</v>
      </c>
      <c r="AF114">
        <f>AE114*'fuels and tailpipe emissions'!$B$3</f>
        <v/>
      </c>
      <c r="AG114" s="2">
        <f>AF114*'fuels and tailpipe emissions'!$C$3</f>
        <v/>
      </c>
      <c r="AH114" s="3">
        <f>0.15*AF114</f>
        <v/>
      </c>
      <c r="AI114" s="3" t="n">
        <v>0</v>
      </c>
      <c r="AJ114" s="3" t="n">
        <v>0</v>
      </c>
      <c r="AK114">
        <f>J114/25000</f>
        <v/>
      </c>
      <c r="AL114">
        <f>0.000537/1000*Q114</f>
        <v/>
      </c>
      <c r="AM114" t="n">
        <v>0.00129</v>
      </c>
      <c r="AN114" s="2">
        <f>U114</f>
        <v/>
      </c>
      <c r="AO114" s="2">
        <f>SUM(V114:W114)</f>
        <v/>
      </c>
      <c r="AP114" s="2">
        <f>AC114</f>
        <v/>
      </c>
      <c r="AQ114" s="6" t="n">
        <v>1.953899323152704</v>
      </c>
      <c r="AR114" s="20" t="n">
        <v>0.012</v>
      </c>
      <c r="AS114" s="6">
        <f>IF($H114="BEV",SUMPRODUCT(#REF!,#REF!),"")</f>
        <v/>
      </c>
      <c r="AT114" s="2">
        <f>SUM(Z114,AG114)/(SUM(AQ114,AS114)/3.6)</f>
        <v/>
      </c>
      <c r="AU114" s="5">
        <f>IF($H114="ICEV-p",$AQ114/('fuels and tailpipe emissions'!$C$3*3.6)*'fuels and tailpipe emissions'!$D$3,"")*(1-AR114)</f>
        <v/>
      </c>
      <c r="AV114" s="5">
        <f>IF($H114="ICEV-p",$AQ114/('fuels and tailpipe emissions'!$C$3*3.6)*'fuels and tailpipe emissions'!$D$3,"")*AR114</f>
        <v/>
      </c>
      <c r="AW114" s="7">
        <f>IF($H114="ICEV-p",$AQ114/('fuels and tailpipe emissions'!$C$3*3.6)*'fuels and tailpipe emissions'!$E$3,"")</f>
        <v/>
      </c>
      <c r="AX114" s="7">
        <f>SUMIFS('fuels and tailpipe emissions'!$H$10:$H$126,'fuels and tailpipe emissions'!$A$10:$A$126,'vehicles specifications'!$F114,'fuels and tailpipe emissions'!$B$10:$B$126,'vehicles specifications'!AX$2)/1000*$AQ114</f>
        <v/>
      </c>
      <c r="AY114" s="7">
        <f>SUMIFS('fuels and tailpipe emissions'!$H$10:$H$126,'fuels and tailpipe emissions'!$A$10:$A$126,'vehicles specifications'!$F114,'fuels and tailpipe emissions'!$B$10:$B$126,'vehicles specifications'!AY$2)/1000*$AQ114</f>
        <v/>
      </c>
      <c r="AZ114" s="7">
        <f>SUMIFS('fuels and tailpipe emissions'!$H$10:$H$126,'fuels and tailpipe emissions'!$A$10:$A$126,'vehicles specifications'!$F114,'fuels and tailpipe emissions'!$B$10:$B$126,'vehicles specifications'!AZ$2)/1000*$AQ114</f>
        <v/>
      </c>
      <c r="BA114" s="7">
        <f>SUMIFS('fuels and tailpipe emissions'!$H$10:$H$126,'fuels and tailpipe emissions'!$A$10:$A$126,'vehicles specifications'!$F114,'fuels and tailpipe emissions'!$B$10:$B$126,'vehicles specifications'!BA$2)/1000*$AQ114</f>
        <v/>
      </c>
      <c r="BB114" s="7">
        <f>SUMIFS('fuels and tailpipe emissions'!$H$10:$H$126,'fuels and tailpipe emissions'!$A$10:$A$126,'vehicles specifications'!$F114,'fuels and tailpipe emissions'!$B$10:$B$126,'vehicles specifications'!BB$2)/1000*$AQ114</f>
        <v/>
      </c>
      <c r="BC114" s="7">
        <f>SUMIFS('fuels and tailpipe emissions'!$H$10:$H$126,'fuels and tailpipe emissions'!$A$10:$A$126,'vehicles specifications'!$F114,'fuels and tailpipe emissions'!$B$10:$B$126,'vehicles specifications'!BC$2)/1000*$AQ114</f>
        <v/>
      </c>
      <c r="BD114" s="7">
        <f>SUMIFS('fuels and tailpipe emissions'!$H$10:$H$126,'fuels and tailpipe emissions'!$A$10:$A$126,'vehicles specifications'!$F114,'fuels and tailpipe emissions'!$B$10:$B$126,'vehicles specifications'!BD$2)/1000*$AQ114</f>
        <v/>
      </c>
      <c r="BE114" s="7">
        <f>SUMIFS('fuels and tailpipe emissions'!$H$10:$H$126,'fuels and tailpipe emissions'!$A$10:$A$126,'vehicles specifications'!$F114,'fuels and tailpipe emissions'!$B$10:$B$126,'vehicles specifications'!BE$2)/1000*$AQ114</f>
        <v/>
      </c>
      <c r="BF114" s="7">
        <f>SUMIFS('fuels and tailpipe emissions'!$H$10:$H$126,'fuels and tailpipe emissions'!$A$10:$A$126,'vehicles specifications'!$F114,'fuels and tailpipe emissions'!$B$10:$B$126,'vehicles specifications'!BF$2)/1000*$AQ114</f>
        <v/>
      </c>
      <c r="BG114" s="7">
        <f>SUMIFS('fuels and tailpipe emissions'!$H$10:$H$126,'fuels and tailpipe emissions'!$A$10:$A$126,'vehicles specifications'!$F114,'fuels and tailpipe emissions'!$B$10:$B$126,'vehicles specifications'!BG$2)/1000*$AQ114</f>
        <v/>
      </c>
      <c r="BH114" s="7">
        <f>SUMIFS('fuels and tailpipe emissions'!$H$10:$H$126,'fuels and tailpipe emissions'!$A$10:$A$126,'vehicles specifications'!$F114,'fuels and tailpipe emissions'!$B$10:$B$126,'vehicles specifications'!BH$2)/1000*$AQ114</f>
        <v/>
      </c>
      <c r="BI114" s="7">
        <f>SUMIFS('fuels and tailpipe emissions'!$H$10:$H$126,'fuels and tailpipe emissions'!$A$10:$A$126,'vehicles specifications'!$F114,'fuels and tailpipe emissions'!$B$10:$B$126,'vehicles specifications'!BI$2)/1000*$AQ114</f>
        <v/>
      </c>
      <c r="BJ114" s="7">
        <f>SUMIFS('fuels and tailpipe emissions'!$H$10:$H$126,'fuels and tailpipe emissions'!$A$10:$A$126,'vehicles specifications'!$F114,'fuels and tailpipe emissions'!$B$10:$B$126,'vehicles specifications'!BJ$2)/1000*$AQ114</f>
        <v/>
      </c>
      <c r="BK114" s="7">
        <f>SUMIFS('fuels and tailpipe emissions'!$H$10:$H$126,'fuels and tailpipe emissions'!$A$10:$A$126,'vehicles specifications'!$F114,'fuels and tailpipe emissions'!$B$10:$B$126,'vehicles specifications'!BK$2)/1000*$AQ114</f>
        <v/>
      </c>
      <c r="BL114" s="7">
        <f>SUMIFS('fuels and tailpipe emissions'!$H$10:$H$126,'fuels and tailpipe emissions'!$A$10:$A$126,'vehicles specifications'!$F114,'fuels and tailpipe emissions'!$B$10:$B$126,'vehicles specifications'!BL$2)/1000*$AQ114</f>
        <v/>
      </c>
      <c r="BM114" s="7">
        <f>SUMIFS('fuels and tailpipe emissions'!$H$10:$H$126,'fuels and tailpipe emissions'!$A$10:$A$126,'vehicles specifications'!$F114,'fuels and tailpipe emissions'!$B$10:$B$126,'vehicles specifications'!BM$2)/1000*$AQ114</f>
        <v/>
      </c>
      <c r="BN114" s="7">
        <f>SUMIFS('fuels and tailpipe emissions'!$H$10:$H$126,'fuels and tailpipe emissions'!$A$10:$A$126,'vehicles specifications'!$F114,'fuels and tailpipe emissions'!$B$10:$B$126,'vehicles specifications'!BN$2)/1000*$AQ114</f>
        <v/>
      </c>
      <c r="BO114" s="7">
        <f>SUMIFS('fuels and tailpipe emissions'!$H$10:$H$126,'fuels and tailpipe emissions'!$A$10:$A$126,'vehicles specifications'!$F114,'fuels and tailpipe emissions'!$B$10:$B$126,'vehicles specifications'!BO$2)/1000*$AQ114</f>
        <v/>
      </c>
      <c r="BP114" s="7">
        <f>SUMIFS('fuels and tailpipe emissions'!$H$10:$H$126,'fuels and tailpipe emissions'!$A$10:$A$126,'vehicles specifications'!$F114,'fuels and tailpipe emissions'!$B$10:$B$126,'vehicles specifications'!BP$2)/1000*$AQ114</f>
        <v/>
      </c>
      <c r="BQ114" s="7">
        <f>SUMIFS('fuels and tailpipe emissions'!$H$10:$H$126,'fuels and tailpipe emissions'!$A$10:$A$126,'vehicles specifications'!$F114,'fuels and tailpipe emissions'!$B$10:$B$126,'vehicles specifications'!BQ$2)/1000*$AQ114</f>
        <v/>
      </c>
      <c r="BR114" s="7">
        <f>SUMIFS('fuels and tailpipe emissions'!$H$10:$H$126,'fuels and tailpipe emissions'!$A$10:$A$126,'vehicles specifications'!$F114,'fuels and tailpipe emissions'!$B$10:$B$126,'vehicles specifications'!BR$2)/1000*$AQ114</f>
        <v/>
      </c>
      <c r="BS114" s="7">
        <f>SUMIFS('fuels and tailpipe emissions'!$H$10:$H$126,'fuels and tailpipe emissions'!$A$10:$A$126,'vehicles specifications'!$F114,'fuels and tailpipe emissions'!$B$10:$B$126,'vehicles specifications'!BS$2)/1000*$AQ114</f>
        <v/>
      </c>
      <c r="BT114" s="7">
        <f>SUMIFS('fuels and tailpipe emissions'!$H$10:$H$126,'fuels and tailpipe emissions'!$A$10:$A$126,'vehicles specifications'!$F114,'fuels and tailpipe emissions'!$B$10:$B$126,'vehicles specifications'!BT$2)/1000*$AQ114</f>
        <v/>
      </c>
      <c r="BU114" s="7">
        <f>SUMIFS('fuels and tailpipe emissions'!$H$10:$H$126,'fuels and tailpipe emissions'!$A$10:$A$126,'vehicles specifications'!$F114,'fuels and tailpipe emissions'!$B$10:$B$126,'vehicles specifications'!BU$2)/1000*$AQ114</f>
        <v/>
      </c>
      <c r="BV114" s="7">
        <f>SUMIFS('fuels and tailpipe emissions'!$H$10:$H$126,'fuels and tailpipe emissions'!$A$10:$A$126,'vehicles specifications'!$F114,'fuels and tailpipe emissions'!$B$10:$B$126,'vehicles specifications'!BV$2)/1000*$AQ114</f>
        <v/>
      </c>
      <c r="BW114" s="7">
        <f>SUMIFS('fuels and tailpipe emissions'!$H$10:$H$126,'fuels and tailpipe emissions'!$A$10:$A$126,'vehicles specifications'!$F114,'fuels and tailpipe emissions'!$B$10:$B$126,'vehicles specifications'!BW$2)/1000*$AQ114</f>
        <v/>
      </c>
      <c r="BX114" s="7">
        <f>SUMIFS('fuels and tailpipe emissions'!$H$10:$H$126,'fuels and tailpipe emissions'!$A$10:$A$126,'vehicles specifications'!$F114,'fuels and tailpipe emissions'!$B$10:$B$126,'vehicles specifications'!BX$2)/1000*$AQ114</f>
        <v/>
      </c>
      <c r="BY114" s="7">
        <f>SUMIFS('fuels and tailpipe emissions'!$H$10:$H$126,'fuels and tailpipe emissions'!$A$10:$A$126,'vehicles specifications'!$F114,'fuels and tailpipe emissions'!$B$10:$B$126,'vehicles specifications'!BY$2)/1000*$AQ114</f>
        <v/>
      </c>
      <c r="BZ114" s="7">
        <f>SUMIFS('fuels and tailpipe emissions'!$H$10:$H$126,'fuels and tailpipe emissions'!$A$10:$A$126,'vehicles specifications'!$F114,'fuels and tailpipe emissions'!$B$10:$B$126,'vehicles specifications'!BZ$2)/1000*$AQ114</f>
        <v/>
      </c>
      <c r="CA114" s="7">
        <f>SUMIFS('fuels and tailpipe emissions'!$H$10:$H$126,'fuels and tailpipe emissions'!$A$10:$A$126,'vehicles specifications'!$F114,'fuels and tailpipe emissions'!$B$10:$B$126,'vehicles specifications'!CA$2)/1000*$AQ114</f>
        <v/>
      </c>
      <c r="CB114" s="7">
        <f>SUMIFS('fuels and tailpipe emissions'!$H$10:$H$126,'fuels and tailpipe emissions'!$A$10:$A$126,'vehicles specifications'!$F114,'fuels and tailpipe emissions'!$B$10:$B$126,'vehicles specifications'!CB$2)/1000*$AQ114</f>
        <v/>
      </c>
      <c r="CC114" s="7">
        <f>SUMIFS('fuels and tailpipe emissions'!$H$10:$H$126,'fuels and tailpipe emissions'!$A$10:$A$126,'vehicles specifications'!$F114,'fuels and tailpipe emissions'!$B$10:$B$126,'vehicles specifications'!CC$2)/1000*$AQ114</f>
        <v/>
      </c>
      <c r="CD114" s="7">
        <f>SUMIFS('fuels and tailpipe emissions'!$H$10:$H$126,'fuels and tailpipe emissions'!$A$10:$A$126,'vehicles specifications'!$F114,'fuels and tailpipe emissions'!$B$10:$B$126,'vehicles specifications'!CD$2)/1000*$AQ114</f>
        <v/>
      </c>
      <c r="CE114" s="7">
        <f>SUMIFS('fuels and tailpipe emissions'!$H$10:$H$126,'fuels and tailpipe emissions'!$A$10:$A$126,'vehicles specifications'!$F114,'fuels and tailpipe emissions'!$B$10:$B$126,'vehicles specifications'!CE$2)/1000*$AQ114</f>
        <v/>
      </c>
      <c r="CF114" s="7">
        <f>SUMIFS('fuels and tailpipe emissions'!$H$10:$H$126,'fuels and tailpipe emissions'!$A$10:$A$126,'vehicles specifications'!$F114,'fuels and tailpipe emissions'!$B$10:$B$126,'vehicles specifications'!CF$2)/1000*$AQ114</f>
        <v/>
      </c>
      <c r="CG114" s="7">
        <f>SUMIFS('fuels and tailpipe emissions'!$H$10:$H$126,'fuels and tailpipe emissions'!$A$10:$A$126,'vehicles specifications'!$F114,'fuels and tailpipe emissions'!$B$10:$B$126,'vehicles specifications'!CG$2)/1000*$AQ114</f>
        <v/>
      </c>
      <c r="CH114" s="7">
        <f>SUMIFS('fuels and tailpipe emissions'!$H$10:$H$126,'fuels and tailpipe emissions'!$A$10:$A$126,'vehicles specifications'!$F114,'fuels and tailpipe emissions'!$B$10:$B$126,'vehicles specifications'!CH$2)/1000*$AQ114</f>
        <v/>
      </c>
      <c r="CI114" s="7">
        <f>SUMIFS('fuels and tailpipe emissions'!$H$10:$H$126,'fuels and tailpipe emissions'!$A$10:$A$126,'vehicles specifications'!$F114,'fuels and tailpipe emissions'!$B$10:$B$126,'vehicles specifications'!CI$2)/1000*$AQ114</f>
        <v/>
      </c>
      <c r="CJ114" s="7">
        <f>SUMIFS('fuels and tailpipe emissions'!$H$10:$H$126,'fuels and tailpipe emissions'!$A$10:$A$126,'vehicles specifications'!$F114,'fuels and tailpipe emissions'!$B$10:$B$126,'vehicles specifications'!CJ$2)/1000*$AQ114</f>
        <v/>
      </c>
      <c r="CK114" s="38">
        <f>VLOOKUP($B114,'abrasion emissions'!$O$7:$R$36,2,FALSE)</f>
        <v/>
      </c>
      <c r="CL114" s="38">
        <f>VLOOKUP($B114,'abrasion emissions'!$O$7:$R$36,3,FALSE)</f>
        <v/>
      </c>
      <c r="CM114" s="38">
        <f>VLOOKUP($B114,'abrasion emissions'!$O$7:$R$36,4,FALSE)</f>
        <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
      </c>
      <c r="CV114" s="7">
        <f>(CK114*CN114)+(CL114*CO114)+(CM114*CP114)</f>
        <v/>
      </c>
      <c r="CW114" s="7">
        <f>(CK114*CQ114)+(CL114*CR114)+(CM114*CS114)</f>
        <v/>
      </c>
    </row>
    <row r="115">
      <c r="A115">
        <f>B115&amp;" - "&amp;D115&amp;" - "&amp;IF(I115&lt;&gt;"",I115&amp;" - "&amp;E115,E115)</f>
        <v/>
      </c>
      <c r="B115" t="inlineStr">
        <is>
          <t>Motorbike, gasoline, &gt;35kW, EURO-5</t>
        </is>
      </c>
      <c r="D115" s="18" t="n">
        <v>2020</v>
      </c>
      <c r="E115" t="inlineStr">
        <is>
          <t>CH</t>
        </is>
      </c>
      <c r="F115" t="inlineStr">
        <is>
          <t>EURO-5</t>
        </is>
      </c>
      <c r="G115" t="inlineStr">
        <is>
          <t>vkm</t>
        </is>
      </c>
      <c r="H115" t="inlineStr">
        <is>
          <t>ICEV-p</t>
        </is>
      </c>
      <c r="J115" t="n">
        <v>40500</v>
      </c>
      <c r="K115" t="n">
        <v>2896</v>
      </c>
      <c r="L115" s="2">
        <f>J115/K115</f>
        <v/>
      </c>
      <c r="M115" t="n">
        <v>1.1</v>
      </c>
      <c r="N115" t="n">
        <v>75</v>
      </c>
      <c r="O115" t="n">
        <v>6</v>
      </c>
      <c r="P115" s="2">
        <f>SUM(U115,V115,W115,AC115,AF115,AH115)</f>
        <v/>
      </c>
      <c r="Q115" s="2">
        <f>P115+(M115*N115)+O115</f>
        <v/>
      </c>
      <c r="R115" t="n">
        <v>91</v>
      </c>
      <c r="S115" s="2" t="n">
        <v>111</v>
      </c>
      <c r="T115" s="1" t="n">
        <v>0</v>
      </c>
      <c r="U115" s="2">
        <f>S115*(1-T115)</f>
        <v/>
      </c>
      <c r="V115" s="2" t="n">
        <v>130</v>
      </c>
      <c r="W115" s="2" t="n">
        <v>0</v>
      </c>
      <c r="X115" s="3" t="n">
        <v>0</v>
      </c>
      <c r="Y115" s="1" t="n">
        <v>0.8</v>
      </c>
      <c r="Z115" s="3">
        <f>Y115*X115</f>
        <v/>
      </c>
      <c r="AA115" s="3">
        <f>IF(I115&lt;&gt;"",X115/INDEX('energy battery'!$B$3:$D$6,MATCH('vehicles specifications'!$D115,'energy battery'!$A$3:$A$6,0),MATCH('vehicles specifications'!$I115,'energy battery'!$B$2:$D$2,0)),"")</f>
        <v/>
      </c>
      <c r="AB115" s="3">
        <f>IF(AA115&lt;&gt;"",0.3*AA115,"")</f>
        <v/>
      </c>
      <c r="AC115" s="3">
        <f>IF(AA115&lt;&gt;"",AB115+AA115,"")</f>
        <v/>
      </c>
      <c r="AD115" s="3" t="n">
        <v>0</v>
      </c>
      <c r="AE115" s="3" t="n">
        <v>18</v>
      </c>
      <c r="AF115">
        <f>AE115*'fuels and tailpipe emissions'!$B$3</f>
        <v/>
      </c>
      <c r="AG115" s="2">
        <f>AF115*'fuels and tailpipe emissions'!$C$3</f>
        <v/>
      </c>
      <c r="AH115" s="3">
        <f>0.15*AF115</f>
        <v/>
      </c>
      <c r="AI115" s="3" t="n">
        <v>0</v>
      </c>
      <c r="AJ115" s="3" t="n">
        <v>0</v>
      </c>
      <c r="AK115">
        <f>J115/25000</f>
        <v/>
      </c>
      <c r="AL115">
        <f>0.000537/1000*Q115</f>
        <v/>
      </c>
      <c r="AM115" t="n">
        <v>0.00129</v>
      </c>
      <c r="AN115" s="2">
        <f>U115</f>
        <v/>
      </c>
      <c r="AO115" s="2">
        <f>SUM(V115:W115)</f>
        <v/>
      </c>
      <c r="AP115" s="2">
        <f>AC115</f>
        <v/>
      </c>
      <c r="AQ115" s="6" t="n">
        <v>1.934360329921177</v>
      </c>
      <c r="AR115" s="20" t="n">
        <v>0.012</v>
      </c>
      <c r="AS115" s="6">
        <f>IF($H115="BEV",SUMPRODUCT(#REF!,#REF!),"")</f>
        <v/>
      </c>
      <c r="AT115" s="2">
        <f>SUM(Z115,AG115)/(SUM(AQ115,AS115)/3.6)</f>
        <v/>
      </c>
      <c r="AU115" s="5">
        <f>IF($H115="ICEV-p",$AQ115/('fuels and tailpipe emissions'!$C$3*3.6)*'fuels and tailpipe emissions'!$D$3,"")*(1-AR115)</f>
        <v/>
      </c>
      <c r="AV115" s="5">
        <f>IF($H115="ICEV-p",$AQ115/('fuels and tailpipe emissions'!$C$3*3.6)*'fuels and tailpipe emissions'!$D$3,"")*AR115</f>
        <v/>
      </c>
      <c r="AW115" s="7">
        <f>IF($H115="ICEV-p",$AQ115/('fuels and tailpipe emissions'!$C$3*3.6)*'fuels and tailpipe emissions'!$E$3,"")</f>
        <v/>
      </c>
      <c r="AX115" s="7">
        <f>SUMIFS('fuels and tailpipe emissions'!$H$10:$H$126,'fuels and tailpipe emissions'!$A$10:$A$126,'vehicles specifications'!$F115,'fuels and tailpipe emissions'!$B$10:$B$126,'vehicles specifications'!AX$2)/1000*$AQ115</f>
        <v/>
      </c>
      <c r="AY115" s="7">
        <f>SUMIFS('fuels and tailpipe emissions'!$H$10:$H$126,'fuels and tailpipe emissions'!$A$10:$A$126,'vehicles specifications'!$F115,'fuels and tailpipe emissions'!$B$10:$B$126,'vehicles specifications'!AY$2)/1000*$AQ115</f>
        <v/>
      </c>
      <c r="AZ115" s="7">
        <f>SUMIFS('fuels and tailpipe emissions'!$H$10:$H$126,'fuels and tailpipe emissions'!$A$10:$A$126,'vehicles specifications'!$F115,'fuels and tailpipe emissions'!$B$10:$B$126,'vehicles specifications'!AZ$2)/1000*$AQ115</f>
        <v/>
      </c>
      <c r="BA115" s="7">
        <f>SUMIFS('fuels and tailpipe emissions'!$H$10:$H$126,'fuels and tailpipe emissions'!$A$10:$A$126,'vehicles specifications'!$F115,'fuels and tailpipe emissions'!$B$10:$B$126,'vehicles specifications'!BA$2)/1000*$AQ115</f>
        <v/>
      </c>
      <c r="BB115" s="7">
        <f>SUMIFS('fuels and tailpipe emissions'!$H$10:$H$126,'fuels and tailpipe emissions'!$A$10:$A$126,'vehicles specifications'!$F115,'fuels and tailpipe emissions'!$B$10:$B$126,'vehicles specifications'!BB$2)/1000*$AQ115</f>
        <v/>
      </c>
      <c r="BC115" s="7">
        <f>SUMIFS('fuels and tailpipe emissions'!$H$10:$H$126,'fuels and tailpipe emissions'!$A$10:$A$126,'vehicles specifications'!$F115,'fuels and tailpipe emissions'!$B$10:$B$126,'vehicles specifications'!BC$2)/1000*$AQ115</f>
        <v/>
      </c>
      <c r="BD115" s="7">
        <f>SUMIFS('fuels and tailpipe emissions'!$H$10:$H$126,'fuels and tailpipe emissions'!$A$10:$A$126,'vehicles specifications'!$F115,'fuels and tailpipe emissions'!$B$10:$B$126,'vehicles specifications'!BD$2)/1000*$AQ115</f>
        <v/>
      </c>
      <c r="BE115" s="7">
        <f>SUMIFS('fuels and tailpipe emissions'!$H$10:$H$126,'fuels and tailpipe emissions'!$A$10:$A$126,'vehicles specifications'!$F115,'fuels and tailpipe emissions'!$B$10:$B$126,'vehicles specifications'!BE$2)/1000*$AQ115</f>
        <v/>
      </c>
      <c r="BF115" s="7">
        <f>SUMIFS('fuels and tailpipe emissions'!$H$10:$H$126,'fuels and tailpipe emissions'!$A$10:$A$126,'vehicles specifications'!$F115,'fuels and tailpipe emissions'!$B$10:$B$126,'vehicles specifications'!BF$2)/1000*$AQ115</f>
        <v/>
      </c>
      <c r="BG115" s="7">
        <f>SUMIFS('fuels and tailpipe emissions'!$H$10:$H$126,'fuels and tailpipe emissions'!$A$10:$A$126,'vehicles specifications'!$F115,'fuels and tailpipe emissions'!$B$10:$B$126,'vehicles specifications'!BG$2)/1000*$AQ115</f>
        <v/>
      </c>
      <c r="BH115" s="7">
        <f>SUMIFS('fuels and tailpipe emissions'!$H$10:$H$126,'fuels and tailpipe emissions'!$A$10:$A$126,'vehicles specifications'!$F115,'fuels and tailpipe emissions'!$B$10:$B$126,'vehicles specifications'!BH$2)/1000*$AQ115</f>
        <v/>
      </c>
      <c r="BI115" s="7">
        <f>SUMIFS('fuels and tailpipe emissions'!$H$10:$H$126,'fuels and tailpipe emissions'!$A$10:$A$126,'vehicles specifications'!$F115,'fuels and tailpipe emissions'!$B$10:$B$126,'vehicles specifications'!BI$2)/1000*$AQ115</f>
        <v/>
      </c>
      <c r="BJ115" s="7">
        <f>SUMIFS('fuels and tailpipe emissions'!$H$10:$H$126,'fuels and tailpipe emissions'!$A$10:$A$126,'vehicles specifications'!$F115,'fuels and tailpipe emissions'!$B$10:$B$126,'vehicles specifications'!BJ$2)/1000*$AQ115</f>
        <v/>
      </c>
      <c r="BK115" s="7">
        <f>SUMIFS('fuels and tailpipe emissions'!$H$10:$H$126,'fuels and tailpipe emissions'!$A$10:$A$126,'vehicles specifications'!$F115,'fuels and tailpipe emissions'!$B$10:$B$126,'vehicles specifications'!BK$2)/1000*$AQ115</f>
        <v/>
      </c>
      <c r="BL115" s="7">
        <f>SUMIFS('fuels and tailpipe emissions'!$H$10:$H$126,'fuels and tailpipe emissions'!$A$10:$A$126,'vehicles specifications'!$F115,'fuels and tailpipe emissions'!$B$10:$B$126,'vehicles specifications'!BL$2)/1000*$AQ115</f>
        <v/>
      </c>
      <c r="BM115" s="7">
        <f>SUMIFS('fuels and tailpipe emissions'!$H$10:$H$126,'fuels and tailpipe emissions'!$A$10:$A$126,'vehicles specifications'!$F115,'fuels and tailpipe emissions'!$B$10:$B$126,'vehicles specifications'!BM$2)/1000*$AQ115</f>
        <v/>
      </c>
      <c r="BN115" s="7">
        <f>SUMIFS('fuels and tailpipe emissions'!$H$10:$H$126,'fuels and tailpipe emissions'!$A$10:$A$126,'vehicles specifications'!$F115,'fuels and tailpipe emissions'!$B$10:$B$126,'vehicles specifications'!BN$2)/1000*$AQ115</f>
        <v/>
      </c>
      <c r="BO115" s="7">
        <f>SUMIFS('fuels and tailpipe emissions'!$H$10:$H$126,'fuels and tailpipe emissions'!$A$10:$A$126,'vehicles specifications'!$F115,'fuels and tailpipe emissions'!$B$10:$B$126,'vehicles specifications'!BO$2)/1000*$AQ115</f>
        <v/>
      </c>
      <c r="BP115" s="7">
        <f>SUMIFS('fuels and tailpipe emissions'!$H$10:$H$126,'fuels and tailpipe emissions'!$A$10:$A$126,'vehicles specifications'!$F115,'fuels and tailpipe emissions'!$B$10:$B$126,'vehicles specifications'!BP$2)/1000*$AQ115</f>
        <v/>
      </c>
      <c r="BQ115" s="7">
        <f>SUMIFS('fuels and tailpipe emissions'!$H$10:$H$126,'fuels and tailpipe emissions'!$A$10:$A$126,'vehicles specifications'!$F115,'fuels and tailpipe emissions'!$B$10:$B$126,'vehicles specifications'!BQ$2)/1000*$AQ115</f>
        <v/>
      </c>
      <c r="BR115" s="7">
        <f>SUMIFS('fuels and tailpipe emissions'!$H$10:$H$126,'fuels and tailpipe emissions'!$A$10:$A$126,'vehicles specifications'!$F115,'fuels and tailpipe emissions'!$B$10:$B$126,'vehicles specifications'!BR$2)/1000*$AQ115</f>
        <v/>
      </c>
      <c r="BS115" s="7">
        <f>SUMIFS('fuels and tailpipe emissions'!$H$10:$H$126,'fuels and tailpipe emissions'!$A$10:$A$126,'vehicles specifications'!$F115,'fuels and tailpipe emissions'!$B$10:$B$126,'vehicles specifications'!BS$2)/1000*$AQ115</f>
        <v/>
      </c>
      <c r="BT115" s="7">
        <f>SUMIFS('fuels and tailpipe emissions'!$H$10:$H$126,'fuels and tailpipe emissions'!$A$10:$A$126,'vehicles specifications'!$F115,'fuels and tailpipe emissions'!$B$10:$B$126,'vehicles specifications'!BT$2)/1000*$AQ115</f>
        <v/>
      </c>
      <c r="BU115" s="7">
        <f>SUMIFS('fuels and tailpipe emissions'!$H$10:$H$126,'fuels and tailpipe emissions'!$A$10:$A$126,'vehicles specifications'!$F115,'fuels and tailpipe emissions'!$B$10:$B$126,'vehicles specifications'!BU$2)/1000*$AQ115</f>
        <v/>
      </c>
      <c r="BV115" s="7">
        <f>SUMIFS('fuels and tailpipe emissions'!$H$10:$H$126,'fuels and tailpipe emissions'!$A$10:$A$126,'vehicles specifications'!$F115,'fuels and tailpipe emissions'!$B$10:$B$126,'vehicles specifications'!BV$2)/1000*$AQ115</f>
        <v/>
      </c>
      <c r="BW115" s="7">
        <f>SUMIFS('fuels and tailpipe emissions'!$H$10:$H$126,'fuels and tailpipe emissions'!$A$10:$A$126,'vehicles specifications'!$F115,'fuels and tailpipe emissions'!$B$10:$B$126,'vehicles specifications'!BW$2)/1000*$AQ115</f>
        <v/>
      </c>
      <c r="BX115" s="7">
        <f>SUMIFS('fuels and tailpipe emissions'!$H$10:$H$126,'fuels and tailpipe emissions'!$A$10:$A$126,'vehicles specifications'!$F115,'fuels and tailpipe emissions'!$B$10:$B$126,'vehicles specifications'!BX$2)/1000*$AQ115</f>
        <v/>
      </c>
      <c r="BY115" s="7">
        <f>SUMIFS('fuels and tailpipe emissions'!$H$10:$H$126,'fuels and tailpipe emissions'!$A$10:$A$126,'vehicles specifications'!$F115,'fuels and tailpipe emissions'!$B$10:$B$126,'vehicles specifications'!BY$2)/1000*$AQ115</f>
        <v/>
      </c>
      <c r="BZ115" s="7">
        <f>SUMIFS('fuels and tailpipe emissions'!$H$10:$H$126,'fuels and tailpipe emissions'!$A$10:$A$126,'vehicles specifications'!$F115,'fuels and tailpipe emissions'!$B$10:$B$126,'vehicles specifications'!BZ$2)/1000*$AQ115</f>
        <v/>
      </c>
      <c r="CA115" s="7">
        <f>SUMIFS('fuels and tailpipe emissions'!$H$10:$H$126,'fuels and tailpipe emissions'!$A$10:$A$126,'vehicles specifications'!$F115,'fuels and tailpipe emissions'!$B$10:$B$126,'vehicles specifications'!CA$2)/1000*$AQ115</f>
        <v/>
      </c>
      <c r="CB115" s="7">
        <f>SUMIFS('fuels and tailpipe emissions'!$H$10:$H$126,'fuels and tailpipe emissions'!$A$10:$A$126,'vehicles specifications'!$F115,'fuels and tailpipe emissions'!$B$10:$B$126,'vehicles specifications'!CB$2)/1000*$AQ115</f>
        <v/>
      </c>
      <c r="CC115" s="7">
        <f>SUMIFS('fuels and tailpipe emissions'!$H$10:$H$126,'fuels and tailpipe emissions'!$A$10:$A$126,'vehicles specifications'!$F115,'fuels and tailpipe emissions'!$B$10:$B$126,'vehicles specifications'!CC$2)/1000*$AQ115</f>
        <v/>
      </c>
      <c r="CD115" s="7">
        <f>SUMIFS('fuels and tailpipe emissions'!$H$10:$H$126,'fuels and tailpipe emissions'!$A$10:$A$126,'vehicles specifications'!$F115,'fuels and tailpipe emissions'!$B$10:$B$126,'vehicles specifications'!CD$2)/1000*$AQ115</f>
        <v/>
      </c>
      <c r="CE115" s="7">
        <f>SUMIFS('fuels and tailpipe emissions'!$H$10:$H$126,'fuels and tailpipe emissions'!$A$10:$A$126,'vehicles specifications'!$F115,'fuels and tailpipe emissions'!$B$10:$B$126,'vehicles specifications'!CE$2)/1000*$AQ115</f>
        <v/>
      </c>
      <c r="CF115" s="7">
        <f>SUMIFS('fuels and tailpipe emissions'!$H$10:$H$126,'fuels and tailpipe emissions'!$A$10:$A$126,'vehicles specifications'!$F115,'fuels and tailpipe emissions'!$B$10:$B$126,'vehicles specifications'!CF$2)/1000*$AQ115</f>
        <v/>
      </c>
      <c r="CG115" s="7">
        <f>SUMIFS('fuels and tailpipe emissions'!$H$10:$H$126,'fuels and tailpipe emissions'!$A$10:$A$126,'vehicles specifications'!$F115,'fuels and tailpipe emissions'!$B$10:$B$126,'vehicles specifications'!CG$2)/1000*$AQ115</f>
        <v/>
      </c>
      <c r="CH115" s="7">
        <f>SUMIFS('fuels and tailpipe emissions'!$H$10:$H$126,'fuels and tailpipe emissions'!$A$10:$A$126,'vehicles specifications'!$F115,'fuels and tailpipe emissions'!$B$10:$B$126,'vehicles specifications'!CH$2)/1000*$AQ115</f>
        <v/>
      </c>
      <c r="CI115" s="7">
        <f>SUMIFS('fuels and tailpipe emissions'!$H$10:$H$126,'fuels and tailpipe emissions'!$A$10:$A$126,'vehicles specifications'!$F115,'fuels and tailpipe emissions'!$B$10:$B$126,'vehicles specifications'!CI$2)/1000*$AQ115</f>
        <v/>
      </c>
      <c r="CJ115" s="7">
        <f>SUMIFS('fuels and tailpipe emissions'!$H$10:$H$126,'fuels and tailpipe emissions'!$A$10:$A$126,'vehicles specifications'!$F115,'fuels and tailpipe emissions'!$B$10:$B$126,'vehicles specifications'!CJ$2)/1000*$AQ115</f>
        <v/>
      </c>
      <c r="CK115" s="38">
        <f>VLOOKUP($B115,'abrasion emissions'!$O$7:$R$36,2,FALSE)</f>
        <v/>
      </c>
      <c r="CL115" s="38">
        <f>VLOOKUP($B115,'abrasion emissions'!$O$7:$R$36,3,FALSE)</f>
        <v/>
      </c>
      <c r="CM115" s="38">
        <f>VLOOKUP($B115,'abrasion emissions'!$O$7:$R$36,4,FALSE)</f>
        <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
      </c>
      <c r="CV115" s="7">
        <f>(CK115*CN115)+(CL115*CO115)+(CM115*CP115)</f>
        <v/>
      </c>
      <c r="CW115" s="7">
        <f>(CK115*CQ115)+(CL115*CR115)+(CM115*CS115)</f>
        <v/>
      </c>
    </row>
    <row r="116">
      <c r="A116">
        <f>B116&amp;" - "&amp;D116&amp;" - "&amp;IF(I116&lt;&gt;"",I116&amp;" - "&amp;E116,E116)</f>
        <v/>
      </c>
      <c r="B116" t="inlineStr">
        <is>
          <t>Motorbike, gasoline, &gt;35kW, EURO-5</t>
        </is>
      </c>
      <c r="D116" s="18" t="n">
        <v>2030</v>
      </c>
      <c r="E116" t="inlineStr">
        <is>
          <t>CH</t>
        </is>
      </c>
      <c r="F116" t="inlineStr">
        <is>
          <t>EURO-5</t>
        </is>
      </c>
      <c r="G116" t="inlineStr">
        <is>
          <t>vkm</t>
        </is>
      </c>
      <c r="H116" t="inlineStr">
        <is>
          <t>ICEV-p</t>
        </is>
      </c>
      <c r="J116" t="n">
        <v>40500</v>
      </c>
      <c r="K116" t="n">
        <v>2896</v>
      </c>
      <c r="L116" s="2">
        <f>J116/K116</f>
        <v/>
      </c>
      <c r="M116" t="n">
        <v>1.1</v>
      </c>
      <c r="N116" t="n">
        <v>75</v>
      </c>
      <c r="O116" t="n">
        <v>6</v>
      </c>
      <c r="P116" s="2">
        <f>SUM(U116,V116,W116,AC116,AF116,AH116)</f>
        <v/>
      </c>
      <c r="Q116" s="2">
        <f>P116+(M116*N116)+O116</f>
        <v/>
      </c>
      <c r="R116" t="n">
        <v>91</v>
      </c>
      <c r="S116" s="2" t="n">
        <v>111</v>
      </c>
      <c r="T116" s="1" t="n">
        <v>0.03</v>
      </c>
      <c r="U116" s="2">
        <f>S116*(1-T116)</f>
        <v/>
      </c>
      <c r="V116" s="2" t="n">
        <v>130</v>
      </c>
      <c r="W116" s="2" t="n">
        <v>0</v>
      </c>
      <c r="X116" s="3" t="n">
        <v>0</v>
      </c>
      <c r="Y116" s="1" t="n">
        <v>0.8</v>
      </c>
      <c r="Z116" s="3">
        <f>Y116*X116</f>
        <v/>
      </c>
      <c r="AA116" s="3">
        <f>IF(I116&lt;&gt;"",X116/INDEX('energy battery'!$B$3:$D$6,MATCH('vehicles specifications'!$D116,'energy battery'!$A$3:$A$6,0),MATCH('vehicles specifications'!$I116,'energy battery'!$B$2:$D$2,0)),"")</f>
        <v/>
      </c>
      <c r="AB116" s="3">
        <f>IF(AA116&lt;&gt;"",0.3*AA116,"")</f>
        <v/>
      </c>
      <c r="AC116" s="3">
        <f>IF(AA116&lt;&gt;"",AB116+AA116,"")</f>
        <v/>
      </c>
      <c r="AD116" s="3" t="n">
        <v>0</v>
      </c>
      <c r="AE116" s="3" t="n">
        <v>18</v>
      </c>
      <c r="AF116">
        <f>AE116*'fuels and tailpipe emissions'!$B$3</f>
        <v/>
      </c>
      <c r="AG116" s="2">
        <f>AF116*'fuels and tailpipe emissions'!$C$3</f>
        <v/>
      </c>
      <c r="AH116" s="3">
        <f>0.15*AF116</f>
        <v/>
      </c>
      <c r="AI116" s="3" t="n">
        <v>0</v>
      </c>
      <c r="AJ116" s="3" t="n">
        <v>0</v>
      </c>
      <c r="AK116">
        <f>J116/25000</f>
        <v/>
      </c>
      <c r="AL116">
        <f>0.000537/1000*Q116</f>
        <v/>
      </c>
      <c r="AM116" t="n">
        <v>0.00129</v>
      </c>
      <c r="AN116" s="2">
        <f>U116</f>
        <v/>
      </c>
      <c r="AO116" s="2">
        <f>SUM(V116:W116)</f>
        <v/>
      </c>
      <c r="AP116" s="2">
        <f>AC116</f>
        <v/>
      </c>
      <c r="AQ116" s="6" t="n">
        <v>1.915016726621965</v>
      </c>
      <c r="AR116" s="20" t="n">
        <v>0.012</v>
      </c>
      <c r="AS116" s="6">
        <f>IF($H116="BEV",SUMPRODUCT(#REF!,#REF!),"")</f>
        <v/>
      </c>
      <c r="AT116" s="2">
        <f>SUM(Z116,AG116)/(SUM(AQ116,AS116)/3.6)</f>
        <v/>
      </c>
      <c r="AU116" s="5">
        <f>IF($H116="ICEV-p",$AQ116/('fuels and tailpipe emissions'!$C$3*3.6)*'fuels and tailpipe emissions'!$D$3,"")*(1-AR116)</f>
        <v/>
      </c>
      <c r="AV116" s="5">
        <f>IF($H116="ICEV-p",$AQ116/('fuels and tailpipe emissions'!$C$3*3.6)*'fuels and tailpipe emissions'!$D$3,"")*AR116</f>
        <v/>
      </c>
      <c r="AW116" s="7">
        <f>IF($H116="ICEV-p",$AQ116/('fuels and tailpipe emissions'!$C$3*3.6)*'fuels and tailpipe emissions'!$E$3,"")</f>
        <v/>
      </c>
      <c r="AX116" s="7">
        <f>SUMIFS('fuels and tailpipe emissions'!$H$10:$H$126,'fuels and tailpipe emissions'!$A$10:$A$126,'vehicles specifications'!$F116,'fuels and tailpipe emissions'!$B$10:$B$126,'vehicles specifications'!AX$2)/1000*$AQ116</f>
        <v/>
      </c>
      <c r="AY116" s="7">
        <f>SUMIFS('fuels and tailpipe emissions'!$H$10:$H$126,'fuels and tailpipe emissions'!$A$10:$A$126,'vehicles specifications'!$F116,'fuels and tailpipe emissions'!$B$10:$B$126,'vehicles specifications'!AY$2)/1000*$AQ116</f>
        <v/>
      </c>
      <c r="AZ116" s="7">
        <f>SUMIFS('fuels and tailpipe emissions'!$H$10:$H$126,'fuels and tailpipe emissions'!$A$10:$A$126,'vehicles specifications'!$F116,'fuels and tailpipe emissions'!$B$10:$B$126,'vehicles specifications'!AZ$2)/1000*$AQ116</f>
        <v/>
      </c>
      <c r="BA116" s="7">
        <f>SUMIFS('fuels and tailpipe emissions'!$H$10:$H$126,'fuels and tailpipe emissions'!$A$10:$A$126,'vehicles specifications'!$F116,'fuels and tailpipe emissions'!$B$10:$B$126,'vehicles specifications'!BA$2)/1000*$AQ116</f>
        <v/>
      </c>
      <c r="BB116" s="7">
        <f>SUMIFS('fuels and tailpipe emissions'!$H$10:$H$126,'fuels and tailpipe emissions'!$A$10:$A$126,'vehicles specifications'!$F116,'fuels and tailpipe emissions'!$B$10:$B$126,'vehicles specifications'!BB$2)/1000*$AQ116</f>
        <v/>
      </c>
      <c r="BC116" s="7">
        <f>SUMIFS('fuels and tailpipe emissions'!$H$10:$H$126,'fuels and tailpipe emissions'!$A$10:$A$126,'vehicles specifications'!$F116,'fuels and tailpipe emissions'!$B$10:$B$126,'vehicles specifications'!BC$2)/1000*$AQ116</f>
        <v/>
      </c>
      <c r="BD116" s="7">
        <f>SUMIFS('fuels and tailpipe emissions'!$H$10:$H$126,'fuels and tailpipe emissions'!$A$10:$A$126,'vehicles specifications'!$F116,'fuels and tailpipe emissions'!$B$10:$B$126,'vehicles specifications'!BD$2)/1000*$AQ116</f>
        <v/>
      </c>
      <c r="BE116" s="7">
        <f>SUMIFS('fuels and tailpipe emissions'!$H$10:$H$126,'fuels and tailpipe emissions'!$A$10:$A$126,'vehicles specifications'!$F116,'fuels and tailpipe emissions'!$B$10:$B$126,'vehicles specifications'!BE$2)/1000*$AQ116</f>
        <v/>
      </c>
      <c r="BF116" s="7">
        <f>SUMIFS('fuels and tailpipe emissions'!$H$10:$H$126,'fuels and tailpipe emissions'!$A$10:$A$126,'vehicles specifications'!$F116,'fuels and tailpipe emissions'!$B$10:$B$126,'vehicles specifications'!BF$2)/1000*$AQ116</f>
        <v/>
      </c>
      <c r="BG116" s="7">
        <f>SUMIFS('fuels and tailpipe emissions'!$H$10:$H$126,'fuels and tailpipe emissions'!$A$10:$A$126,'vehicles specifications'!$F116,'fuels and tailpipe emissions'!$B$10:$B$126,'vehicles specifications'!BG$2)/1000*$AQ116</f>
        <v/>
      </c>
      <c r="BH116" s="7">
        <f>SUMIFS('fuels and tailpipe emissions'!$H$10:$H$126,'fuels and tailpipe emissions'!$A$10:$A$126,'vehicles specifications'!$F116,'fuels and tailpipe emissions'!$B$10:$B$126,'vehicles specifications'!BH$2)/1000*$AQ116</f>
        <v/>
      </c>
      <c r="BI116" s="7">
        <f>SUMIFS('fuels and tailpipe emissions'!$H$10:$H$126,'fuels and tailpipe emissions'!$A$10:$A$126,'vehicles specifications'!$F116,'fuels and tailpipe emissions'!$B$10:$B$126,'vehicles specifications'!BI$2)/1000*$AQ116</f>
        <v/>
      </c>
      <c r="BJ116" s="7">
        <f>SUMIFS('fuels and tailpipe emissions'!$H$10:$H$126,'fuels and tailpipe emissions'!$A$10:$A$126,'vehicles specifications'!$F116,'fuels and tailpipe emissions'!$B$10:$B$126,'vehicles specifications'!BJ$2)/1000*$AQ116</f>
        <v/>
      </c>
      <c r="BK116" s="7">
        <f>SUMIFS('fuels and tailpipe emissions'!$H$10:$H$126,'fuels and tailpipe emissions'!$A$10:$A$126,'vehicles specifications'!$F116,'fuels and tailpipe emissions'!$B$10:$B$126,'vehicles specifications'!BK$2)/1000*$AQ116</f>
        <v/>
      </c>
      <c r="BL116" s="7">
        <f>SUMIFS('fuels and tailpipe emissions'!$H$10:$H$126,'fuels and tailpipe emissions'!$A$10:$A$126,'vehicles specifications'!$F116,'fuels and tailpipe emissions'!$B$10:$B$126,'vehicles specifications'!BL$2)/1000*$AQ116</f>
        <v/>
      </c>
      <c r="BM116" s="7">
        <f>SUMIFS('fuels and tailpipe emissions'!$H$10:$H$126,'fuels and tailpipe emissions'!$A$10:$A$126,'vehicles specifications'!$F116,'fuels and tailpipe emissions'!$B$10:$B$126,'vehicles specifications'!BM$2)/1000*$AQ116</f>
        <v/>
      </c>
      <c r="BN116" s="7">
        <f>SUMIFS('fuels and tailpipe emissions'!$H$10:$H$126,'fuels and tailpipe emissions'!$A$10:$A$126,'vehicles specifications'!$F116,'fuels and tailpipe emissions'!$B$10:$B$126,'vehicles specifications'!BN$2)/1000*$AQ116</f>
        <v/>
      </c>
      <c r="BO116" s="7">
        <f>SUMIFS('fuels and tailpipe emissions'!$H$10:$H$126,'fuels and tailpipe emissions'!$A$10:$A$126,'vehicles specifications'!$F116,'fuels and tailpipe emissions'!$B$10:$B$126,'vehicles specifications'!BO$2)/1000*$AQ116</f>
        <v/>
      </c>
      <c r="BP116" s="7">
        <f>SUMIFS('fuels and tailpipe emissions'!$H$10:$H$126,'fuels and tailpipe emissions'!$A$10:$A$126,'vehicles specifications'!$F116,'fuels and tailpipe emissions'!$B$10:$B$126,'vehicles specifications'!BP$2)/1000*$AQ116</f>
        <v/>
      </c>
      <c r="BQ116" s="7">
        <f>SUMIFS('fuels and tailpipe emissions'!$H$10:$H$126,'fuels and tailpipe emissions'!$A$10:$A$126,'vehicles specifications'!$F116,'fuels and tailpipe emissions'!$B$10:$B$126,'vehicles specifications'!BQ$2)/1000*$AQ116</f>
        <v/>
      </c>
      <c r="BR116" s="7">
        <f>SUMIFS('fuels and tailpipe emissions'!$H$10:$H$126,'fuels and tailpipe emissions'!$A$10:$A$126,'vehicles specifications'!$F116,'fuels and tailpipe emissions'!$B$10:$B$126,'vehicles specifications'!BR$2)/1000*$AQ116</f>
        <v/>
      </c>
      <c r="BS116" s="7">
        <f>SUMIFS('fuels and tailpipe emissions'!$H$10:$H$126,'fuels and tailpipe emissions'!$A$10:$A$126,'vehicles specifications'!$F116,'fuels and tailpipe emissions'!$B$10:$B$126,'vehicles specifications'!BS$2)/1000*$AQ116</f>
        <v/>
      </c>
      <c r="BT116" s="7">
        <f>SUMIFS('fuels and tailpipe emissions'!$H$10:$H$126,'fuels and tailpipe emissions'!$A$10:$A$126,'vehicles specifications'!$F116,'fuels and tailpipe emissions'!$B$10:$B$126,'vehicles specifications'!BT$2)/1000*$AQ116</f>
        <v/>
      </c>
      <c r="BU116" s="7">
        <f>SUMIFS('fuels and tailpipe emissions'!$H$10:$H$126,'fuels and tailpipe emissions'!$A$10:$A$126,'vehicles specifications'!$F116,'fuels and tailpipe emissions'!$B$10:$B$126,'vehicles specifications'!BU$2)/1000*$AQ116</f>
        <v/>
      </c>
      <c r="BV116" s="7">
        <f>SUMIFS('fuels and tailpipe emissions'!$H$10:$H$126,'fuels and tailpipe emissions'!$A$10:$A$126,'vehicles specifications'!$F116,'fuels and tailpipe emissions'!$B$10:$B$126,'vehicles specifications'!BV$2)/1000*$AQ116</f>
        <v/>
      </c>
      <c r="BW116" s="7">
        <f>SUMIFS('fuels and tailpipe emissions'!$H$10:$H$126,'fuels and tailpipe emissions'!$A$10:$A$126,'vehicles specifications'!$F116,'fuels and tailpipe emissions'!$B$10:$B$126,'vehicles specifications'!BW$2)/1000*$AQ116</f>
        <v/>
      </c>
      <c r="BX116" s="7">
        <f>SUMIFS('fuels and tailpipe emissions'!$H$10:$H$126,'fuels and tailpipe emissions'!$A$10:$A$126,'vehicles specifications'!$F116,'fuels and tailpipe emissions'!$B$10:$B$126,'vehicles specifications'!BX$2)/1000*$AQ116</f>
        <v/>
      </c>
      <c r="BY116" s="7">
        <f>SUMIFS('fuels and tailpipe emissions'!$H$10:$H$126,'fuels and tailpipe emissions'!$A$10:$A$126,'vehicles specifications'!$F116,'fuels and tailpipe emissions'!$B$10:$B$126,'vehicles specifications'!BY$2)/1000*$AQ116</f>
        <v/>
      </c>
      <c r="BZ116" s="7">
        <f>SUMIFS('fuels and tailpipe emissions'!$H$10:$H$126,'fuels and tailpipe emissions'!$A$10:$A$126,'vehicles specifications'!$F116,'fuels and tailpipe emissions'!$B$10:$B$126,'vehicles specifications'!BZ$2)/1000*$AQ116</f>
        <v/>
      </c>
      <c r="CA116" s="7">
        <f>SUMIFS('fuels and tailpipe emissions'!$H$10:$H$126,'fuels and tailpipe emissions'!$A$10:$A$126,'vehicles specifications'!$F116,'fuels and tailpipe emissions'!$B$10:$B$126,'vehicles specifications'!CA$2)/1000*$AQ116</f>
        <v/>
      </c>
      <c r="CB116" s="7">
        <f>SUMIFS('fuels and tailpipe emissions'!$H$10:$H$126,'fuels and tailpipe emissions'!$A$10:$A$126,'vehicles specifications'!$F116,'fuels and tailpipe emissions'!$B$10:$B$126,'vehicles specifications'!CB$2)/1000*$AQ116</f>
        <v/>
      </c>
      <c r="CC116" s="7">
        <f>SUMIFS('fuels and tailpipe emissions'!$H$10:$H$126,'fuels and tailpipe emissions'!$A$10:$A$126,'vehicles specifications'!$F116,'fuels and tailpipe emissions'!$B$10:$B$126,'vehicles specifications'!CC$2)/1000*$AQ116</f>
        <v/>
      </c>
      <c r="CD116" s="7">
        <f>SUMIFS('fuels and tailpipe emissions'!$H$10:$H$126,'fuels and tailpipe emissions'!$A$10:$A$126,'vehicles specifications'!$F116,'fuels and tailpipe emissions'!$B$10:$B$126,'vehicles specifications'!CD$2)/1000*$AQ116</f>
        <v/>
      </c>
      <c r="CE116" s="7">
        <f>SUMIFS('fuels and tailpipe emissions'!$H$10:$H$126,'fuels and tailpipe emissions'!$A$10:$A$126,'vehicles specifications'!$F116,'fuels and tailpipe emissions'!$B$10:$B$126,'vehicles specifications'!CE$2)/1000*$AQ116</f>
        <v/>
      </c>
      <c r="CF116" s="7">
        <f>SUMIFS('fuels and tailpipe emissions'!$H$10:$H$126,'fuels and tailpipe emissions'!$A$10:$A$126,'vehicles specifications'!$F116,'fuels and tailpipe emissions'!$B$10:$B$126,'vehicles specifications'!CF$2)/1000*$AQ116</f>
        <v/>
      </c>
      <c r="CG116" s="7">
        <f>SUMIFS('fuels and tailpipe emissions'!$H$10:$H$126,'fuels and tailpipe emissions'!$A$10:$A$126,'vehicles specifications'!$F116,'fuels and tailpipe emissions'!$B$10:$B$126,'vehicles specifications'!CG$2)/1000*$AQ116</f>
        <v/>
      </c>
      <c r="CH116" s="7">
        <f>SUMIFS('fuels and tailpipe emissions'!$H$10:$H$126,'fuels and tailpipe emissions'!$A$10:$A$126,'vehicles specifications'!$F116,'fuels and tailpipe emissions'!$B$10:$B$126,'vehicles specifications'!CH$2)/1000*$AQ116</f>
        <v/>
      </c>
      <c r="CI116" s="7">
        <f>SUMIFS('fuels and tailpipe emissions'!$H$10:$H$126,'fuels and tailpipe emissions'!$A$10:$A$126,'vehicles specifications'!$F116,'fuels and tailpipe emissions'!$B$10:$B$126,'vehicles specifications'!CI$2)/1000*$AQ116</f>
        <v/>
      </c>
      <c r="CJ116" s="7">
        <f>SUMIFS('fuels and tailpipe emissions'!$H$10:$H$126,'fuels and tailpipe emissions'!$A$10:$A$126,'vehicles specifications'!$F116,'fuels and tailpipe emissions'!$B$10:$B$126,'vehicles specifications'!CJ$2)/1000*$AQ116</f>
        <v/>
      </c>
      <c r="CK116" s="38">
        <f>VLOOKUP($B116,'abrasion emissions'!$O$7:$R$36,2,FALSE)</f>
        <v/>
      </c>
      <c r="CL116" s="38">
        <f>VLOOKUP($B116,'abrasion emissions'!$O$7:$R$36,3,FALSE)</f>
        <v/>
      </c>
      <c r="CM116" s="38">
        <f>VLOOKUP($B116,'abrasion emissions'!$O$7:$R$36,4,FALSE)</f>
        <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
      </c>
      <c r="CV116" s="7">
        <f>(CK116*CN116)+(CL116*CO116)+(CM116*CP116)</f>
        <v/>
      </c>
      <c r="CW116" s="7">
        <f>(CK116*CQ116)+(CL116*CR116)+(CM116*CS116)</f>
        <v/>
      </c>
    </row>
    <row r="117">
      <c r="A117">
        <f>B117&amp;" - "&amp;D117&amp;" - "&amp;IF(I117&lt;&gt;"",I117&amp;" - "&amp;E117,E117)</f>
        <v/>
      </c>
      <c r="B117" t="inlineStr">
        <is>
          <t>Motorbike, gasoline, &gt;35kW, EURO-5</t>
        </is>
      </c>
      <c r="D117" s="18" t="n">
        <v>2040</v>
      </c>
      <c r="E117" t="inlineStr">
        <is>
          <t>CH</t>
        </is>
      </c>
      <c r="F117" t="inlineStr">
        <is>
          <t>EURO-5</t>
        </is>
      </c>
      <c r="G117" t="inlineStr">
        <is>
          <t>vkm</t>
        </is>
      </c>
      <c r="H117" t="inlineStr">
        <is>
          <t>ICEV-p</t>
        </is>
      </c>
      <c r="J117" t="n">
        <v>40500</v>
      </c>
      <c r="K117" t="n">
        <v>2896</v>
      </c>
      <c r="L117" s="2">
        <f>J117/K117</f>
        <v/>
      </c>
      <c r="M117" t="n">
        <v>1.1</v>
      </c>
      <c r="N117" t="n">
        <v>75</v>
      </c>
      <c r="O117" t="n">
        <v>6</v>
      </c>
      <c r="P117" s="2">
        <f>SUM(U117,V117,W117,AC117,AF117,AH117)</f>
        <v/>
      </c>
      <c r="Q117" s="2">
        <f>P117+(M117*N117)+O117</f>
        <v/>
      </c>
      <c r="R117" t="n">
        <v>91</v>
      </c>
      <c r="S117" s="2" t="n">
        <v>111</v>
      </c>
      <c r="T117" s="1" t="n">
        <v>0.05</v>
      </c>
      <c r="U117" s="2">
        <f>S117*(1-T117)</f>
        <v/>
      </c>
      <c r="V117" s="2" t="n">
        <v>130</v>
      </c>
      <c r="W117" s="2" t="n">
        <v>0</v>
      </c>
      <c r="X117" s="3" t="n">
        <v>0</v>
      </c>
      <c r="Y117" s="1" t="n">
        <v>0.8</v>
      </c>
      <c r="Z117" s="3">
        <f>Y117*X117</f>
        <v/>
      </c>
      <c r="AA117" s="3">
        <f>IF(I117&lt;&gt;"",X117/INDEX('energy battery'!$B$3:$D$6,MATCH('vehicles specifications'!$D117,'energy battery'!$A$3:$A$6,0),MATCH('vehicles specifications'!$I117,'energy battery'!$B$2:$D$2,0)),"")</f>
        <v/>
      </c>
      <c r="AB117" s="3">
        <f>IF(AA117&lt;&gt;"",0.3*AA117,"")</f>
        <v/>
      </c>
      <c r="AC117" s="3">
        <f>IF(AA117&lt;&gt;"",AB117+AA117,"")</f>
        <v/>
      </c>
      <c r="AD117" s="3" t="n">
        <v>0</v>
      </c>
      <c r="AE117" s="3" t="n">
        <v>18</v>
      </c>
      <c r="AF117">
        <f>AE117*'fuels and tailpipe emissions'!$B$3</f>
        <v/>
      </c>
      <c r="AG117" s="2">
        <f>AF117*'fuels and tailpipe emissions'!$C$3</f>
        <v/>
      </c>
      <c r="AH117" s="3">
        <f>0.15*AF117</f>
        <v/>
      </c>
      <c r="AI117" s="3" t="n">
        <v>0</v>
      </c>
      <c r="AJ117" s="3" t="n">
        <v>0</v>
      </c>
      <c r="AK117">
        <f>J117/25000</f>
        <v/>
      </c>
      <c r="AL117">
        <f>0.000537/1000*Q117</f>
        <v/>
      </c>
      <c r="AM117" t="n">
        <v>0.00129</v>
      </c>
      <c r="AN117" s="2">
        <f>U117</f>
        <v/>
      </c>
      <c r="AO117" s="2">
        <f>SUM(V117:W117)</f>
        <v/>
      </c>
      <c r="AP117" s="2">
        <f>AC117</f>
        <v/>
      </c>
      <c r="AQ117" s="6" t="n">
        <v>1.895866559355745</v>
      </c>
      <c r="AR117" s="20" t="n">
        <v>0.012</v>
      </c>
      <c r="AS117" s="6">
        <f>IF($H117="BEV",SUMPRODUCT(#REF!,#REF!),"")</f>
        <v/>
      </c>
      <c r="AT117" s="2">
        <f>SUM(Z117,AG117)/(SUM(AQ117,AS117)/3.6)</f>
        <v/>
      </c>
      <c r="AU117" s="5">
        <f>IF($H117="ICEV-p",$AQ117/('fuels and tailpipe emissions'!$C$3*3.6)*'fuels and tailpipe emissions'!$D$3,"")*(1-AR117)</f>
        <v/>
      </c>
      <c r="AV117" s="5">
        <f>IF($H117="ICEV-p",$AQ117/('fuels and tailpipe emissions'!$C$3*3.6)*'fuels and tailpipe emissions'!$D$3,"")*AR117</f>
        <v/>
      </c>
      <c r="AW117" s="7">
        <f>IF($H117="ICEV-p",$AQ117/('fuels and tailpipe emissions'!$C$3*3.6)*'fuels and tailpipe emissions'!$E$3,"")</f>
        <v/>
      </c>
      <c r="AX117" s="7">
        <f>SUMIFS('fuels and tailpipe emissions'!$H$10:$H$126,'fuels and tailpipe emissions'!$A$10:$A$126,'vehicles specifications'!$F117,'fuels and tailpipe emissions'!$B$10:$B$126,'vehicles specifications'!AX$2)/1000*$AQ117</f>
        <v/>
      </c>
      <c r="AY117" s="7">
        <f>SUMIFS('fuels and tailpipe emissions'!$H$10:$H$126,'fuels and tailpipe emissions'!$A$10:$A$126,'vehicles specifications'!$F117,'fuels and tailpipe emissions'!$B$10:$B$126,'vehicles specifications'!AY$2)/1000*$AQ117</f>
        <v/>
      </c>
      <c r="AZ117" s="7">
        <f>SUMIFS('fuels and tailpipe emissions'!$H$10:$H$126,'fuels and tailpipe emissions'!$A$10:$A$126,'vehicles specifications'!$F117,'fuels and tailpipe emissions'!$B$10:$B$126,'vehicles specifications'!AZ$2)/1000*$AQ117</f>
        <v/>
      </c>
      <c r="BA117" s="7">
        <f>SUMIFS('fuels and tailpipe emissions'!$H$10:$H$126,'fuels and tailpipe emissions'!$A$10:$A$126,'vehicles specifications'!$F117,'fuels and tailpipe emissions'!$B$10:$B$126,'vehicles specifications'!BA$2)/1000*$AQ117</f>
        <v/>
      </c>
      <c r="BB117" s="7">
        <f>SUMIFS('fuels and tailpipe emissions'!$H$10:$H$126,'fuels and tailpipe emissions'!$A$10:$A$126,'vehicles specifications'!$F117,'fuels and tailpipe emissions'!$B$10:$B$126,'vehicles specifications'!BB$2)/1000*$AQ117</f>
        <v/>
      </c>
      <c r="BC117" s="7">
        <f>SUMIFS('fuels and tailpipe emissions'!$H$10:$H$126,'fuels and tailpipe emissions'!$A$10:$A$126,'vehicles specifications'!$F117,'fuels and tailpipe emissions'!$B$10:$B$126,'vehicles specifications'!BC$2)/1000*$AQ117</f>
        <v/>
      </c>
      <c r="BD117" s="7">
        <f>SUMIFS('fuels and tailpipe emissions'!$H$10:$H$126,'fuels and tailpipe emissions'!$A$10:$A$126,'vehicles specifications'!$F117,'fuels and tailpipe emissions'!$B$10:$B$126,'vehicles specifications'!BD$2)/1000*$AQ117</f>
        <v/>
      </c>
      <c r="BE117" s="7">
        <f>SUMIFS('fuels and tailpipe emissions'!$H$10:$H$126,'fuels and tailpipe emissions'!$A$10:$A$126,'vehicles specifications'!$F117,'fuels and tailpipe emissions'!$B$10:$B$126,'vehicles specifications'!BE$2)/1000*$AQ117</f>
        <v/>
      </c>
      <c r="BF117" s="7">
        <f>SUMIFS('fuels and tailpipe emissions'!$H$10:$H$126,'fuels and tailpipe emissions'!$A$10:$A$126,'vehicles specifications'!$F117,'fuels and tailpipe emissions'!$B$10:$B$126,'vehicles specifications'!BF$2)/1000*$AQ117</f>
        <v/>
      </c>
      <c r="BG117" s="7">
        <f>SUMIFS('fuels and tailpipe emissions'!$H$10:$H$126,'fuels and tailpipe emissions'!$A$10:$A$126,'vehicles specifications'!$F117,'fuels and tailpipe emissions'!$B$10:$B$126,'vehicles specifications'!BG$2)/1000*$AQ117</f>
        <v/>
      </c>
      <c r="BH117" s="7">
        <f>SUMIFS('fuels and tailpipe emissions'!$H$10:$H$126,'fuels and tailpipe emissions'!$A$10:$A$126,'vehicles specifications'!$F117,'fuels and tailpipe emissions'!$B$10:$B$126,'vehicles specifications'!BH$2)/1000*$AQ117</f>
        <v/>
      </c>
      <c r="BI117" s="7">
        <f>SUMIFS('fuels and tailpipe emissions'!$H$10:$H$126,'fuels and tailpipe emissions'!$A$10:$A$126,'vehicles specifications'!$F117,'fuels and tailpipe emissions'!$B$10:$B$126,'vehicles specifications'!BI$2)/1000*$AQ117</f>
        <v/>
      </c>
      <c r="BJ117" s="7">
        <f>SUMIFS('fuels and tailpipe emissions'!$H$10:$H$126,'fuels and tailpipe emissions'!$A$10:$A$126,'vehicles specifications'!$F117,'fuels and tailpipe emissions'!$B$10:$B$126,'vehicles specifications'!BJ$2)/1000*$AQ117</f>
        <v/>
      </c>
      <c r="BK117" s="7">
        <f>SUMIFS('fuels and tailpipe emissions'!$H$10:$H$126,'fuels and tailpipe emissions'!$A$10:$A$126,'vehicles specifications'!$F117,'fuels and tailpipe emissions'!$B$10:$B$126,'vehicles specifications'!BK$2)/1000*$AQ117</f>
        <v/>
      </c>
      <c r="BL117" s="7">
        <f>SUMIFS('fuels and tailpipe emissions'!$H$10:$H$126,'fuels and tailpipe emissions'!$A$10:$A$126,'vehicles specifications'!$F117,'fuels and tailpipe emissions'!$B$10:$B$126,'vehicles specifications'!BL$2)/1000*$AQ117</f>
        <v/>
      </c>
      <c r="BM117" s="7">
        <f>SUMIFS('fuels and tailpipe emissions'!$H$10:$H$126,'fuels and tailpipe emissions'!$A$10:$A$126,'vehicles specifications'!$F117,'fuels and tailpipe emissions'!$B$10:$B$126,'vehicles specifications'!BM$2)/1000*$AQ117</f>
        <v/>
      </c>
      <c r="BN117" s="7">
        <f>SUMIFS('fuels and tailpipe emissions'!$H$10:$H$126,'fuels and tailpipe emissions'!$A$10:$A$126,'vehicles specifications'!$F117,'fuels and tailpipe emissions'!$B$10:$B$126,'vehicles specifications'!BN$2)/1000*$AQ117</f>
        <v/>
      </c>
      <c r="BO117" s="7">
        <f>SUMIFS('fuels and tailpipe emissions'!$H$10:$H$126,'fuels and tailpipe emissions'!$A$10:$A$126,'vehicles specifications'!$F117,'fuels and tailpipe emissions'!$B$10:$B$126,'vehicles specifications'!BO$2)/1000*$AQ117</f>
        <v/>
      </c>
      <c r="BP117" s="7">
        <f>SUMIFS('fuels and tailpipe emissions'!$H$10:$H$126,'fuels and tailpipe emissions'!$A$10:$A$126,'vehicles specifications'!$F117,'fuels and tailpipe emissions'!$B$10:$B$126,'vehicles specifications'!BP$2)/1000*$AQ117</f>
        <v/>
      </c>
      <c r="BQ117" s="7">
        <f>SUMIFS('fuels and tailpipe emissions'!$H$10:$H$126,'fuels and tailpipe emissions'!$A$10:$A$126,'vehicles specifications'!$F117,'fuels and tailpipe emissions'!$B$10:$B$126,'vehicles specifications'!BQ$2)/1000*$AQ117</f>
        <v/>
      </c>
      <c r="BR117" s="7">
        <f>SUMIFS('fuels and tailpipe emissions'!$H$10:$H$126,'fuels and tailpipe emissions'!$A$10:$A$126,'vehicles specifications'!$F117,'fuels and tailpipe emissions'!$B$10:$B$126,'vehicles specifications'!BR$2)/1000*$AQ117</f>
        <v/>
      </c>
      <c r="BS117" s="7">
        <f>SUMIFS('fuels and tailpipe emissions'!$H$10:$H$126,'fuels and tailpipe emissions'!$A$10:$A$126,'vehicles specifications'!$F117,'fuels and tailpipe emissions'!$B$10:$B$126,'vehicles specifications'!BS$2)/1000*$AQ117</f>
        <v/>
      </c>
      <c r="BT117" s="7">
        <f>SUMIFS('fuels and tailpipe emissions'!$H$10:$H$126,'fuels and tailpipe emissions'!$A$10:$A$126,'vehicles specifications'!$F117,'fuels and tailpipe emissions'!$B$10:$B$126,'vehicles specifications'!BT$2)/1000*$AQ117</f>
        <v/>
      </c>
      <c r="BU117" s="7">
        <f>SUMIFS('fuels and tailpipe emissions'!$H$10:$H$126,'fuels and tailpipe emissions'!$A$10:$A$126,'vehicles specifications'!$F117,'fuels and tailpipe emissions'!$B$10:$B$126,'vehicles specifications'!BU$2)/1000*$AQ117</f>
        <v/>
      </c>
      <c r="BV117" s="7">
        <f>SUMIFS('fuels and tailpipe emissions'!$H$10:$H$126,'fuels and tailpipe emissions'!$A$10:$A$126,'vehicles specifications'!$F117,'fuels and tailpipe emissions'!$B$10:$B$126,'vehicles specifications'!BV$2)/1000*$AQ117</f>
        <v/>
      </c>
      <c r="BW117" s="7">
        <f>SUMIFS('fuels and tailpipe emissions'!$H$10:$H$126,'fuels and tailpipe emissions'!$A$10:$A$126,'vehicles specifications'!$F117,'fuels and tailpipe emissions'!$B$10:$B$126,'vehicles specifications'!BW$2)/1000*$AQ117</f>
        <v/>
      </c>
      <c r="BX117" s="7">
        <f>SUMIFS('fuels and tailpipe emissions'!$H$10:$H$126,'fuels and tailpipe emissions'!$A$10:$A$126,'vehicles specifications'!$F117,'fuels and tailpipe emissions'!$B$10:$B$126,'vehicles specifications'!BX$2)/1000*$AQ117</f>
        <v/>
      </c>
      <c r="BY117" s="7">
        <f>SUMIFS('fuels and tailpipe emissions'!$H$10:$H$126,'fuels and tailpipe emissions'!$A$10:$A$126,'vehicles specifications'!$F117,'fuels and tailpipe emissions'!$B$10:$B$126,'vehicles specifications'!BY$2)/1000*$AQ117</f>
        <v/>
      </c>
      <c r="BZ117" s="7">
        <f>SUMIFS('fuels and tailpipe emissions'!$H$10:$H$126,'fuels and tailpipe emissions'!$A$10:$A$126,'vehicles specifications'!$F117,'fuels and tailpipe emissions'!$B$10:$B$126,'vehicles specifications'!BZ$2)/1000*$AQ117</f>
        <v/>
      </c>
      <c r="CA117" s="7">
        <f>SUMIFS('fuels and tailpipe emissions'!$H$10:$H$126,'fuels and tailpipe emissions'!$A$10:$A$126,'vehicles specifications'!$F117,'fuels and tailpipe emissions'!$B$10:$B$126,'vehicles specifications'!CA$2)/1000*$AQ117</f>
        <v/>
      </c>
      <c r="CB117" s="7">
        <f>SUMIFS('fuels and tailpipe emissions'!$H$10:$H$126,'fuels and tailpipe emissions'!$A$10:$A$126,'vehicles specifications'!$F117,'fuels and tailpipe emissions'!$B$10:$B$126,'vehicles specifications'!CB$2)/1000*$AQ117</f>
        <v/>
      </c>
      <c r="CC117" s="7">
        <f>SUMIFS('fuels and tailpipe emissions'!$H$10:$H$126,'fuels and tailpipe emissions'!$A$10:$A$126,'vehicles specifications'!$F117,'fuels and tailpipe emissions'!$B$10:$B$126,'vehicles specifications'!CC$2)/1000*$AQ117</f>
        <v/>
      </c>
      <c r="CD117" s="7">
        <f>SUMIFS('fuels and tailpipe emissions'!$H$10:$H$126,'fuels and tailpipe emissions'!$A$10:$A$126,'vehicles specifications'!$F117,'fuels and tailpipe emissions'!$B$10:$B$126,'vehicles specifications'!CD$2)/1000*$AQ117</f>
        <v/>
      </c>
      <c r="CE117" s="7">
        <f>SUMIFS('fuels and tailpipe emissions'!$H$10:$H$126,'fuels and tailpipe emissions'!$A$10:$A$126,'vehicles specifications'!$F117,'fuels and tailpipe emissions'!$B$10:$B$126,'vehicles specifications'!CE$2)/1000*$AQ117</f>
        <v/>
      </c>
      <c r="CF117" s="7">
        <f>SUMIFS('fuels and tailpipe emissions'!$H$10:$H$126,'fuels and tailpipe emissions'!$A$10:$A$126,'vehicles specifications'!$F117,'fuels and tailpipe emissions'!$B$10:$B$126,'vehicles specifications'!CF$2)/1000*$AQ117</f>
        <v/>
      </c>
      <c r="CG117" s="7">
        <f>SUMIFS('fuels and tailpipe emissions'!$H$10:$H$126,'fuels and tailpipe emissions'!$A$10:$A$126,'vehicles specifications'!$F117,'fuels and tailpipe emissions'!$B$10:$B$126,'vehicles specifications'!CG$2)/1000*$AQ117</f>
        <v/>
      </c>
      <c r="CH117" s="7">
        <f>SUMIFS('fuels and tailpipe emissions'!$H$10:$H$126,'fuels and tailpipe emissions'!$A$10:$A$126,'vehicles specifications'!$F117,'fuels and tailpipe emissions'!$B$10:$B$126,'vehicles specifications'!CH$2)/1000*$AQ117</f>
        <v/>
      </c>
      <c r="CI117" s="7">
        <f>SUMIFS('fuels and tailpipe emissions'!$H$10:$H$126,'fuels and tailpipe emissions'!$A$10:$A$126,'vehicles specifications'!$F117,'fuels and tailpipe emissions'!$B$10:$B$126,'vehicles specifications'!CI$2)/1000*$AQ117</f>
        <v/>
      </c>
      <c r="CJ117" s="7">
        <f>SUMIFS('fuels and tailpipe emissions'!$H$10:$H$126,'fuels and tailpipe emissions'!$A$10:$A$126,'vehicles specifications'!$F117,'fuels and tailpipe emissions'!$B$10:$B$126,'vehicles specifications'!CJ$2)/1000*$AQ117</f>
        <v/>
      </c>
      <c r="CK117" s="38">
        <f>VLOOKUP($B117,'abrasion emissions'!$O$7:$R$36,2,FALSE)</f>
        <v/>
      </c>
      <c r="CL117" s="38">
        <f>VLOOKUP($B117,'abrasion emissions'!$O$7:$R$36,3,FALSE)</f>
        <v/>
      </c>
      <c r="CM117" s="38">
        <f>VLOOKUP($B117,'abrasion emissions'!$O$7:$R$36,4,FALSE)</f>
        <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
      </c>
      <c r="CV117" s="7">
        <f>(CK117*CN117)+(CL117*CO117)+(CM117*CP117)</f>
        <v/>
      </c>
      <c r="CW117" s="7">
        <f>(CK117*CQ117)+(CL117*CR117)+(CM117*CS117)</f>
        <v/>
      </c>
    </row>
    <row r="118">
      <c r="A118">
        <f>B118&amp;" - "&amp;D118&amp;" - "&amp;IF(I118&lt;&gt;"",I118&amp;" - "&amp;E118,E118)</f>
        <v/>
      </c>
      <c r="B118" t="inlineStr">
        <is>
          <t>Motorbike, gasoline, &gt;35kW, EURO-5</t>
        </is>
      </c>
      <c r="D118" s="18" t="n">
        <v>2050</v>
      </c>
      <c r="E118" t="inlineStr">
        <is>
          <t>CH</t>
        </is>
      </c>
      <c r="F118" t="inlineStr">
        <is>
          <t>EURO-5</t>
        </is>
      </c>
      <c r="G118" t="inlineStr">
        <is>
          <t>vkm</t>
        </is>
      </c>
      <c r="H118" t="inlineStr">
        <is>
          <t>ICEV-p</t>
        </is>
      </c>
      <c r="J118" t="n">
        <v>40500</v>
      </c>
      <c r="K118" t="n">
        <v>2896</v>
      </c>
      <c r="L118" s="2">
        <f>J118/K118</f>
        <v/>
      </c>
      <c r="M118" t="n">
        <v>1.1</v>
      </c>
      <c r="N118" t="n">
        <v>75</v>
      </c>
      <c r="O118" t="n">
        <v>6</v>
      </c>
      <c r="P118" s="2">
        <f>SUM(U118,V118,W118,AC118,AF118,AH118)</f>
        <v/>
      </c>
      <c r="Q118" s="2">
        <f>P118+(M118*N118)+O118</f>
        <v/>
      </c>
      <c r="R118" t="n">
        <v>91</v>
      </c>
      <c r="S118" s="2" t="n">
        <v>111</v>
      </c>
      <c r="T118" s="1" t="n">
        <v>0.07000000000000001</v>
      </c>
      <c r="U118" s="2">
        <f>S118*(1-T118)</f>
        <v/>
      </c>
      <c r="V118" s="2" t="n">
        <v>130</v>
      </c>
      <c r="W118" s="2" t="n">
        <v>0</v>
      </c>
      <c r="X118" s="3" t="n">
        <v>0</v>
      </c>
      <c r="Y118" s="1" t="n">
        <v>0.8</v>
      </c>
      <c r="Z118" s="3">
        <f>Y118*X118</f>
        <v/>
      </c>
      <c r="AA118" s="3">
        <f>IF(I118&lt;&gt;"",X118/INDEX('energy battery'!$B$3:$D$6,MATCH('vehicles specifications'!$D118,'energy battery'!$A$3:$A$6,0),MATCH('vehicles specifications'!$I118,'energy battery'!$B$2:$D$2,0)),"")</f>
        <v/>
      </c>
      <c r="AB118" s="3">
        <f>IF(AA118&lt;&gt;"",0.3*AA118,"")</f>
        <v/>
      </c>
      <c r="AC118" s="3">
        <f>IF(AA118&lt;&gt;"",AB118+AA118,"")</f>
        <v/>
      </c>
      <c r="AD118" s="3" t="n">
        <v>0</v>
      </c>
      <c r="AE118" s="3" t="n">
        <v>18</v>
      </c>
      <c r="AF118">
        <f>AE118*'fuels and tailpipe emissions'!$B$3</f>
        <v/>
      </c>
      <c r="AG118" s="2">
        <f>AF118*'fuels and tailpipe emissions'!$C$3</f>
        <v/>
      </c>
      <c r="AH118" s="3">
        <f>0.15*AF118</f>
        <v/>
      </c>
      <c r="AI118" s="3" t="n">
        <v>0</v>
      </c>
      <c r="AJ118" s="3" t="n">
        <v>0</v>
      </c>
      <c r="AK118">
        <f>J118/25000</f>
        <v/>
      </c>
      <c r="AL118">
        <f>0.000537/1000*Q118</f>
        <v/>
      </c>
      <c r="AM118" t="n">
        <v>0.00129</v>
      </c>
      <c r="AN118" s="2">
        <f>U118</f>
        <v/>
      </c>
      <c r="AO118" s="2">
        <f>SUM(V118:W118)</f>
        <v/>
      </c>
      <c r="AP118" s="2">
        <f>AC118</f>
        <v/>
      </c>
      <c r="AQ118" s="6" t="n">
        <v>1.876907893762188</v>
      </c>
      <c r="AR118" s="20" t="n">
        <v>0.012</v>
      </c>
      <c r="AS118" s="6">
        <f>IF($H118="BEV",SUMPRODUCT(#REF!,#REF!),"")</f>
        <v/>
      </c>
      <c r="AT118" s="2">
        <f>SUM(Z118,AG118)/(SUM(AQ118,AS118)/3.6)</f>
        <v/>
      </c>
      <c r="AU118" s="5">
        <f>IF($H118="ICEV-p",$AQ118/('fuels and tailpipe emissions'!$C$3*3.6)*'fuels and tailpipe emissions'!$D$3,"")*(1-AR118)</f>
        <v/>
      </c>
      <c r="AV118" s="5">
        <f>IF($H118="ICEV-p",$AQ118/('fuels and tailpipe emissions'!$C$3*3.6)*'fuels and tailpipe emissions'!$D$3,"")*AR118</f>
        <v/>
      </c>
      <c r="AW118" s="7">
        <f>IF($H118="ICEV-p",$AQ118/('fuels and tailpipe emissions'!$C$3*3.6)*'fuels and tailpipe emissions'!$E$3,"")</f>
        <v/>
      </c>
      <c r="AX118" s="7">
        <f>SUMIFS('fuels and tailpipe emissions'!$H$10:$H$126,'fuels and tailpipe emissions'!$A$10:$A$126,'vehicles specifications'!$F118,'fuels and tailpipe emissions'!$B$10:$B$126,'vehicles specifications'!AX$2)/1000*$AQ118</f>
        <v/>
      </c>
      <c r="AY118" s="7">
        <f>SUMIFS('fuels and tailpipe emissions'!$H$10:$H$126,'fuels and tailpipe emissions'!$A$10:$A$126,'vehicles specifications'!$F118,'fuels and tailpipe emissions'!$B$10:$B$126,'vehicles specifications'!AY$2)/1000*$AQ118</f>
        <v/>
      </c>
      <c r="AZ118" s="7">
        <f>SUMIFS('fuels and tailpipe emissions'!$H$10:$H$126,'fuels and tailpipe emissions'!$A$10:$A$126,'vehicles specifications'!$F118,'fuels and tailpipe emissions'!$B$10:$B$126,'vehicles specifications'!AZ$2)/1000*$AQ118</f>
        <v/>
      </c>
      <c r="BA118" s="7">
        <f>SUMIFS('fuels and tailpipe emissions'!$H$10:$H$126,'fuels and tailpipe emissions'!$A$10:$A$126,'vehicles specifications'!$F118,'fuels and tailpipe emissions'!$B$10:$B$126,'vehicles specifications'!BA$2)/1000*$AQ118</f>
        <v/>
      </c>
      <c r="BB118" s="7">
        <f>SUMIFS('fuels and tailpipe emissions'!$H$10:$H$126,'fuels and tailpipe emissions'!$A$10:$A$126,'vehicles specifications'!$F118,'fuels and tailpipe emissions'!$B$10:$B$126,'vehicles specifications'!BB$2)/1000*$AQ118</f>
        <v/>
      </c>
      <c r="BC118" s="7">
        <f>SUMIFS('fuels and tailpipe emissions'!$H$10:$H$126,'fuels and tailpipe emissions'!$A$10:$A$126,'vehicles specifications'!$F118,'fuels and tailpipe emissions'!$B$10:$B$126,'vehicles specifications'!BC$2)/1000*$AQ118</f>
        <v/>
      </c>
      <c r="BD118" s="7">
        <f>SUMIFS('fuels and tailpipe emissions'!$H$10:$H$126,'fuels and tailpipe emissions'!$A$10:$A$126,'vehicles specifications'!$F118,'fuels and tailpipe emissions'!$B$10:$B$126,'vehicles specifications'!BD$2)/1000*$AQ118</f>
        <v/>
      </c>
      <c r="BE118" s="7">
        <f>SUMIFS('fuels and tailpipe emissions'!$H$10:$H$126,'fuels and tailpipe emissions'!$A$10:$A$126,'vehicles specifications'!$F118,'fuels and tailpipe emissions'!$B$10:$B$126,'vehicles specifications'!BE$2)/1000*$AQ118</f>
        <v/>
      </c>
      <c r="BF118" s="7">
        <f>SUMIFS('fuels and tailpipe emissions'!$H$10:$H$126,'fuels and tailpipe emissions'!$A$10:$A$126,'vehicles specifications'!$F118,'fuels and tailpipe emissions'!$B$10:$B$126,'vehicles specifications'!BF$2)/1000*$AQ118</f>
        <v/>
      </c>
      <c r="BG118" s="7">
        <f>SUMIFS('fuels and tailpipe emissions'!$H$10:$H$126,'fuels and tailpipe emissions'!$A$10:$A$126,'vehicles specifications'!$F118,'fuels and tailpipe emissions'!$B$10:$B$126,'vehicles specifications'!BG$2)/1000*$AQ118</f>
        <v/>
      </c>
      <c r="BH118" s="7">
        <f>SUMIFS('fuels and tailpipe emissions'!$H$10:$H$126,'fuels and tailpipe emissions'!$A$10:$A$126,'vehicles specifications'!$F118,'fuels and tailpipe emissions'!$B$10:$B$126,'vehicles specifications'!BH$2)/1000*$AQ118</f>
        <v/>
      </c>
      <c r="BI118" s="7">
        <f>SUMIFS('fuels and tailpipe emissions'!$H$10:$H$126,'fuels and tailpipe emissions'!$A$10:$A$126,'vehicles specifications'!$F118,'fuels and tailpipe emissions'!$B$10:$B$126,'vehicles specifications'!BI$2)/1000*$AQ118</f>
        <v/>
      </c>
      <c r="BJ118" s="7">
        <f>SUMIFS('fuels and tailpipe emissions'!$H$10:$H$126,'fuels and tailpipe emissions'!$A$10:$A$126,'vehicles specifications'!$F118,'fuels and tailpipe emissions'!$B$10:$B$126,'vehicles specifications'!BJ$2)/1000*$AQ118</f>
        <v/>
      </c>
      <c r="BK118" s="7">
        <f>SUMIFS('fuels and tailpipe emissions'!$H$10:$H$126,'fuels and tailpipe emissions'!$A$10:$A$126,'vehicles specifications'!$F118,'fuels and tailpipe emissions'!$B$10:$B$126,'vehicles specifications'!BK$2)/1000*$AQ118</f>
        <v/>
      </c>
      <c r="BL118" s="7">
        <f>SUMIFS('fuels and tailpipe emissions'!$H$10:$H$126,'fuels and tailpipe emissions'!$A$10:$A$126,'vehicles specifications'!$F118,'fuels and tailpipe emissions'!$B$10:$B$126,'vehicles specifications'!BL$2)/1000*$AQ118</f>
        <v/>
      </c>
      <c r="BM118" s="7">
        <f>SUMIFS('fuels and tailpipe emissions'!$H$10:$H$126,'fuels and tailpipe emissions'!$A$10:$A$126,'vehicles specifications'!$F118,'fuels and tailpipe emissions'!$B$10:$B$126,'vehicles specifications'!BM$2)/1000*$AQ118</f>
        <v/>
      </c>
      <c r="BN118" s="7">
        <f>SUMIFS('fuels and tailpipe emissions'!$H$10:$H$126,'fuels and tailpipe emissions'!$A$10:$A$126,'vehicles specifications'!$F118,'fuels and tailpipe emissions'!$B$10:$B$126,'vehicles specifications'!BN$2)/1000*$AQ118</f>
        <v/>
      </c>
      <c r="BO118" s="7">
        <f>SUMIFS('fuels and tailpipe emissions'!$H$10:$H$126,'fuels and tailpipe emissions'!$A$10:$A$126,'vehicles specifications'!$F118,'fuels and tailpipe emissions'!$B$10:$B$126,'vehicles specifications'!BO$2)/1000*$AQ118</f>
        <v/>
      </c>
      <c r="BP118" s="7">
        <f>SUMIFS('fuels and tailpipe emissions'!$H$10:$H$126,'fuels and tailpipe emissions'!$A$10:$A$126,'vehicles specifications'!$F118,'fuels and tailpipe emissions'!$B$10:$B$126,'vehicles specifications'!BP$2)/1000*$AQ118</f>
        <v/>
      </c>
      <c r="BQ118" s="7">
        <f>SUMIFS('fuels and tailpipe emissions'!$H$10:$H$126,'fuels and tailpipe emissions'!$A$10:$A$126,'vehicles specifications'!$F118,'fuels and tailpipe emissions'!$B$10:$B$126,'vehicles specifications'!BQ$2)/1000*$AQ118</f>
        <v/>
      </c>
      <c r="BR118" s="7">
        <f>SUMIFS('fuels and tailpipe emissions'!$H$10:$H$126,'fuels and tailpipe emissions'!$A$10:$A$126,'vehicles specifications'!$F118,'fuels and tailpipe emissions'!$B$10:$B$126,'vehicles specifications'!BR$2)/1000*$AQ118</f>
        <v/>
      </c>
      <c r="BS118" s="7">
        <f>SUMIFS('fuels and tailpipe emissions'!$H$10:$H$126,'fuels and tailpipe emissions'!$A$10:$A$126,'vehicles specifications'!$F118,'fuels and tailpipe emissions'!$B$10:$B$126,'vehicles specifications'!BS$2)/1000*$AQ118</f>
        <v/>
      </c>
      <c r="BT118" s="7">
        <f>SUMIFS('fuels and tailpipe emissions'!$H$10:$H$126,'fuels and tailpipe emissions'!$A$10:$A$126,'vehicles specifications'!$F118,'fuels and tailpipe emissions'!$B$10:$B$126,'vehicles specifications'!BT$2)/1000*$AQ118</f>
        <v/>
      </c>
      <c r="BU118" s="7">
        <f>SUMIFS('fuels and tailpipe emissions'!$H$10:$H$126,'fuels and tailpipe emissions'!$A$10:$A$126,'vehicles specifications'!$F118,'fuels and tailpipe emissions'!$B$10:$B$126,'vehicles specifications'!BU$2)/1000*$AQ118</f>
        <v/>
      </c>
      <c r="BV118" s="7">
        <f>SUMIFS('fuels and tailpipe emissions'!$H$10:$H$126,'fuels and tailpipe emissions'!$A$10:$A$126,'vehicles specifications'!$F118,'fuels and tailpipe emissions'!$B$10:$B$126,'vehicles specifications'!BV$2)/1000*$AQ118</f>
        <v/>
      </c>
      <c r="BW118" s="7">
        <f>SUMIFS('fuels and tailpipe emissions'!$H$10:$H$126,'fuels and tailpipe emissions'!$A$10:$A$126,'vehicles specifications'!$F118,'fuels and tailpipe emissions'!$B$10:$B$126,'vehicles specifications'!BW$2)/1000*$AQ118</f>
        <v/>
      </c>
      <c r="BX118" s="7">
        <f>SUMIFS('fuels and tailpipe emissions'!$H$10:$H$126,'fuels and tailpipe emissions'!$A$10:$A$126,'vehicles specifications'!$F118,'fuels and tailpipe emissions'!$B$10:$B$126,'vehicles specifications'!BX$2)/1000*$AQ118</f>
        <v/>
      </c>
      <c r="BY118" s="7">
        <f>SUMIFS('fuels and tailpipe emissions'!$H$10:$H$126,'fuels and tailpipe emissions'!$A$10:$A$126,'vehicles specifications'!$F118,'fuels and tailpipe emissions'!$B$10:$B$126,'vehicles specifications'!BY$2)/1000*$AQ118</f>
        <v/>
      </c>
      <c r="BZ118" s="7">
        <f>SUMIFS('fuels and tailpipe emissions'!$H$10:$H$126,'fuels and tailpipe emissions'!$A$10:$A$126,'vehicles specifications'!$F118,'fuels and tailpipe emissions'!$B$10:$B$126,'vehicles specifications'!BZ$2)/1000*$AQ118</f>
        <v/>
      </c>
      <c r="CA118" s="7">
        <f>SUMIFS('fuels and tailpipe emissions'!$H$10:$H$126,'fuels and tailpipe emissions'!$A$10:$A$126,'vehicles specifications'!$F118,'fuels and tailpipe emissions'!$B$10:$B$126,'vehicles specifications'!CA$2)/1000*$AQ118</f>
        <v/>
      </c>
      <c r="CB118" s="7">
        <f>SUMIFS('fuels and tailpipe emissions'!$H$10:$H$126,'fuels and tailpipe emissions'!$A$10:$A$126,'vehicles specifications'!$F118,'fuels and tailpipe emissions'!$B$10:$B$126,'vehicles specifications'!CB$2)/1000*$AQ118</f>
        <v/>
      </c>
      <c r="CC118" s="7">
        <f>SUMIFS('fuels and tailpipe emissions'!$H$10:$H$126,'fuels and tailpipe emissions'!$A$10:$A$126,'vehicles specifications'!$F118,'fuels and tailpipe emissions'!$B$10:$B$126,'vehicles specifications'!CC$2)/1000*$AQ118</f>
        <v/>
      </c>
      <c r="CD118" s="7">
        <f>SUMIFS('fuels and tailpipe emissions'!$H$10:$H$126,'fuels and tailpipe emissions'!$A$10:$A$126,'vehicles specifications'!$F118,'fuels and tailpipe emissions'!$B$10:$B$126,'vehicles specifications'!CD$2)/1000*$AQ118</f>
        <v/>
      </c>
      <c r="CE118" s="7">
        <f>SUMIFS('fuels and tailpipe emissions'!$H$10:$H$126,'fuels and tailpipe emissions'!$A$10:$A$126,'vehicles specifications'!$F118,'fuels and tailpipe emissions'!$B$10:$B$126,'vehicles specifications'!CE$2)/1000*$AQ118</f>
        <v/>
      </c>
      <c r="CF118" s="7">
        <f>SUMIFS('fuels and tailpipe emissions'!$H$10:$H$126,'fuels and tailpipe emissions'!$A$10:$A$126,'vehicles specifications'!$F118,'fuels and tailpipe emissions'!$B$10:$B$126,'vehicles specifications'!CF$2)/1000*$AQ118</f>
        <v/>
      </c>
      <c r="CG118" s="7">
        <f>SUMIFS('fuels and tailpipe emissions'!$H$10:$H$126,'fuels and tailpipe emissions'!$A$10:$A$126,'vehicles specifications'!$F118,'fuels and tailpipe emissions'!$B$10:$B$126,'vehicles specifications'!CG$2)/1000*$AQ118</f>
        <v/>
      </c>
      <c r="CH118" s="7">
        <f>SUMIFS('fuels and tailpipe emissions'!$H$10:$H$126,'fuels and tailpipe emissions'!$A$10:$A$126,'vehicles specifications'!$F118,'fuels and tailpipe emissions'!$B$10:$B$126,'vehicles specifications'!CH$2)/1000*$AQ118</f>
        <v/>
      </c>
      <c r="CI118" s="7">
        <f>SUMIFS('fuels and tailpipe emissions'!$H$10:$H$126,'fuels and tailpipe emissions'!$A$10:$A$126,'vehicles specifications'!$F118,'fuels and tailpipe emissions'!$B$10:$B$126,'vehicles specifications'!CI$2)/1000*$AQ118</f>
        <v/>
      </c>
      <c r="CJ118" s="7">
        <f>SUMIFS('fuels and tailpipe emissions'!$H$10:$H$126,'fuels and tailpipe emissions'!$A$10:$A$126,'vehicles specifications'!$F118,'fuels and tailpipe emissions'!$B$10:$B$126,'vehicles specifications'!CJ$2)/1000*$AQ118</f>
        <v/>
      </c>
      <c r="CK118" s="38">
        <f>VLOOKUP($B118,'abrasion emissions'!$O$7:$R$36,2,FALSE)</f>
        <v/>
      </c>
      <c r="CL118" s="38">
        <f>VLOOKUP($B118,'abrasion emissions'!$O$7:$R$36,3,FALSE)</f>
        <v/>
      </c>
      <c r="CM118" s="38">
        <f>VLOOKUP($B118,'abrasion emissions'!$O$7:$R$36,4,FALSE)</f>
        <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
      </c>
      <c r="CV118" s="7">
        <f>(CK118*CN118)+(CL118*CO118)+(CM118*CP118)</f>
        <v/>
      </c>
      <c r="CW118" s="7">
        <f>(CK118*CQ118)+(CL118*CR118)+(CM118*CS118)</f>
        <v/>
      </c>
    </row>
    <row r="119">
      <c r="A119">
        <f>B119&amp;" - "&amp;D119&amp;" - "&amp;IF(I119&lt;&gt;"",I119&amp;" - "&amp;E119,E119)</f>
        <v/>
      </c>
      <c r="B119" t="inlineStr">
        <is>
          <t>Motorbike, battery electric, &lt;4kW</t>
        </is>
      </c>
      <c r="D119" s="18" t="n">
        <v>2020</v>
      </c>
      <c r="E119" t="inlineStr">
        <is>
          <t>CH</t>
        </is>
      </c>
      <c r="F119" t="inlineStr">
        <is>
          <t>None</t>
        </is>
      </c>
      <c r="G119" t="inlineStr">
        <is>
          <t>vkm</t>
        </is>
      </c>
      <c r="H119" t="inlineStr">
        <is>
          <t>BEV</t>
        </is>
      </c>
      <c r="I119" t="inlineStr">
        <is>
          <t>NMC</t>
        </is>
      </c>
      <c r="J119" t="n">
        <v>25000</v>
      </c>
      <c r="K119" t="n">
        <v>1776</v>
      </c>
      <c r="L119" s="2">
        <f>J119/K119</f>
        <v/>
      </c>
      <c r="M119" t="n">
        <v>1.1</v>
      </c>
      <c r="N119" t="n">
        <v>75</v>
      </c>
      <c r="O119" t="n">
        <v>6</v>
      </c>
      <c r="P119" s="2">
        <f>SUM(U119,V119,W119,AC119,AF119,AH119)</f>
        <v/>
      </c>
      <c r="Q119" s="2">
        <f>P119+(M119*N119)+O119</f>
        <v/>
      </c>
      <c r="R119" t="n">
        <v>2.5</v>
      </c>
      <c r="S119" s="2" t="n">
        <v>53</v>
      </c>
      <c r="T119" s="1" t="n">
        <v>0</v>
      </c>
      <c r="U119" s="2">
        <f>S119*(1-T119)</f>
        <v/>
      </c>
      <c r="V119" s="2" t="n">
        <v>4.5</v>
      </c>
      <c r="W119" s="2" t="n">
        <v>7.5</v>
      </c>
      <c r="X119" s="3" t="n">
        <v>1.8</v>
      </c>
      <c r="Y119" s="1" t="n">
        <v>0.8</v>
      </c>
      <c r="Z119" s="3">
        <f>Y119*X119</f>
        <v/>
      </c>
      <c r="AA119" s="3">
        <f>IF(I119&lt;&gt;"",X119/INDEX('energy battery'!$B$3:$D$6,MATCH('vehicles specifications'!$D119,'energy battery'!$A$3:$A$6,0),MATCH('vehicles specifications'!$I119,'energy battery'!$B$2:$D$2,0)),"")</f>
        <v/>
      </c>
      <c r="AB119" s="3">
        <f>IF(AA119&lt;&gt;"",0.3*AA119,"")</f>
        <v/>
      </c>
      <c r="AC119" s="3">
        <f>IF(AA119&lt;&gt;"",AB119+AA119,"")</f>
        <v/>
      </c>
      <c r="AD119" s="3" t="n">
        <v>1</v>
      </c>
      <c r="AE119" s="3" t="n">
        <v>0</v>
      </c>
      <c r="AF119">
        <f>AE119*'fuels and tailpipe emissions'!$B$3</f>
        <v/>
      </c>
      <c r="AG119" t="n">
        <v>0</v>
      </c>
      <c r="AH119" s="3" t="n">
        <v>0</v>
      </c>
      <c r="AI119" s="3" t="n">
        <v>3</v>
      </c>
      <c r="AJ119" s="3" t="n">
        <v>1</v>
      </c>
      <c r="AK119">
        <f>J119/25000</f>
        <v/>
      </c>
      <c r="AL119">
        <f>0.000537/1000*Q119</f>
        <v/>
      </c>
      <c r="AM119" t="n">
        <v>0.00129</v>
      </c>
      <c r="AN119" s="2">
        <f>U119</f>
        <v/>
      </c>
      <c r="AO119" s="2">
        <f>SUM(V119:W119)</f>
        <v/>
      </c>
      <c r="AP119" s="2">
        <f>AC119</f>
        <v/>
      </c>
      <c r="AQ119" s="6" t="inlineStr"/>
      <c r="AR119" s="20" t="n"/>
      <c r="AS119" s="6" t="n">
        <v>0.121</v>
      </c>
      <c r="AT119" s="2">
        <f>SUM(Z119,AG119)/(SUM(AQ119,AS119)/3.6)</f>
        <v/>
      </c>
      <c r="AU119" s="5" t="n">
        <v>0</v>
      </c>
      <c r="AV119" s="5" t="n">
        <v>0</v>
      </c>
      <c r="AW119" s="7" t="n">
        <v>0</v>
      </c>
      <c r="AX119" s="7" t="n">
        <v>0</v>
      </c>
      <c r="AY119" s="7" t="n">
        <v>0</v>
      </c>
      <c r="AZ119" s="7" t="n">
        <v>0</v>
      </c>
      <c r="BA119" s="7" t="n">
        <v>0</v>
      </c>
      <c r="BB119" s="7" t="n">
        <v>0</v>
      </c>
      <c r="BC119" s="7" t="n">
        <v>0</v>
      </c>
      <c r="BD119" s="7" t="n">
        <v>0</v>
      </c>
      <c r="BE119" s="7" t="n">
        <v>0</v>
      </c>
      <c r="BF119" s="7" t="n">
        <v>0</v>
      </c>
      <c r="BG119" s="7" t="n">
        <v>0</v>
      </c>
      <c r="BH119" s="7" t="n">
        <v>0</v>
      </c>
      <c r="BI119" s="7" t="n">
        <v>0</v>
      </c>
      <c r="BJ119" s="7" t="n">
        <v>0</v>
      </c>
      <c r="BK119" s="7" t="n">
        <v>0</v>
      </c>
      <c r="BL119" s="7" t="n">
        <v>0</v>
      </c>
      <c r="BM119" s="7" t="n">
        <v>0</v>
      </c>
      <c r="BN119" s="7" t="n">
        <v>0</v>
      </c>
      <c r="BO119" s="7" t="n">
        <v>0</v>
      </c>
      <c r="BP119" s="7" t="n">
        <v>0</v>
      </c>
      <c r="BQ119" s="7" t="n">
        <v>0</v>
      </c>
      <c r="BR119" s="7" t="n">
        <v>0</v>
      </c>
      <c r="BS119" s="7" t="n">
        <v>0</v>
      </c>
      <c r="BT119" s="7" t="n">
        <v>0</v>
      </c>
      <c r="BU119" s="7" t="n">
        <v>0</v>
      </c>
      <c r="BV119" s="7" t="n">
        <v>0</v>
      </c>
      <c r="BW119" s="7" t="n">
        <v>0</v>
      </c>
      <c r="BX119" s="7" t="n">
        <v>0</v>
      </c>
      <c r="BY119" s="7" t="n">
        <v>0</v>
      </c>
      <c r="BZ119" s="7" t="n">
        <v>0</v>
      </c>
      <c r="CA119" s="7" t="n">
        <v>0</v>
      </c>
      <c r="CB119" s="7" t="n">
        <v>0</v>
      </c>
      <c r="CC119" s="7" t="n">
        <v>0</v>
      </c>
      <c r="CD119" s="7" t="n">
        <v>0</v>
      </c>
      <c r="CE119" s="7" t="n">
        <v>0</v>
      </c>
      <c r="CF119" s="7" t="n">
        <v>0</v>
      </c>
      <c r="CG119" s="7" t="n">
        <v>0</v>
      </c>
      <c r="CH119" s="7" t="n">
        <v>0</v>
      </c>
      <c r="CI119" s="7" t="n">
        <v>0</v>
      </c>
      <c r="CJ119" s="7" t="n">
        <v>0</v>
      </c>
      <c r="CK119" s="38">
        <f>VLOOKUP($B119,'abrasion emissions'!$O$7:$R$36,2,FALSE)</f>
        <v/>
      </c>
      <c r="CL119" s="38">
        <f>VLOOKUP($B119,'abrasion emissions'!$O$7:$R$36,3,FALSE)</f>
        <v/>
      </c>
      <c r="CM119" s="38">
        <f>VLOOKUP($B119,'abrasion emissions'!$O$7:$R$36,4,FALSE)</f>
        <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
      </c>
      <c r="CV119" s="7">
        <f>(CK119*CN119)+(CL119*CO119)+(CM119*CP119)</f>
        <v/>
      </c>
      <c r="CW119" s="7">
        <f>(CK119*CQ119)+(CL119*CR119)+(CM119*CS119)</f>
        <v/>
      </c>
    </row>
    <row r="120">
      <c r="A120">
        <f>B120&amp;" - "&amp;D120&amp;" - "&amp;IF(I120&lt;&gt;"",I120&amp;" - "&amp;E120,E120)</f>
        <v/>
      </c>
      <c r="B120" t="inlineStr">
        <is>
          <t>Motorbike, battery electric, &lt;4kW</t>
        </is>
      </c>
      <c r="D120" s="18" t="n">
        <v>2030</v>
      </c>
      <c r="E120" t="inlineStr">
        <is>
          <t>CH</t>
        </is>
      </c>
      <c r="F120" t="inlineStr">
        <is>
          <t>None</t>
        </is>
      </c>
      <c r="G120" t="inlineStr">
        <is>
          <t>vkm</t>
        </is>
      </c>
      <c r="H120" t="inlineStr">
        <is>
          <t>BEV</t>
        </is>
      </c>
      <c r="I120" t="inlineStr">
        <is>
          <t>NMC</t>
        </is>
      </c>
      <c r="J120" t="n">
        <v>25000</v>
      </c>
      <c r="K120" t="n">
        <v>1776</v>
      </c>
      <c r="L120" s="2">
        <f>J120/K120</f>
        <v/>
      </c>
      <c r="M120" t="n">
        <v>1.1</v>
      </c>
      <c r="N120" t="n">
        <v>75</v>
      </c>
      <c r="O120" t="n">
        <v>6</v>
      </c>
      <c r="P120" s="2">
        <f>SUM(U120,V120,W120,AC120,AF120,AH120)</f>
        <v/>
      </c>
      <c r="Q120" s="2">
        <f>P120+(M120*N120)+O120</f>
        <v/>
      </c>
      <c r="R120" t="n">
        <v>2.5</v>
      </c>
      <c r="S120" s="2" t="n">
        <v>53</v>
      </c>
      <c r="T120" s="1" t="n">
        <v>0.03</v>
      </c>
      <c r="U120" s="2">
        <f>S120*(1-T120)</f>
        <v/>
      </c>
      <c r="V120" s="2" t="n">
        <v>4.5</v>
      </c>
      <c r="W120" s="2" t="n">
        <v>7.5</v>
      </c>
      <c r="X120" s="3" t="n">
        <v>3.2</v>
      </c>
      <c r="Y120" s="1" t="n">
        <v>0.8</v>
      </c>
      <c r="Z120" s="3">
        <f>Y120*X120</f>
        <v/>
      </c>
      <c r="AA120" s="3">
        <f>IF(I120&lt;&gt;"",X120/INDEX('energy battery'!$B$3:$D$6,MATCH('vehicles specifications'!$D120,'energy battery'!$A$3:$A$6,0),MATCH('vehicles specifications'!$I120,'energy battery'!$B$2:$D$2,0)),"")</f>
        <v/>
      </c>
      <c r="AB120" s="3">
        <f>IF(AA120&lt;&gt;"",0.3*AA120,"")</f>
        <v/>
      </c>
      <c r="AC120" s="3">
        <f>IF(AA120&lt;&gt;"",AB120+AA120,"")</f>
        <v/>
      </c>
      <c r="AD120" s="3" t="n">
        <v>0.5</v>
      </c>
      <c r="AE120" s="3" t="n">
        <v>0</v>
      </c>
      <c r="AF120">
        <f>AE120*'fuels and tailpipe emissions'!$B$3</f>
        <v/>
      </c>
      <c r="AG120" t="n">
        <v>0</v>
      </c>
      <c r="AH120" s="3" t="n">
        <v>0</v>
      </c>
      <c r="AI120" s="3" t="n">
        <v>3</v>
      </c>
      <c r="AJ120" s="3" t="n">
        <v>1</v>
      </c>
      <c r="AK120">
        <f>J120/25000</f>
        <v/>
      </c>
      <c r="AL120">
        <f>0.000537/1000*Q120</f>
        <v/>
      </c>
      <c r="AM120" t="n">
        <v>0.00129</v>
      </c>
      <c r="AN120" s="2">
        <f>U120</f>
        <v/>
      </c>
      <c r="AO120" s="2">
        <f>SUM(V120:W120)</f>
        <v/>
      </c>
      <c r="AP120" s="2">
        <f>AC120</f>
        <v/>
      </c>
      <c r="AQ120" s="6" t="inlineStr"/>
      <c r="AR120" s="20" t="n"/>
      <c r="AS120" s="6" t="n">
        <v>0.121</v>
      </c>
      <c r="AT120" s="2">
        <f>SUM(Z120,AG120)/(SUM(AQ120,AS120)/3.6)</f>
        <v/>
      </c>
      <c r="AU120" s="5" t="n">
        <v>0</v>
      </c>
      <c r="AV120" s="5" t="n">
        <v>0</v>
      </c>
      <c r="AW120" s="7" t="n">
        <v>0</v>
      </c>
      <c r="AX120" s="7" t="n">
        <v>0</v>
      </c>
      <c r="AY120" s="7" t="n">
        <v>0</v>
      </c>
      <c r="AZ120" s="7" t="n">
        <v>0</v>
      </c>
      <c r="BA120" s="7" t="n">
        <v>0</v>
      </c>
      <c r="BB120" s="7" t="n">
        <v>0</v>
      </c>
      <c r="BC120" s="7" t="n">
        <v>0</v>
      </c>
      <c r="BD120" s="7" t="n">
        <v>0</v>
      </c>
      <c r="BE120" s="7" t="n">
        <v>0</v>
      </c>
      <c r="BF120" s="7" t="n">
        <v>0</v>
      </c>
      <c r="BG120" s="7" t="n">
        <v>0</v>
      </c>
      <c r="BH120" s="7" t="n">
        <v>0</v>
      </c>
      <c r="BI120" s="7" t="n">
        <v>0</v>
      </c>
      <c r="BJ120" s="7" t="n">
        <v>0</v>
      </c>
      <c r="BK120" s="7" t="n">
        <v>0</v>
      </c>
      <c r="BL120" s="7" t="n">
        <v>0</v>
      </c>
      <c r="BM120" s="7" t="n">
        <v>0</v>
      </c>
      <c r="BN120" s="7" t="n">
        <v>0</v>
      </c>
      <c r="BO120" s="7" t="n">
        <v>0</v>
      </c>
      <c r="BP120" s="7" t="n">
        <v>0</v>
      </c>
      <c r="BQ120" s="7" t="n">
        <v>0</v>
      </c>
      <c r="BR120" s="7" t="n">
        <v>0</v>
      </c>
      <c r="BS120" s="7" t="n">
        <v>0</v>
      </c>
      <c r="BT120" s="7" t="n">
        <v>0</v>
      </c>
      <c r="BU120" s="7" t="n">
        <v>0</v>
      </c>
      <c r="BV120" s="7" t="n">
        <v>0</v>
      </c>
      <c r="BW120" s="7" t="n">
        <v>0</v>
      </c>
      <c r="BX120" s="7" t="n">
        <v>0</v>
      </c>
      <c r="BY120" s="7" t="n">
        <v>0</v>
      </c>
      <c r="BZ120" s="7" t="n">
        <v>0</v>
      </c>
      <c r="CA120" s="7" t="n">
        <v>0</v>
      </c>
      <c r="CB120" s="7" t="n">
        <v>0</v>
      </c>
      <c r="CC120" s="7" t="n">
        <v>0</v>
      </c>
      <c r="CD120" s="7" t="n">
        <v>0</v>
      </c>
      <c r="CE120" s="7" t="n">
        <v>0</v>
      </c>
      <c r="CF120" s="7" t="n">
        <v>0</v>
      </c>
      <c r="CG120" s="7" t="n">
        <v>0</v>
      </c>
      <c r="CH120" s="7" t="n">
        <v>0</v>
      </c>
      <c r="CI120" s="7" t="n">
        <v>0</v>
      </c>
      <c r="CJ120" s="7" t="n">
        <v>0</v>
      </c>
      <c r="CK120" s="38">
        <f>VLOOKUP($B120,'abrasion emissions'!$O$7:$R$36,2,FALSE)</f>
        <v/>
      </c>
      <c r="CL120" s="38">
        <f>VLOOKUP($B120,'abrasion emissions'!$O$7:$R$36,3,FALSE)</f>
        <v/>
      </c>
      <c r="CM120" s="38">
        <f>VLOOKUP($B120,'abrasion emissions'!$O$7:$R$36,4,FALSE)</f>
        <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
      </c>
      <c r="CV120" s="7">
        <f>(CK120*CN120)+(CL120*CO120)+(CM120*CP120)</f>
        <v/>
      </c>
      <c r="CW120" s="7">
        <f>(CK120*CQ120)+(CL120*CR120)+(CM120*CS120)</f>
        <v/>
      </c>
    </row>
    <row r="121">
      <c r="A121">
        <f>B121&amp;" - "&amp;D121&amp;" - "&amp;IF(I121&lt;&gt;"",I121&amp;" - "&amp;E121,E121)</f>
        <v/>
      </c>
      <c r="B121" t="inlineStr">
        <is>
          <t>Motorbike, battery electric, &lt;4kW</t>
        </is>
      </c>
      <c r="D121" s="18" t="n">
        <v>2040</v>
      </c>
      <c r="E121" t="inlineStr">
        <is>
          <t>CH</t>
        </is>
      </c>
      <c r="F121" t="inlineStr">
        <is>
          <t>None</t>
        </is>
      </c>
      <c r="G121" t="inlineStr">
        <is>
          <t>vkm</t>
        </is>
      </c>
      <c r="H121" t="inlineStr">
        <is>
          <t>BEV</t>
        </is>
      </c>
      <c r="I121" t="inlineStr">
        <is>
          <t>NMC</t>
        </is>
      </c>
      <c r="J121" t="n">
        <v>25000</v>
      </c>
      <c r="K121" t="n">
        <v>1776</v>
      </c>
      <c r="L121" s="2">
        <f>J121/K121</f>
        <v/>
      </c>
      <c r="M121" t="n">
        <v>1.1</v>
      </c>
      <c r="N121" t="n">
        <v>75</v>
      </c>
      <c r="O121" t="n">
        <v>6</v>
      </c>
      <c r="P121" s="2">
        <f>SUM(U121,V121,W121,AC121,AF121,AH121)</f>
        <v/>
      </c>
      <c r="Q121" s="2">
        <f>P121+(M121*N121)+O121</f>
        <v/>
      </c>
      <c r="R121" t="n">
        <v>2.5</v>
      </c>
      <c r="S121" s="2" t="n">
        <v>53</v>
      </c>
      <c r="T121" s="1" t="n">
        <v>0.05</v>
      </c>
      <c r="U121" s="2">
        <f>S121*(1-T121)</f>
        <v/>
      </c>
      <c r="V121" s="2" t="n">
        <v>4.5</v>
      </c>
      <c r="W121" s="2" t="n">
        <v>7.5</v>
      </c>
      <c r="X121" s="3" t="n">
        <v>4.5</v>
      </c>
      <c r="Y121" s="1" t="n">
        <v>0.8</v>
      </c>
      <c r="Z121" s="3">
        <f>Y121*X121</f>
        <v/>
      </c>
      <c r="AA121" s="3">
        <f>IF(I121&lt;&gt;"",X121/INDEX('energy battery'!$B$3:$D$6,MATCH('vehicles specifications'!$D121,'energy battery'!$A$3:$A$6,0),MATCH('vehicles specifications'!$I121,'energy battery'!$B$2:$D$2,0)),"")</f>
        <v/>
      </c>
      <c r="AB121" s="3">
        <f>IF(AA121&lt;&gt;"",0.3*AA121,"")</f>
        <v/>
      </c>
      <c r="AC121" s="3">
        <f>IF(AA121&lt;&gt;"",AB121+AA121,"")</f>
        <v/>
      </c>
      <c r="AD121" s="3" t="n">
        <v>0.25</v>
      </c>
      <c r="AE121" s="3" t="n">
        <v>0</v>
      </c>
      <c r="AF121">
        <f>AE121*'fuels and tailpipe emissions'!$B$3</f>
        <v/>
      </c>
      <c r="AG121" t="n">
        <v>0</v>
      </c>
      <c r="AH121" s="3" t="n">
        <v>0</v>
      </c>
      <c r="AI121" s="3" t="n">
        <v>3</v>
      </c>
      <c r="AJ121" s="3" t="n">
        <v>1</v>
      </c>
      <c r="AK121">
        <f>J121/25000</f>
        <v/>
      </c>
      <c r="AL121">
        <f>0.000537/1000*Q121</f>
        <v/>
      </c>
      <c r="AM121" t="n">
        <v>0.00129</v>
      </c>
      <c r="AN121" s="2">
        <f>U121</f>
        <v/>
      </c>
      <c r="AO121" s="2">
        <f>SUM(V121:W121)</f>
        <v/>
      </c>
      <c r="AP121" s="2">
        <f>AC121</f>
        <v/>
      </c>
      <c r="AQ121" s="6" t="inlineStr"/>
      <c r="AR121" s="20" t="n"/>
      <c r="AS121" s="6" t="n">
        <v>0.121</v>
      </c>
      <c r="AT121" s="2">
        <f>SUM(Z121,AG121)/(SUM(AQ121,AS121)/3.6)</f>
        <v/>
      </c>
      <c r="AU121" s="5" t="n">
        <v>0</v>
      </c>
      <c r="AV121" s="5" t="n">
        <v>0</v>
      </c>
      <c r="AW121" s="7" t="n">
        <v>0</v>
      </c>
      <c r="AX121" s="7" t="n">
        <v>0</v>
      </c>
      <c r="AY121" s="7" t="n">
        <v>0</v>
      </c>
      <c r="AZ121" s="7" t="n">
        <v>0</v>
      </c>
      <c r="BA121" s="7" t="n">
        <v>0</v>
      </c>
      <c r="BB121" s="7" t="n">
        <v>0</v>
      </c>
      <c r="BC121" s="7" t="n">
        <v>0</v>
      </c>
      <c r="BD121" s="7" t="n">
        <v>0</v>
      </c>
      <c r="BE121" s="7" t="n">
        <v>0</v>
      </c>
      <c r="BF121" s="7" t="n">
        <v>0</v>
      </c>
      <c r="BG121" s="7" t="n">
        <v>0</v>
      </c>
      <c r="BH121" s="7" t="n">
        <v>0</v>
      </c>
      <c r="BI121" s="7" t="n">
        <v>0</v>
      </c>
      <c r="BJ121" s="7" t="n">
        <v>0</v>
      </c>
      <c r="BK121" s="7" t="n">
        <v>0</v>
      </c>
      <c r="BL121" s="7" t="n">
        <v>0</v>
      </c>
      <c r="BM121" s="7" t="n">
        <v>0</v>
      </c>
      <c r="BN121" s="7" t="n">
        <v>0</v>
      </c>
      <c r="BO121" s="7" t="n">
        <v>0</v>
      </c>
      <c r="BP121" s="7" t="n">
        <v>0</v>
      </c>
      <c r="BQ121" s="7" t="n">
        <v>0</v>
      </c>
      <c r="BR121" s="7" t="n">
        <v>0</v>
      </c>
      <c r="BS121" s="7" t="n">
        <v>0</v>
      </c>
      <c r="BT121" s="7" t="n">
        <v>0</v>
      </c>
      <c r="BU121" s="7" t="n">
        <v>0</v>
      </c>
      <c r="BV121" s="7" t="n">
        <v>0</v>
      </c>
      <c r="BW121" s="7" t="n">
        <v>0</v>
      </c>
      <c r="BX121" s="7" t="n">
        <v>0</v>
      </c>
      <c r="BY121" s="7" t="n">
        <v>0</v>
      </c>
      <c r="BZ121" s="7" t="n">
        <v>0</v>
      </c>
      <c r="CA121" s="7" t="n">
        <v>0</v>
      </c>
      <c r="CB121" s="7" t="n">
        <v>0</v>
      </c>
      <c r="CC121" s="7" t="n">
        <v>0</v>
      </c>
      <c r="CD121" s="7" t="n">
        <v>0</v>
      </c>
      <c r="CE121" s="7" t="n">
        <v>0</v>
      </c>
      <c r="CF121" s="7" t="n">
        <v>0</v>
      </c>
      <c r="CG121" s="7" t="n">
        <v>0</v>
      </c>
      <c r="CH121" s="7" t="n">
        <v>0</v>
      </c>
      <c r="CI121" s="7" t="n">
        <v>0</v>
      </c>
      <c r="CJ121" s="7" t="n">
        <v>0</v>
      </c>
      <c r="CK121" s="38">
        <f>VLOOKUP($B121,'abrasion emissions'!$O$7:$R$36,2,FALSE)</f>
        <v/>
      </c>
      <c r="CL121" s="38">
        <f>VLOOKUP($B121,'abrasion emissions'!$O$7:$R$36,3,FALSE)</f>
        <v/>
      </c>
      <c r="CM121" s="38">
        <f>VLOOKUP($B121,'abrasion emissions'!$O$7:$R$36,4,FALSE)</f>
        <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
      </c>
      <c r="CV121" s="7">
        <f>(CK121*CN121)+(CL121*CO121)+(CM121*CP121)</f>
        <v/>
      </c>
      <c r="CW121" s="7">
        <f>(CK121*CQ121)+(CL121*CR121)+(CM121*CS121)</f>
        <v/>
      </c>
    </row>
    <row r="122">
      <c r="A122">
        <f>B122&amp;" - "&amp;D122&amp;" - "&amp;IF(I122&lt;&gt;"",I122&amp;" - "&amp;E122,E122)</f>
        <v/>
      </c>
      <c r="B122" t="inlineStr">
        <is>
          <t>Motorbike, battery electric, &lt;4kW</t>
        </is>
      </c>
      <c r="D122" s="18" t="n">
        <v>2050</v>
      </c>
      <c r="E122" t="inlineStr">
        <is>
          <t>CH</t>
        </is>
      </c>
      <c r="F122" t="inlineStr">
        <is>
          <t>None</t>
        </is>
      </c>
      <c r="G122" t="inlineStr">
        <is>
          <t>vkm</t>
        </is>
      </c>
      <c r="H122" t="inlineStr">
        <is>
          <t>BEV</t>
        </is>
      </c>
      <c r="I122" t="inlineStr">
        <is>
          <t>NMC</t>
        </is>
      </c>
      <c r="J122" t="n">
        <v>25000</v>
      </c>
      <c r="K122" t="n">
        <v>1776</v>
      </c>
      <c r="L122" s="2">
        <f>J122/K122</f>
        <v/>
      </c>
      <c r="M122" t="n">
        <v>1.1</v>
      </c>
      <c r="N122" t="n">
        <v>75</v>
      </c>
      <c r="O122" t="n">
        <v>6</v>
      </c>
      <c r="P122" s="2">
        <f>SUM(U122,V122,W122,AC122,AF122,AH122)</f>
        <v/>
      </c>
      <c r="Q122" s="2">
        <f>P122+(M122*N122)+O122</f>
        <v/>
      </c>
      <c r="R122" t="n">
        <v>2.5</v>
      </c>
      <c r="S122" s="2" t="n">
        <v>53</v>
      </c>
      <c r="T122" s="1" t="n">
        <v>0.07000000000000001</v>
      </c>
      <c r="U122" s="2">
        <f>S122*(1-T122)</f>
        <v/>
      </c>
      <c r="V122" s="2" t="n">
        <v>4.5</v>
      </c>
      <c r="W122" s="2" t="n">
        <v>7.5</v>
      </c>
      <c r="X122" s="3" t="n">
        <v>6</v>
      </c>
      <c r="Y122" s="1" t="n">
        <v>0.8</v>
      </c>
      <c r="Z122" s="3">
        <f>Y122*X122</f>
        <v/>
      </c>
      <c r="AA122" s="3">
        <f>IF(I122&lt;&gt;"",X122/INDEX('energy battery'!$B$3:$D$6,MATCH('vehicles specifications'!$D122,'energy battery'!$A$3:$A$6,0),MATCH('vehicles specifications'!$I122,'energy battery'!$B$2:$D$2,0)),"")</f>
        <v/>
      </c>
      <c r="AB122" s="3">
        <f>IF(AA122&lt;&gt;"",0.3*AA122,"")</f>
        <v/>
      </c>
      <c r="AC122" s="3">
        <f>IF(AA122&lt;&gt;"",AB122+AA122,"")</f>
        <v/>
      </c>
      <c r="AD122" s="3" t="n">
        <v>0</v>
      </c>
      <c r="AE122" s="3" t="n">
        <v>0</v>
      </c>
      <c r="AF122">
        <f>AE122*'fuels and tailpipe emissions'!$B$3</f>
        <v/>
      </c>
      <c r="AG122" t="n">
        <v>0</v>
      </c>
      <c r="AH122" s="3" t="n">
        <v>0</v>
      </c>
      <c r="AI122" s="3" t="n">
        <v>3</v>
      </c>
      <c r="AJ122" s="3" t="n">
        <v>1</v>
      </c>
      <c r="AK122">
        <f>J122/25000</f>
        <v/>
      </c>
      <c r="AL122">
        <f>0.000537/1000*Q122</f>
        <v/>
      </c>
      <c r="AM122" t="n">
        <v>0.00129</v>
      </c>
      <c r="AN122" s="2">
        <f>U122</f>
        <v/>
      </c>
      <c r="AO122" s="2">
        <f>SUM(V122:W122)</f>
        <v/>
      </c>
      <c r="AP122" s="2">
        <f>AC122</f>
        <v/>
      </c>
      <c r="AQ122" s="6" t="inlineStr"/>
      <c r="AR122" s="20" t="n"/>
      <c r="AS122" s="6" t="n">
        <v>0.121</v>
      </c>
      <c r="AT122" s="2">
        <f>SUM(Z122,AG122)/(SUM(AQ122,AS122)/3.6)</f>
        <v/>
      </c>
      <c r="AU122" s="5" t="n">
        <v>0</v>
      </c>
      <c r="AV122" s="5" t="n">
        <v>0</v>
      </c>
      <c r="AW122" s="7" t="n">
        <v>0</v>
      </c>
      <c r="AX122" s="7" t="n">
        <v>0</v>
      </c>
      <c r="AY122" s="7" t="n">
        <v>0</v>
      </c>
      <c r="AZ122" s="7" t="n">
        <v>0</v>
      </c>
      <c r="BA122" s="7" t="n">
        <v>0</v>
      </c>
      <c r="BB122" s="7" t="n">
        <v>0</v>
      </c>
      <c r="BC122" s="7" t="n">
        <v>0</v>
      </c>
      <c r="BD122" s="7" t="n">
        <v>0</v>
      </c>
      <c r="BE122" s="7" t="n">
        <v>0</v>
      </c>
      <c r="BF122" s="7" t="n">
        <v>0</v>
      </c>
      <c r="BG122" s="7" t="n">
        <v>0</v>
      </c>
      <c r="BH122" s="7" t="n">
        <v>0</v>
      </c>
      <c r="BI122" s="7" t="n">
        <v>0</v>
      </c>
      <c r="BJ122" s="7" t="n">
        <v>0</v>
      </c>
      <c r="BK122" s="7" t="n">
        <v>0</v>
      </c>
      <c r="BL122" s="7" t="n">
        <v>0</v>
      </c>
      <c r="BM122" s="7" t="n">
        <v>0</v>
      </c>
      <c r="BN122" s="7" t="n">
        <v>0</v>
      </c>
      <c r="BO122" s="7" t="n">
        <v>0</v>
      </c>
      <c r="BP122" s="7" t="n">
        <v>0</v>
      </c>
      <c r="BQ122" s="7" t="n">
        <v>0</v>
      </c>
      <c r="BR122" s="7" t="n">
        <v>0</v>
      </c>
      <c r="BS122" s="7" t="n">
        <v>0</v>
      </c>
      <c r="BT122" s="7" t="n">
        <v>0</v>
      </c>
      <c r="BU122" s="7" t="n">
        <v>0</v>
      </c>
      <c r="BV122" s="7" t="n">
        <v>0</v>
      </c>
      <c r="BW122" s="7" t="n">
        <v>0</v>
      </c>
      <c r="BX122" s="7" t="n">
        <v>0</v>
      </c>
      <c r="BY122" s="7" t="n">
        <v>0</v>
      </c>
      <c r="BZ122" s="7" t="n">
        <v>0</v>
      </c>
      <c r="CA122" s="7" t="n">
        <v>0</v>
      </c>
      <c r="CB122" s="7" t="n">
        <v>0</v>
      </c>
      <c r="CC122" s="7" t="n">
        <v>0</v>
      </c>
      <c r="CD122" s="7" t="n">
        <v>0</v>
      </c>
      <c r="CE122" s="7" t="n">
        <v>0</v>
      </c>
      <c r="CF122" s="7" t="n">
        <v>0</v>
      </c>
      <c r="CG122" s="7" t="n">
        <v>0</v>
      </c>
      <c r="CH122" s="7" t="n">
        <v>0</v>
      </c>
      <c r="CI122" s="7" t="n">
        <v>0</v>
      </c>
      <c r="CJ122" s="7" t="n">
        <v>0</v>
      </c>
      <c r="CK122" s="38">
        <f>VLOOKUP($B122,'abrasion emissions'!$O$7:$R$36,2,FALSE)</f>
        <v/>
      </c>
      <c r="CL122" s="38">
        <f>VLOOKUP($B122,'abrasion emissions'!$O$7:$R$36,3,FALSE)</f>
        <v/>
      </c>
      <c r="CM122" s="38">
        <f>VLOOKUP($B122,'abrasion emissions'!$O$7:$R$36,4,FALSE)</f>
        <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
      </c>
      <c r="CV122" s="7">
        <f>(CK122*CN122)+(CL122*CO122)+(CM122*CP122)</f>
        <v/>
      </c>
      <c r="CW122" s="7">
        <f>(CK122*CQ122)+(CL122*CR122)+(CM122*CS122)</f>
        <v/>
      </c>
    </row>
    <row r="123">
      <c r="A123">
        <f>B123&amp;" - "&amp;D123&amp;" - "&amp;IF(I123&lt;&gt;"",I123&amp;" - "&amp;E123,E123)</f>
        <v/>
      </c>
      <c r="B123" t="inlineStr">
        <is>
          <t>Motorbike, battery electric, 4-11kW</t>
        </is>
      </c>
      <c r="D123" s="18" t="n">
        <v>2020</v>
      </c>
      <c r="E123" t="inlineStr">
        <is>
          <t>CH</t>
        </is>
      </c>
      <c r="F123" t="inlineStr">
        <is>
          <t>None</t>
        </is>
      </c>
      <c r="G123" t="inlineStr">
        <is>
          <t>vkm</t>
        </is>
      </c>
      <c r="H123" t="inlineStr">
        <is>
          <t>BEV</t>
        </is>
      </c>
      <c r="I123" t="inlineStr">
        <is>
          <t>NMC</t>
        </is>
      </c>
      <c r="J123" t="n">
        <v>25000</v>
      </c>
      <c r="K123" t="n">
        <v>1776</v>
      </c>
      <c r="L123" s="2">
        <f>J123/K123</f>
        <v/>
      </c>
      <c r="M123" t="n">
        <v>1.1</v>
      </c>
      <c r="N123" t="n">
        <v>75</v>
      </c>
      <c r="O123" t="n">
        <v>6</v>
      </c>
      <c r="P123" s="2">
        <f>SUM(U123,V123,W123,AC123,AF123,AH123)</f>
        <v/>
      </c>
      <c r="Q123" s="2">
        <f>P123+(M123*N123)+O123</f>
        <v/>
      </c>
      <c r="R123" t="n">
        <v>4.7</v>
      </c>
      <c r="S123" s="2" t="n">
        <v>65.43382696032849</v>
      </c>
      <c r="T123" s="1" t="n">
        <v>0</v>
      </c>
      <c r="U123" s="2">
        <f>S123*(1-T123)</f>
        <v/>
      </c>
      <c r="V123" s="2">
        <f>S123*0.2</f>
        <v/>
      </c>
      <c r="W123" s="2">
        <f>U123*0.3</f>
        <v/>
      </c>
      <c r="X123" s="3" t="n">
        <v>2.9</v>
      </c>
      <c r="Y123" s="1" t="n">
        <v>0.8</v>
      </c>
      <c r="Z123" s="3">
        <f>Y123*X123</f>
        <v/>
      </c>
      <c r="AA123" s="3">
        <f>IF(I123&lt;&gt;"",X123/INDEX('energy battery'!$B$3:$D$6,MATCH('vehicles specifications'!$D123,'energy battery'!$A$3:$A$6,0),MATCH('vehicles specifications'!$I123,'energy battery'!$B$2:$D$2,0)),"")</f>
        <v/>
      </c>
      <c r="AB123" s="3">
        <f>IF(AA123&lt;&gt;"",0.3*AA123,"")</f>
        <v/>
      </c>
      <c r="AC123" s="3">
        <f>IF(AA123&lt;&gt;"",AB123+AA123,"")</f>
        <v/>
      </c>
      <c r="AD123" s="3" t="n">
        <v>1</v>
      </c>
      <c r="AE123" s="3" t="n">
        <v>0</v>
      </c>
      <c r="AF123">
        <f>AE123*'fuels and tailpipe emissions'!$B$3</f>
        <v/>
      </c>
      <c r="AG123" t="n">
        <v>0</v>
      </c>
      <c r="AH123" s="3" t="n">
        <v>0</v>
      </c>
      <c r="AI123" s="3" t="n">
        <v>3</v>
      </c>
      <c r="AJ123" s="3" t="n">
        <v>1</v>
      </c>
      <c r="AK123">
        <f>J123/25000</f>
        <v/>
      </c>
      <c r="AL123">
        <f>0.000537/1000*Q123</f>
        <v/>
      </c>
      <c r="AM123" t="n">
        <v>0.00129</v>
      </c>
      <c r="AN123" s="2">
        <f>U123</f>
        <v/>
      </c>
      <c r="AO123" s="2">
        <f>SUM(V123:W123)</f>
        <v/>
      </c>
      <c r="AP123" s="2">
        <f>AC123</f>
        <v/>
      </c>
      <c r="AQ123" s="6" t="inlineStr"/>
      <c r="AR123" s="20" t="n"/>
      <c r="AS123" s="6" t="n">
        <v>0.182</v>
      </c>
      <c r="AT123" s="2">
        <f>SUM(Z123,AG123)/(SUM(AQ123,AS123)/3.6)</f>
        <v/>
      </c>
      <c r="AU123" s="5" t="n">
        <v>0</v>
      </c>
      <c r="AV123" s="5" t="n">
        <v>0</v>
      </c>
      <c r="AW123" s="7" t="n">
        <v>0</v>
      </c>
      <c r="AX123" s="7" t="n">
        <v>0</v>
      </c>
      <c r="AY123" s="7" t="n">
        <v>0</v>
      </c>
      <c r="AZ123" s="7" t="n">
        <v>0</v>
      </c>
      <c r="BA123" s="7" t="n">
        <v>0</v>
      </c>
      <c r="BB123" s="7" t="n">
        <v>0</v>
      </c>
      <c r="BC123" s="7" t="n">
        <v>0</v>
      </c>
      <c r="BD123" s="7" t="n">
        <v>0</v>
      </c>
      <c r="BE123" s="7" t="n">
        <v>0</v>
      </c>
      <c r="BF123" s="7" t="n">
        <v>0</v>
      </c>
      <c r="BG123" s="7" t="n">
        <v>0</v>
      </c>
      <c r="BH123" s="7" t="n">
        <v>0</v>
      </c>
      <c r="BI123" s="7" t="n">
        <v>0</v>
      </c>
      <c r="BJ123" s="7" t="n">
        <v>0</v>
      </c>
      <c r="BK123" s="7" t="n">
        <v>0</v>
      </c>
      <c r="BL123" s="7" t="n">
        <v>0</v>
      </c>
      <c r="BM123" s="7" t="n">
        <v>0</v>
      </c>
      <c r="BN123" s="7" t="n">
        <v>0</v>
      </c>
      <c r="BO123" s="7" t="n">
        <v>0</v>
      </c>
      <c r="BP123" s="7" t="n">
        <v>0</v>
      </c>
      <c r="BQ123" s="7" t="n">
        <v>0</v>
      </c>
      <c r="BR123" s="7" t="n">
        <v>0</v>
      </c>
      <c r="BS123" s="7" t="n">
        <v>0</v>
      </c>
      <c r="BT123" s="7" t="n">
        <v>0</v>
      </c>
      <c r="BU123" s="7" t="n">
        <v>0</v>
      </c>
      <c r="BV123" s="7" t="n">
        <v>0</v>
      </c>
      <c r="BW123" s="7" t="n">
        <v>0</v>
      </c>
      <c r="BX123" s="7" t="n">
        <v>0</v>
      </c>
      <c r="BY123" s="7" t="n">
        <v>0</v>
      </c>
      <c r="BZ123" s="7" t="n">
        <v>0</v>
      </c>
      <c r="CA123" s="7" t="n">
        <v>0</v>
      </c>
      <c r="CB123" s="7" t="n">
        <v>0</v>
      </c>
      <c r="CC123" s="7" t="n">
        <v>0</v>
      </c>
      <c r="CD123" s="7" t="n">
        <v>0</v>
      </c>
      <c r="CE123" s="7" t="n">
        <v>0</v>
      </c>
      <c r="CF123" s="7" t="n">
        <v>0</v>
      </c>
      <c r="CG123" s="7" t="n">
        <v>0</v>
      </c>
      <c r="CH123" s="7" t="n">
        <v>0</v>
      </c>
      <c r="CI123" s="7" t="n">
        <v>0</v>
      </c>
      <c r="CJ123" s="7" t="n">
        <v>0</v>
      </c>
      <c r="CK123" s="38">
        <f>VLOOKUP($B123,'abrasion emissions'!$O$7:$R$36,2,FALSE)</f>
        <v/>
      </c>
      <c r="CL123" s="38">
        <f>VLOOKUP($B123,'abrasion emissions'!$O$7:$R$36,3,FALSE)</f>
        <v/>
      </c>
      <c r="CM123" s="38">
        <f>VLOOKUP($B123,'abrasion emissions'!$O$7:$R$36,4,FALSE)</f>
        <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
      </c>
      <c r="CV123" s="7">
        <f>(CK123*CN123)+(CL123*CO123)+(CM123*CP123)</f>
        <v/>
      </c>
      <c r="CW123" s="7">
        <f>(CK123*CQ123)+(CL123*CR123)+(CM123*CS123)</f>
        <v/>
      </c>
    </row>
    <row r="124">
      <c r="A124">
        <f>B124&amp;" - "&amp;D124&amp;" - "&amp;IF(I124&lt;&gt;"",I124&amp;" - "&amp;E124,E124)</f>
        <v/>
      </c>
      <c r="B124" t="inlineStr">
        <is>
          <t>Motorbike, battery electric, 4-11kW</t>
        </is>
      </c>
      <c r="D124" s="18" t="n">
        <v>2030</v>
      </c>
      <c r="E124" t="inlineStr">
        <is>
          <t>CH</t>
        </is>
      </c>
      <c r="F124" t="inlineStr">
        <is>
          <t>None</t>
        </is>
      </c>
      <c r="G124" t="inlineStr">
        <is>
          <t>vkm</t>
        </is>
      </c>
      <c r="H124" t="inlineStr">
        <is>
          <t>BEV</t>
        </is>
      </c>
      <c r="I124" t="inlineStr">
        <is>
          <t>NMC</t>
        </is>
      </c>
      <c r="J124" t="n">
        <v>25000</v>
      </c>
      <c r="K124" t="n">
        <v>1776</v>
      </c>
      <c r="L124" s="2">
        <f>J124/K124</f>
        <v/>
      </c>
      <c r="M124" t="n">
        <v>1.1</v>
      </c>
      <c r="N124" t="n">
        <v>75</v>
      </c>
      <c r="O124" t="n">
        <v>6</v>
      </c>
      <c r="P124" s="2">
        <f>SUM(U124,V124,W124,AC124,AF124,AH124)</f>
        <v/>
      </c>
      <c r="Q124" s="2">
        <f>P124+(M124*N124)+O124</f>
        <v/>
      </c>
      <c r="R124" t="n">
        <v>4.7</v>
      </c>
      <c r="S124" s="2" t="n">
        <v>65.43382696032849</v>
      </c>
      <c r="T124" s="1" t="n">
        <v>0.03</v>
      </c>
      <c r="U124" s="2">
        <f>S124*(1-T124)</f>
        <v/>
      </c>
      <c r="V124" s="2">
        <f>S124*0.2</f>
        <v/>
      </c>
      <c r="W124" s="2">
        <f>U124*0.3</f>
        <v/>
      </c>
      <c r="X124" s="3" t="n">
        <v>5</v>
      </c>
      <c r="Y124" s="1" t="n">
        <v>0.8</v>
      </c>
      <c r="Z124" s="3">
        <f>Y124*X124</f>
        <v/>
      </c>
      <c r="AA124" s="3">
        <f>IF(I124&lt;&gt;"",X124/INDEX('energy battery'!$B$3:$D$6,MATCH('vehicles specifications'!$D124,'energy battery'!$A$3:$A$6,0),MATCH('vehicles specifications'!$I124,'energy battery'!$B$2:$D$2,0)),"")</f>
        <v/>
      </c>
      <c r="AB124" s="3">
        <f>IF(AA124&lt;&gt;"",0.3*AA124,"")</f>
        <v/>
      </c>
      <c r="AC124" s="3">
        <f>IF(AA124&lt;&gt;"",AB124+AA124,"")</f>
        <v/>
      </c>
      <c r="AD124" s="3" t="n">
        <v>0.5</v>
      </c>
      <c r="AE124" s="3" t="n">
        <v>0</v>
      </c>
      <c r="AF124">
        <f>AE124*'fuels and tailpipe emissions'!$B$3</f>
        <v/>
      </c>
      <c r="AG124" t="n">
        <v>0</v>
      </c>
      <c r="AH124" s="3" t="n">
        <v>0</v>
      </c>
      <c r="AI124" s="3" t="n">
        <v>3</v>
      </c>
      <c r="AJ124" s="3" t="n">
        <v>1</v>
      </c>
      <c r="AK124">
        <f>J124/25000</f>
        <v/>
      </c>
      <c r="AL124">
        <f>0.000537/1000*Q124</f>
        <v/>
      </c>
      <c r="AM124" t="n">
        <v>0.00129</v>
      </c>
      <c r="AN124" s="2">
        <f>U124</f>
        <v/>
      </c>
      <c r="AO124" s="2">
        <f>SUM(V124:W124)</f>
        <v/>
      </c>
      <c r="AP124" s="2">
        <f>AC124</f>
        <v/>
      </c>
      <c r="AQ124" s="6" t="inlineStr"/>
      <c r="AR124" s="20" t="n"/>
      <c r="AS124" s="6" t="n">
        <v>0.182</v>
      </c>
      <c r="AT124" s="2">
        <f>SUM(Z124,AG124)/(SUM(AQ124,AS124)/3.6)</f>
        <v/>
      </c>
      <c r="AU124" s="5" t="n">
        <v>0</v>
      </c>
      <c r="AV124" s="5" t="n">
        <v>0</v>
      </c>
      <c r="AW124" s="7" t="n">
        <v>0</v>
      </c>
      <c r="AX124" s="7" t="n">
        <v>0</v>
      </c>
      <c r="AY124" s="7" t="n">
        <v>0</v>
      </c>
      <c r="AZ124" s="7" t="n">
        <v>0</v>
      </c>
      <c r="BA124" s="7" t="n">
        <v>0</v>
      </c>
      <c r="BB124" s="7" t="n">
        <v>0</v>
      </c>
      <c r="BC124" s="7" t="n">
        <v>0</v>
      </c>
      <c r="BD124" s="7" t="n">
        <v>0</v>
      </c>
      <c r="BE124" s="7" t="n">
        <v>0</v>
      </c>
      <c r="BF124" s="7" t="n">
        <v>0</v>
      </c>
      <c r="BG124" s="7" t="n">
        <v>0</v>
      </c>
      <c r="BH124" s="7" t="n">
        <v>0</v>
      </c>
      <c r="BI124" s="7" t="n">
        <v>0</v>
      </c>
      <c r="BJ124" s="7" t="n">
        <v>0</v>
      </c>
      <c r="BK124" s="7" t="n">
        <v>0</v>
      </c>
      <c r="BL124" s="7" t="n">
        <v>0</v>
      </c>
      <c r="BM124" s="7" t="n">
        <v>0</v>
      </c>
      <c r="BN124" s="7" t="n">
        <v>0</v>
      </c>
      <c r="BO124" s="7" t="n">
        <v>0</v>
      </c>
      <c r="BP124" s="7" t="n">
        <v>0</v>
      </c>
      <c r="BQ124" s="7" t="n">
        <v>0</v>
      </c>
      <c r="BR124" s="7" t="n">
        <v>0</v>
      </c>
      <c r="BS124" s="7" t="n">
        <v>0</v>
      </c>
      <c r="BT124" s="7" t="n">
        <v>0</v>
      </c>
      <c r="BU124" s="7" t="n">
        <v>0</v>
      </c>
      <c r="BV124" s="7" t="n">
        <v>0</v>
      </c>
      <c r="BW124" s="7" t="n">
        <v>0</v>
      </c>
      <c r="BX124" s="7" t="n">
        <v>0</v>
      </c>
      <c r="BY124" s="7" t="n">
        <v>0</v>
      </c>
      <c r="BZ124" s="7" t="n">
        <v>0</v>
      </c>
      <c r="CA124" s="7" t="n">
        <v>0</v>
      </c>
      <c r="CB124" s="7" t="n">
        <v>0</v>
      </c>
      <c r="CC124" s="7" t="n">
        <v>0</v>
      </c>
      <c r="CD124" s="7" t="n">
        <v>0</v>
      </c>
      <c r="CE124" s="7" t="n">
        <v>0</v>
      </c>
      <c r="CF124" s="7" t="n">
        <v>0</v>
      </c>
      <c r="CG124" s="7" t="n">
        <v>0</v>
      </c>
      <c r="CH124" s="7" t="n">
        <v>0</v>
      </c>
      <c r="CI124" s="7" t="n">
        <v>0</v>
      </c>
      <c r="CJ124" s="7" t="n">
        <v>0</v>
      </c>
      <c r="CK124" s="38">
        <f>VLOOKUP($B124,'abrasion emissions'!$O$7:$R$36,2,FALSE)</f>
        <v/>
      </c>
      <c r="CL124" s="38">
        <f>VLOOKUP($B124,'abrasion emissions'!$O$7:$R$36,3,FALSE)</f>
        <v/>
      </c>
      <c r="CM124" s="38">
        <f>VLOOKUP($B124,'abrasion emissions'!$O$7:$R$36,4,FALSE)</f>
        <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
      </c>
      <c r="CV124" s="7">
        <f>(CK124*CN124)+(CL124*CO124)+(CM124*CP124)</f>
        <v/>
      </c>
      <c r="CW124" s="7">
        <f>(CK124*CQ124)+(CL124*CR124)+(CM124*CS124)</f>
        <v/>
      </c>
    </row>
    <row r="125">
      <c r="A125">
        <f>B125&amp;" - "&amp;D125&amp;" - "&amp;IF(I125&lt;&gt;"",I125&amp;" - "&amp;E125,E125)</f>
        <v/>
      </c>
      <c r="B125" t="inlineStr">
        <is>
          <t>Motorbike, battery electric, 4-11kW</t>
        </is>
      </c>
      <c r="D125" s="18" t="n">
        <v>2040</v>
      </c>
      <c r="E125" t="inlineStr">
        <is>
          <t>CH</t>
        </is>
      </c>
      <c r="F125" t="inlineStr">
        <is>
          <t>None</t>
        </is>
      </c>
      <c r="G125" t="inlineStr">
        <is>
          <t>vkm</t>
        </is>
      </c>
      <c r="H125" t="inlineStr">
        <is>
          <t>BEV</t>
        </is>
      </c>
      <c r="I125" t="inlineStr">
        <is>
          <t>NMC</t>
        </is>
      </c>
      <c r="J125" t="n">
        <v>25000</v>
      </c>
      <c r="K125" t="n">
        <v>1776</v>
      </c>
      <c r="L125" s="2">
        <f>J125/K125</f>
        <v/>
      </c>
      <c r="M125" t="n">
        <v>1.1</v>
      </c>
      <c r="N125" t="n">
        <v>75</v>
      </c>
      <c r="O125" t="n">
        <v>6</v>
      </c>
      <c r="P125" s="2">
        <f>SUM(U125,V125,W125,AC125,AF125,AH125)</f>
        <v/>
      </c>
      <c r="Q125" s="2">
        <f>P125+(M125*N125)+O125</f>
        <v/>
      </c>
      <c r="R125" t="n">
        <v>4.7</v>
      </c>
      <c r="S125" s="2" t="n">
        <v>65.43382696032849</v>
      </c>
      <c r="T125" s="1" t="n">
        <v>0.05</v>
      </c>
      <c r="U125" s="2">
        <f>S125*(1-T125)</f>
        <v/>
      </c>
      <c r="V125" s="2">
        <f>S125*0.2</f>
        <v/>
      </c>
      <c r="W125" s="2">
        <f>U125*0.3</f>
        <v/>
      </c>
      <c r="X125" s="3" t="n">
        <v>7</v>
      </c>
      <c r="Y125" s="1" t="n">
        <v>0.8</v>
      </c>
      <c r="Z125" s="3">
        <f>Y125*X125</f>
        <v/>
      </c>
      <c r="AA125" s="3">
        <f>IF(I125&lt;&gt;"",X125/INDEX('energy battery'!$B$3:$D$6,MATCH('vehicles specifications'!$D125,'energy battery'!$A$3:$A$6,0),MATCH('vehicles specifications'!$I125,'energy battery'!$B$2:$D$2,0)),"")</f>
        <v/>
      </c>
      <c r="AB125" s="3">
        <f>IF(AA125&lt;&gt;"",0.3*AA125,"")</f>
        <v/>
      </c>
      <c r="AC125" s="3">
        <f>IF(AA125&lt;&gt;"",AB125+AA125,"")</f>
        <v/>
      </c>
      <c r="AD125" s="3" t="n">
        <v>0.25</v>
      </c>
      <c r="AE125" s="3" t="n">
        <v>0</v>
      </c>
      <c r="AF125">
        <f>AE125*'fuels and tailpipe emissions'!$B$3</f>
        <v/>
      </c>
      <c r="AG125" t="n">
        <v>0</v>
      </c>
      <c r="AH125" s="3" t="n">
        <v>0</v>
      </c>
      <c r="AI125" s="3" t="n">
        <v>3</v>
      </c>
      <c r="AJ125" s="3" t="n">
        <v>1</v>
      </c>
      <c r="AK125">
        <f>J125/25000</f>
        <v/>
      </c>
      <c r="AL125">
        <f>0.000537/1000*Q125</f>
        <v/>
      </c>
      <c r="AM125" t="n">
        <v>0.00129</v>
      </c>
      <c r="AN125" s="2">
        <f>U125</f>
        <v/>
      </c>
      <c r="AO125" s="2">
        <f>SUM(V125:W125)</f>
        <v/>
      </c>
      <c r="AP125" s="2">
        <f>AC125</f>
        <v/>
      </c>
      <c r="AQ125" s="6" t="inlineStr"/>
      <c r="AR125" s="20" t="n"/>
      <c r="AS125" s="6" t="n">
        <v>0.182</v>
      </c>
      <c r="AT125" s="2">
        <f>SUM(Z125,AG125)/(SUM(AQ125,AS125)/3.6)</f>
        <v/>
      </c>
      <c r="AU125" s="5" t="n">
        <v>0</v>
      </c>
      <c r="AV125" s="5" t="n">
        <v>0</v>
      </c>
      <c r="AW125" s="7" t="n">
        <v>0</v>
      </c>
      <c r="AX125" s="7" t="n">
        <v>0</v>
      </c>
      <c r="AY125" s="7" t="n">
        <v>0</v>
      </c>
      <c r="AZ125" s="7" t="n">
        <v>0</v>
      </c>
      <c r="BA125" s="7" t="n">
        <v>0</v>
      </c>
      <c r="BB125" s="7" t="n">
        <v>0</v>
      </c>
      <c r="BC125" s="7" t="n">
        <v>0</v>
      </c>
      <c r="BD125" s="7" t="n">
        <v>0</v>
      </c>
      <c r="BE125" s="7" t="n">
        <v>0</v>
      </c>
      <c r="BF125" s="7" t="n">
        <v>0</v>
      </c>
      <c r="BG125" s="7" t="n">
        <v>0</v>
      </c>
      <c r="BH125" s="7" t="n">
        <v>0</v>
      </c>
      <c r="BI125" s="7" t="n">
        <v>0</v>
      </c>
      <c r="BJ125" s="7" t="n">
        <v>0</v>
      </c>
      <c r="BK125" s="7" t="n">
        <v>0</v>
      </c>
      <c r="BL125" s="7" t="n">
        <v>0</v>
      </c>
      <c r="BM125" s="7" t="n">
        <v>0</v>
      </c>
      <c r="BN125" s="7" t="n">
        <v>0</v>
      </c>
      <c r="BO125" s="7" t="n">
        <v>0</v>
      </c>
      <c r="BP125" s="7" t="n">
        <v>0</v>
      </c>
      <c r="BQ125" s="7" t="n">
        <v>0</v>
      </c>
      <c r="BR125" s="7" t="n">
        <v>0</v>
      </c>
      <c r="BS125" s="7" t="n">
        <v>0</v>
      </c>
      <c r="BT125" s="7" t="n">
        <v>0</v>
      </c>
      <c r="BU125" s="7" t="n">
        <v>0</v>
      </c>
      <c r="BV125" s="7" t="n">
        <v>0</v>
      </c>
      <c r="BW125" s="7" t="n">
        <v>0</v>
      </c>
      <c r="BX125" s="7" t="n">
        <v>0</v>
      </c>
      <c r="BY125" s="7" t="n">
        <v>0</v>
      </c>
      <c r="BZ125" s="7" t="n">
        <v>0</v>
      </c>
      <c r="CA125" s="7" t="n">
        <v>0</v>
      </c>
      <c r="CB125" s="7" t="n">
        <v>0</v>
      </c>
      <c r="CC125" s="7" t="n">
        <v>0</v>
      </c>
      <c r="CD125" s="7" t="n">
        <v>0</v>
      </c>
      <c r="CE125" s="7" t="n">
        <v>0</v>
      </c>
      <c r="CF125" s="7" t="n">
        <v>0</v>
      </c>
      <c r="CG125" s="7" t="n">
        <v>0</v>
      </c>
      <c r="CH125" s="7" t="n">
        <v>0</v>
      </c>
      <c r="CI125" s="7" t="n">
        <v>0</v>
      </c>
      <c r="CJ125" s="7" t="n">
        <v>0</v>
      </c>
      <c r="CK125" s="38">
        <f>VLOOKUP($B125,'abrasion emissions'!$O$7:$R$36,2,FALSE)</f>
        <v/>
      </c>
      <c r="CL125" s="38">
        <f>VLOOKUP($B125,'abrasion emissions'!$O$7:$R$36,3,FALSE)</f>
        <v/>
      </c>
      <c r="CM125" s="38">
        <f>VLOOKUP($B125,'abrasion emissions'!$O$7:$R$36,4,FALSE)</f>
        <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
      </c>
      <c r="CV125" s="7">
        <f>(CK125*CN125)+(CL125*CO125)+(CM125*CP125)</f>
        <v/>
      </c>
      <c r="CW125" s="7">
        <f>(CK125*CQ125)+(CL125*CR125)+(CM125*CS125)</f>
        <v/>
      </c>
    </row>
    <row r="126">
      <c r="A126">
        <f>B126&amp;" - "&amp;D126&amp;" - "&amp;IF(I126&lt;&gt;"",I126&amp;" - "&amp;E126,E126)</f>
        <v/>
      </c>
      <c r="B126" t="inlineStr">
        <is>
          <t>Motorbike, battery electric, 4-11kW</t>
        </is>
      </c>
      <c r="D126" s="18" t="n">
        <v>2050</v>
      </c>
      <c r="E126" t="inlineStr">
        <is>
          <t>CH</t>
        </is>
      </c>
      <c r="F126" t="inlineStr">
        <is>
          <t>None</t>
        </is>
      </c>
      <c r="G126" t="inlineStr">
        <is>
          <t>vkm</t>
        </is>
      </c>
      <c r="H126" t="inlineStr">
        <is>
          <t>BEV</t>
        </is>
      </c>
      <c r="I126" t="inlineStr">
        <is>
          <t>NMC</t>
        </is>
      </c>
      <c r="J126" t="n">
        <v>25000</v>
      </c>
      <c r="K126" t="n">
        <v>1776</v>
      </c>
      <c r="L126" s="2">
        <f>J126/K126</f>
        <v/>
      </c>
      <c r="M126" t="n">
        <v>1.1</v>
      </c>
      <c r="N126" t="n">
        <v>75</v>
      </c>
      <c r="O126" t="n">
        <v>6</v>
      </c>
      <c r="P126" s="2">
        <f>SUM(U126,V126,W126,AC126,AF126,AH126)</f>
        <v/>
      </c>
      <c r="Q126" s="2">
        <f>P126+(M126*N126)+O126</f>
        <v/>
      </c>
      <c r="R126" t="n">
        <v>4.7</v>
      </c>
      <c r="S126" s="2" t="n">
        <v>65.43382696032849</v>
      </c>
      <c r="T126" s="1" t="n">
        <v>0.07000000000000001</v>
      </c>
      <c r="U126" s="2">
        <f>S126*(1-T126)</f>
        <v/>
      </c>
      <c r="V126" s="2">
        <f>S126*0.2</f>
        <v/>
      </c>
      <c r="W126" s="2">
        <f>U126*0.3</f>
        <v/>
      </c>
      <c r="X126" s="3" t="n">
        <v>9.5</v>
      </c>
      <c r="Y126" s="1" t="n">
        <v>0.8</v>
      </c>
      <c r="Z126" s="3">
        <f>Y126*X126</f>
        <v/>
      </c>
      <c r="AA126" s="3">
        <f>IF(I126&lt;&gt;"",X126/INDEX('energy battery'!$B$3:$D$6,MATCH('vehicles specifications'!$D126,'energy battery'!$A$3:$A$6,0),MATCH('vehicles specifications'!$I126,'energy battery'!$B$2:$D$2,0)),"")</f>
        <v/>
      </c>
      <c r="AB126" s="3">
        <f>IF(AA126&lt;&gt;"",0.3*AA126,"")</f>
        <v/>
      </c>
      <c r="AC126" s="3">
        <f>IF(AA126&lt;&gt;"",AB126+AA126,"")</f>
        <v/>
      </c>
      <c r="AD126" s="3" t="n">
        <v>0</v>
      </c>
      <c r="AE126" s="3" t="n">
        <v>0</v>
      </c>
      <c r="AF126">
        <f>AE126*'fuels and tailpipe emissions'!$B$3</f>
        <v/>
      </c>
      <c r="AG126" t="n">
        <v>0</v>
      </c>
      <c r="AH126" s="3" t="n">
        <v>0</v>
      </c>
      <c r="AI126" s="3" t="n">
        <v>3</v>
      </c>
      <c r="AJ126" s="3" t="n">
        <v>1</v>
      </c>
      <c r="AK126">
        <f>J126/25000</f>
        <v/>
      </c>
      <c r="AL126">
        <f>0.000537/1000*Q126</f>
        <v/>
      </c>
      <c r="AM126" t="n">
        <v>0.00129</v>
      </c>
      <c r="AN126" s="2">
        <f>U126</f>
        <v/>
      </c>
      <c r="AO126" s="2">
        <f>SUM(V126:W126)</f>
        <v/>
      </c>
      <c r="AP126" s="2">
        <f>AC126</f>
        <v/>
      </c>
      <c r="AQ126" s="6" t="inlineStr"/>
      <c r="AR126" s="20" t="n"/>
      <c r="AS126" s="6" t="n">
        <v>0.182</v>
      </c>
      <c r="AT126" s="2">
        <f>SUM(Z126,AG126)/(SUM(AQ126,AS126)/3.6)</f>
        <v/>
      </c>
      <c r="AU126" s="5" t="n">
        <v>0</v>
      </c>
      <c r="AV126" s="5" t="n">
        <v>0</v>
      </c>
      <c r="AW126" s="7" t="n">
        <v>0</v>
      </c>
      <c r="AX126" s="7" t="n">
        <v>0</v>
      </c>
      <c r="AY126" s="7" t="n">
        <v>0</v>
      </c>
      <c r="AZ126" s="7" t="n">
        <v>0</v>
      </c>
      <c r="BA126" s="7" t="n">
        <v>0</v>
      </c>
      <c r="BB126" s="7" t="n">
        <v>0</v>
      </c>
      <c r="BC126" s="7" t="n">
        <v>0</v>
      </c>
      <c r="BD126" s="7" t="n">
        <v>0</v>
      </c>
      <c r="BE126" s="7" t="n">
        <v>0</v>
      </c>
      <c r="BF126" s="7" t="n">
        <v>0</v>
      </c>
      <c r="BG126" s="7" t="n">
        <v>0</v>
      </c>
      <c r="BH126" s="7" t="n">
        <v>0</v>
      </c>
      <c r="BI126" s="7" t="n">
        <v>0</v>
      </c>
      <c r="BJ126" s="7" t="n">
        <v>0</v>
      </c>
      <c r="BK126" s="7" t="n">
        <v>0</v>
      </c>
      <c r="BL126" s="7" t="n">
        <v>0</v>
      </c>
      <c r="BM126" s="7" t="n">
        <v>0</v>
      </c>
      <c r="BN126" s="7" t="n">
        <v>0</v>
      </c>
      <c r="BO126" s="7" t="n">
        <v>0</v>
      </c>
      <c r="BP126" s="7" t="n">
        <v>0</v>
      </c>
      <c r="BQ126" s="7" t="n">
        <v>0</v>
      </c>
      <c r="BR126" s="7" t="n">
        <v>0</v>
      </c>
      <c r="BS126" s="7" t="n">
        <v>0</v>
      </c>
      <c r="BT126" s="7" t="n">
        <v>0</v>
      </c>
      <c r="BU126" s="7" t="n">
        <v>0</v>
      </c>
      <c r="BV126" s="7" t="n">
        <v>0</v>
      </c>
      <c r="BW126" s="7" t="n">
        <v>0</v>
      </c>
      <c r="BX126" s="7" t="n">
        <v>0</v>
      </c>
      <c r="BY126" s="7" t="n">
        <v>0</v>
      </c>
      <c r="BZ126" s="7" t="n">
        <v>0</v>
      </c>
      <c r="CA126" s="7" t="n">
        <v>0</v>
      </c>
      <c r="CB126" s="7" t="n">
        <v>0</v>
      </c>
      <c r="CC126" s="7" t="n">
        <v>0</v>
      </c>
      <c r="CD126" s="7" t="n">
        <v>0</v>
      </c>
      <c r="CE126" s="7" t="n">
        <v>0</v>
      </c>
      <c r="CF126" s="7" t="n">
        <v>0</v>
      </c>
      <c r="CG126" s="7" t="n">
        <v>0</v>
      </c>
      <c r="CH126" s="7" t="n">
        <v>0</v>
      </c>
      <c r="CI126" s="7" t="n">
        <v>0</v>
      </c>
      <c r="CJ126" s="7" t="n">
        <v>0</v>
      </c>
      <c r="CK126" s="38">
        <f>VLOOKUP($B126,'abrasion emissions'!$O$7:$R$36,2,FALSE)</f>
        <v/>
      </c>
      <c r="CL126" s="38">
        <f>VLOOKUP($B126,'abrasion emissions'!$O$7:$R$36,3,FALSE)</f>
        <v/>
      </c>
      <c r="CM126" s="38">
        <f>VLOOKUP($B126,'abrasion emissions'!$O$7:$R$36,4,FALSE)</f>
        <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
      </c>
      <c r="CV126" s="7">
        <f>(CK126*CN126)+(CL126*CO126)+(CM126*CP126)</f>
        <v/>
      </c>
      <c r="CW126" s="7">
        <f>(CK126*CQ126)+(CL126*CR126)+(CM126*CS126)</f>
        <v/>
      </c>
    </row>
    <row r="127">
      <c r="A127">
        <f>B127&amp;" - "&amp;D127&amp;" - "&amp;IF(I127&lt;&gt;"",I127&amp;" - "&amp;E127,E127)</f>
        <v/>
      </c>
      <c r="B127" t="inlineStr">
        <is>
          <t>Motorbike, battery electric, 11-35kW</t>
        </is>
      </c>
      <c r="D127" s="18" t="n">
        <v>2020</v>
      </c>
      <c r="E127" t="inlineStr">
        <is>
          <t>CH</t>
        </is>
      </c>
      <c r="F127" t="inlineStr">
        <is>
          <t>None</t>
        </is>
      </c>
      <c r="G127" t="inlineStr">
        <is>
          <t>vkm</t>
        </is>
      </c>
      <c r="H127" t="inlineStr">
        <is>
          <t>BEV</t>
        </is>
      </c>
      <c r="I127" t="inlineStr">
        <is>
          <t>NMC</t>
        </is>
      </c>
      <c r="J127" t="n">
        <v>38500</v>
      </c>
      <c r="K127" t="n">
        <v>2405</v>
      </c>
      <c r="L127" s="2">
        <f>J127/K127</f>
        <v/>
      </c>
      <c r="M127" t="n">
        <v>1.1</v>
      </c>
      <c r="N127" t="n">
        <v>75</v>
      </c>
      <c r="O127" t="n">
        <v>6</v>
      </c>
      <c r="P127" s="2">
        <f>SUM(U127,V127,W127,AC127,AF127,AH127)</f>
        <v/>
      </c>
      <c r="Q127" s="2">
        <f>P127+(M127*N127)+O127</f>
        <v/>
      </c>
      <c r="R127" t="n">
        <v>14</v>
      </c>
      <c r="S127" s="2" t="n">
        <v>81</v>
      </c>
      <c r="T127" s="1" t="n">
        <v>0</v>
      </c>
      <c r="U127" s="2">
        <f>S127*(1-T127)</f>
        <v/>
      </c>
      <c r="V127" s="2" t="n">
        <v>13</v>
      </c>
      <c r="W127" s="2" t="n">
        <v>19</v>
      </c>
      <c r="X127" s="3" t="n">
        <v>8.1</v>
      </c>
      <c r="Y127" s="1" t="n">
        <v>0.8</v>
      </c>
      <c r="Z127" s="3">
        <f>Y127*X127</f>
        <v/>
      </c>
      <c r="AA127" s="3">
        <f>IF(I127&lt;&gt;"",X127/INDEX('energy battery'!$B$3:$D$6,MATCH('vehicles specifications'!$D127,'energy battery'!$A$3:$A$6,0),MATCH('vehicles specifications'!$I127,'energy battery'!$B$2:$D$2,0)),"")</f>
        <v/>
      </c>
      <c r="AB127" s="3">
        <f>IF(AA127&lt;&gt;"",0.3*AA127,"")</f>
        <v/>
      </c>
      <c r="AC127" s="3">
        <f>IF(AA127&lt;&gt;"",AB127+AA127,"")</f>
        <v/>
      </c>
      <c r="AD127" s="3" t="n">
        <v>1</v>
      </c>
      <c r="AE127" s="3" t="n">
        <v>0</v>
      </c>
      <c r="AF127">
        <f>AE127*'fuels and tailpipe emissions'!$B$3</f>
        <v/>
      </c>
      <c r="AG127" t="n">
        <v>0</v>
      </c>
      <c r="AH127" s="3" t="n">
        <v>0</v>
      </c>
      <c r="AI127" s="3" t="n">
        <v>5</v>
      </c>
      <c r="AJ127" s="3" t="n">
        <v>1</v>
      </c>
      <c r="AK127">
        <f>J127/25000</f>
        <v/>
      </c>
      <c r="AL127">
        <f>0.000537/1000*Q127</f>
        <v/>
      </c>
      <c r="AM127" t="n">
        <v>0.00129</v>
      </c>
      <c r="AN127" s="2">
        <f>U127</f>
        <v/>
      </c>
      <c r="AO127" s="2">
        <f>SUM(V127:W127)</f>
        <v/>
      </c>
      <c r="AP127" s="2">
        <f>AC127</f>
        <v/>
      </c>
      <c r="AQ127" s="6" t="inlineStr"/>
      <c r="AR127" s="20" t="n"/>
      <c r="AS127" s="6" t="n">
        <v>0.2463557991373035</v>
      </c>
      <c r="AT127" s="2">
        <f>SUM(Z127,AG127)/(SUM(AQ127,AS127)/3.6)</f>
        <v/>
      </c>
      <c r="AU127" s="5" t="n">
        <v>0</v>
      </c>
      <c r="AV127" s="5" t="n">
        <v>0</v>
      </c>
      <c r="AW127" s="7" t="n">
        <v>0</v>
      </c>
      <c r="AX127" s="7" t="n">
        <v>0</v>
      </c>
      <c r="AY127" s="7" t="n">
        <v>0</v>
      </c>
      <c r="AZ127" s="7" t="n">
        <v>0</v>
      </c>
      <c r="BA127" s="7" t="n">
        <v>0</v>
      </c>
      <c r="BB127" s="7" t="n">
        <v>0</v>
      </c>
      <c r="BC127" s="7" t="n">
        <v>0</v>
      </c>
      <c r="BD127" s="7" t="n">
        <v>0</v>
      </c>
      <c r="BE127" s="7" t="n">
        <v>0</v>
      </c>
      <c r="BF127" s="7" t="n">
        <v>0</v>
      </c>
      <c r="BG127" s="7" t="n">
        <v>0</v>
      </c>
      <c r="BH127" s="7" t="n">
        <v>0</v>
      </c>
      <c r="BI127" s="7" t="n">
        <v>0</v>
      </c>
      <c r="BJ127" s="7" t="n">
        <v>0</v>
      </c>
      <c r="BK127" s="7" t="n">
        <v>0</v>
      </c>
      <c r="BL127" s="7" t="n">
        <v>0</v>
      </c>
      <c r="BM127" s="7" t="n">
        <v>0</v>
      </c>
      <c r="BN127" s="7" t="n">
        <v>0</v>
      </c>
      <c r="BO127" s="7" t="n">
        <v>0</v>
      </c>
      <c r="BP127" s="7" t="n">
        <v>0</v>
      </c>
      <c r="BQ127" s="7" t="n">
        <v>0</v>
      </c>
      <c r="BR127" s="7" t="n">
        <v>0</v>
      </c>
      <c r="BS127" s="7" t="n">
        <v>0</v>
      </c>
      <c r="BT127" s="7" t="n">
        <v>0</v>
      </c>
      <c r="BU127" s="7" t="n">
        <v>0</v>
      </c>
      <c r="BV127" s="7" t="n">
        <v>0</v>
      </c>
      <c r="BW127" s="7" t="n">
        <v>0</v>
      </c>
      <c r="BX127" s="7" t="n">
        <v>0</v>
      </c>
      <c r="BY127" s="7" t="n">
        <v>0</v>
      </c>
      <c r="BZ127" s="7" t="n">
        <v>0</v>
      </c>
      <c r="CA127" s="7" t="n">
        <v>0</v>
      </c>
      <c r="CB127" s="7" t="n">
        <v>0</v>
      </c>
      <c r="CC127" s="7" t="n">
        <v>0</v>
      </c>
      <c r="CD127" s="7" t="n">
        <v>0</v>
      </c>
      <c r="CE127" s="7" t="n">
        <v>0</v>
      </c>
      <c r="CF127" s="7" t="n">
        <v>0</v>
      </c>
      <c r="CG127" s="7" t="n">
        <v>0</v>
      </c>
      <c r="CH127" s="7" t="n">
        <v>0</v>
      </c>
      <c r="CI127" s="7" t="n">
        <v>0</v>
      </c>
      <c r="CJ127" s="7" t="n">
        <v>0</v>
      </c>
      <c r="CK127" s="38">
        <f>VLOOKUP($B127,'abrasion emissions'!$O$7:$R$36,2,FALSE)</f>
        <v/>
      </c>
      <c r="CL127" s="38">
        <f>VLOOKUP($B127,'abrasion emissions'!$O$7:$R$36,3,FALSE)</f>
        <v/>
      </c>
      <c r="CM127" s="38">
        <f>VLOOKUP($B127,'abrasion emissions'!$O$7:$R$36,4,FALSE)</f>
        <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
      </c>
      <c r="CV127" s="7">
        <f>(CK127*CN127)+(CL127*CO127)+(CM127*CP127)</f>
        <v/>
      </c>
      <c r="CW127" s="7">
        <f>(CK127*CQ127)+(CL127*CR127)+(CM127*CS127)</f>
        <v/>
      </c>
    </row>
    <row r="128">
      <c r="A128">
        <f>B128&amp;" - "&amp;D128&amp;" - "&amp;IF(I128&lt;&gt;"",I128&amp;" - "&amp;E128,E128)</f>
        <v/>
      </c>
      <c r="B128" t="inlineStr">
        <is>
          <t>Motorbike, battery electric, 11-35kW</t>
        </is>
      </c>
      <c r="D128" s="18" t="n">
        <v>2030</v>
      </c>
      <c r="E128" t="inlineStr">
        <is>
          <t>CH</t>
        </is>
      </c>
      <c r="F128" t="inlineStr">
        <is>
          <t>None</t>
        </is>
      </c>
      <c r="G128" t="inlineStr">
        <is>
          <t>vkm</t>
        </is>
      </c>
      <c r="H128" t="inlineStr">
        <is>
          <t>BEV</t>
        </is>
      </c>
      <c r="I128" t="inlineStr">
        <is>
          <t>NMC</t>
        </is>
      </c>
      <c r="J128" t="n">
        <v>38500</v>
      </c>
      <c r="K128" t="n">
        <v>2405</v>
      </c>
      <c r="L128" s="2">
        <f>J128/K128</f>
        <v/>
      </c>
      <c r="M128" t="n">
        <v>1.1</v>
      </c>
      <c r="N128" t="n">
        <v>75</v>
      </c>
      <c r="O128" t="n">
        <v>6</v>
      </c>
      <c r="P128" s="2">
        <f>SUM(U128,V128,W128,AC128,AF128,AH128)</f>
        <v/>
      </c>
      <c r="Q128" s="2">
        <f>P128+(M128*N128)+O128</f>
        <v/>
      </c>
      <c r="R128" t="n">
        <v>14</v>
      </c>
      <c r="S128" s="2" t="n">
        <v>81</v>
      </c>
      <c r="T128" s="1" t="n">
        <v>0.03</v>
      </c>
      <c r="U128" s="2">
        <f>S128*(1-T128)</f>
        <v/>
      </c>
      <c r="V128" s="2" t="n">
        <v>13</v>
      </c>
      <c r="W128" s="2" t="n">
        <v>19</v>
      </c>
      <c r="X128" s="3" t="n">
        <v>12.8</v>
      </c>
      <c r="Y128" s="1" t="n">
        <v>0.8</v>
      </c>
      <c r="Z128" s="3">
        <f>Y128*X128</f>
        <v/>
      </c>
      <c r="AA128" s="3">
        <f>IF(I128&lt;&gt;"",X128/INDEX('energy battery'!$B$3:$D$6,MATCH('vehicles specifications'!$D128,'energy battery'!$A$3:$A$6,0),MATCH('vehicles specifications'!$I128,'energy battery'!$B$2:$D$2,0)),"")</f>
        <v/>
      </c>
      <c r="AB128" s="3">
        <f>IF(AA128&lt;&gt;"",0.3*AA128,"")</f>
        <v/>
      </c>
      <c r="AC128" s="3">
        <f>IF(AA128&lt;&gt;"",AB128+AA128,"")</f>
        <v/>
      </c>
      <c r="AD128" s="3" t="n">
        <v>0.5</v>
      </c>
      <c r="AE128" s="3" t="n">
        <v>0</v>
      </c>
      <c r="AF128">
        <f>AE128*'fuels and tailpipe emissions'!$B$3</f>
        <v/>
      </c>
      <c r="AG128" t="n">
        <v>0</v>
      </c>
      <c r="AH128" s="3" t="n">
        <v>0</v>
      </c>
      <c r="AI128" s="3" t="n">
        <v>5</v>
      </c>
      <c r="AJ128" s="3" t="n">
        <v>1</v>
      </c>
      <c r="AK128">
        <f>J128/25000</f>
        <v/>
      </c>
      <c r="AL128">
        <f>0.000537/1000*Q128</f>
        <v/>
      </c>
      <c r="AM128" t="n">
        <v>0.00129</v>
      </c>
      <c r="AN128" s="2">
        <f>U128</f>
        <v/>
      </c>
      <c r="AO128" s="2">
        <f>SUM(V128:W128)</f>
        <v/>
      </c>
      <c r="AP128" s="2">
        <f>AC128</f>
        <v/>
      </c>
      <c r="AQ128" s="6" t="inlineStr"/>
      <c r="AR128" s="20" t="n"/>
      <c r="AS128" s="6" t="n">
        <v>0.2463557991373035</v>
      </c>
      <c r="AT128" s="2">
        <f>SUM(Z128,AG128)/(SUM(AQ128,AS128)/3.6)</f>
        <v/>
      </c>
      <c r="AU128" s="5" t="n">
        <v>0</v>
      </c>
      <c r="AV128" s="5" t="n">
        <v>0</v>
      </c>
      <c r="AW128" s="7" t="n">
        <v>0</v>
      </c>
      <c r="AX128" s="7" t="n">
        <v>0</v>
      </c>
      <c r="AY128" s="7" t="n">
        <v>0</v>
      </c>
      <c r="AZ128" s="7" t="n">
        <v>0</v>
      </c>
      <c r="BA128" s="7" t="n">
        <v>0</v>
      </c>
      <c r="BB128" s="7" t="n">
        <v>0</v>
      </c>
      <c r="BC128" s="7" t="n">
        <v>0</v>
      </c>
      <c r="BD128" s="7" t="n">
        <v>0</v>
      </c>
      <c r="BE128" s="7" t="n">
        <v>0</v>
      </c>
      <c r="BF128" s="7" t="n">
        <v>0</v>
      </c>
      <c r="BG128" s="7" t="n">
        <v>0</v>
      </c>
      <c r="BH128" s="7" t="n">
        <v>0</v>
      </c>
      <c r="BI128" s="7" t="n">
        <v>0</v>
      </c>
      <c r="BJ128" s="7" t="n">
        <v>0</v>
      </c>
      <c r="BK128" s="7" t="n">
        <v>0</v>
      </c>
      <c r="BL128" s="7" t="n">
        <v>0</v>
      </c>
      <c r="BM128" s="7" t="n">
        <v>0</v>
      </c>
      <c r="BN128" s="7" t="n">
        <v>0</v>
      </c>
      <c r="BO128" s="7" t="n">
        <v>0</v>
      </c>
      <c r="BP128" s="7" t="n">
        <v>0</v>
      </c>
      <c r="BQ128" s="7" t="n">
        <v>0</v>
      </c>
      <c r="BR128" s="7" t="n">
        <v>0</v>
      </c>
      <c r="BS128" s="7" t="n">
        <v>0</v>
      </c>
      <c r="BT128" s="7" t="n">
        <v>0</v>
      </c>
      <c r="BU128" s="7" t="n">
        <v>0</v>
      </c>
      <c r="BV128" s="7" t="n">
        <v>0</v>
      </c>
      <c r="BW128" s="7" t="n">
        <v>0</v>
      </c>
      <c r="BX128" s="7" t="n">
        <v>0</v>
      </c>
      <c r="BY128" s="7" t="n">
        <v>0</v>
      </c>
      <c r="BZ128" s="7" t="n">
        <v>0</v>
      </c>
      <c r="CA128" s="7" t="n">
        <v>0</v>
      </c>
      <c r="CB128" s="7" t="n">
        <v>0</v>
      </c>
      <c r="CC128" s="7" t="n">
        <v>0</v>
      </c>
      <c r="CD128" s="7" t="n">
        <v>0</v>
      </c>
      <c r="CE128" s="7" t="n">
        <v>0</v>
      </c>
      <c r="CF128" s="7" t="n">
        <v>0</v>
      </c>
      <c r="CG128" s="7" t="n">
        <v>0</v>
      </c>
      <c r="CH128" s="7" t="n">
        <v>0</v>
      </c>
      <c r="CI128" s="7" t="n">
        <v>0</v>
      </c>
      <c r="CJ128" s="7" t="n">
        <v>0</v>
      </c>
      <c r="CK128" s="38">
        <f>VLOOKUP($B128,'abrasion emissions'!$O$7:$R$36,2,FALSE)</f>
        <v/>
      </c>
      <c r="CL128" s="38">
        <f>VLOOKUP($B128,'abrasion emissions'!$O$7:$R$36,3,FALSE)</f>
        <v/>
      </c>
      <c r="CM128" s="38">
        <f>VLOOKUP($B128,'abrasion emissions'!$O$7:$R$36,4,FALSE)</f>
        <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
      </c>
      <c r="CV128" s="7">
        <f>(CK128*CN128)+(CL128*CO128)+(CM128*CP128)</f>
        <v/>
      </c>
      <c r="CW128" s="7">
        <f>(CK128*CQ128)+(CL128*CR128)+(CM128*CS128)</f>
        <v/>
      </c>
    </row>
    <row r="129">
      <c r="A129">
        <f>B129&amp;" - "&amp;D129&amp;" - "&amp;IF(I129&lt;&gt;"",I129&amp;" - "&amp;E129,E129)</f>
        <v/>
      </c>
      <c r="B129" t="inlineStr">
        <is>
          <t>Motorbike, battery electric, 11-35kW</t>
        </is>
      </c>
      <c r="D129" s="18" t="n">
        <v>2040</v>
      </c>
      <c r="E129" t="inlineStr">
        <is>
          <t>CH</t>
        </is>
      </c>
      <c r="F129" t="inlineStr">
        <is>
          <t>None</t>
        </is>
      </c>
      <c r="G129" t="inlineStr">
        <is>
          <t>vkm</t>
        </is>
      </c>
      <c r="H129" t="inlineStr">
        <is>
          <t>BEV</t>
        </is>
      </c>
      <c r="I129" t="inlineStr">
        <is>
          <t>NMC</t>
        </is>
      </c>
      <c r="J129" t="n">
        <v>38500</v>
      </c>
      <c r="K129" t="n">
        <v>2405</v>
      </c>
      <c r="L129" s="2">
        <f>J129/K129</f>
        <v/>
      </c>
      <c r="M129" t="n">
        <v>1.1</v>
      </c>
      <c r="N129" t="n">
        <v>75</v>
      </c>
      <c r="O129" t="n">
        <v>6</v>
      </c>
      <c r="P129" s="2">
        <f>SUM(U129,V129,W129,AC129,AF129,AH129)</f>
        <v/>
      </c>
      <c r="Q129" s="2">
        <f>P129+(M129*N129)+O129</f>
        <v/>
      </c>
      <c r="R129" t="n">
        <v>14</v>
      </c>
      <c r="S129" s="2" t="n">
        <v>81</v>
      </c>
      <c r="T129" s="1" t="n">
        <v>0.05</v>
      </c>
      <c r="U129" s="2">
        <f>S129*(1-T129)</f>
        <v/>
      </c>
      <c r="V129" s="2" t="n">
        <v>13</v>
      </c>
      <c r="W129" s="2" t="n">
        <v>19</v>
      </c>
      <c r="X129" s="3" t="n">
        <v>17.8</v>
      </c>
      <c r="Y129" s="1" t="n">
        <v>0.8</v>
      </c>
      <c r="Z129" s="3">
        <f>Y129*X129</f>
        <v/>
      </c>
      <c r="AA129" s="3">
        <f>IF(I129&lt;&gt;"",X129/INDEX('energy battery'!$B$3:$D$6,MATCH('vehicles specifications'!$D129,'energy battery'!$A$3:$A$6,0),MATCH('vehicles specifications'!$I129,'energy battery'!$B$2:$D$2,0)),"")</f>
        <v/>
      </c>
      <c r="AB129" s="3">
        <f>IF(AA129&lt;&gt;"",0.3*AA129,"")</f>
        <v/>
      </c>
      <c r="AC129" s="3">
        <f>IF(AA129&lt;&gt;"",AB129+AA129,"")</f>
        <v/>
      </c>
      <c r="AD129" s="3" t="n">
        <v>0.25</v>
      </c>
      <c r="AE129" s="3" t="n">
        <v>0</v>
      </c>
      <c r="AF129">
        <f>AE129*'fuels and tailpipe emissions'!$B$3</f>
        <v/>
      </c>
      <c r="AG129" t="n">
        <v>0</v>
      </c>
      <c r="AH129" s="3" t="n">
        <v>0</v>
      </c>
      <c r="AI129" s="3" t="n">
        <v>5</v>
      </c>
      <c r="AJ129" s="3" t="n">
        <v>1</v>
      </c>
      <c r="AK129">
        <f>J129/25000</f>
        <v/>
      </c>
      <c r="AL129">
        <f>0.000537/1000*Q129</f>
        <v/>
      </c>
      <c r="AM129" t="n">
        <v>0.00129</v>
      </c>
      <c r="AN129" s="2">
        <f>U129</f>
        <v/>
      </c>
      <c r="AO129" s="2">
        <f>SUM(V129:W129)</f>
        <v/>
      </c>
      <c r="AP129" s="2">
        <f>AC129</f>
        <v/>
      </c>
      <c r="AQ129" s="6" t="inlineStr"/>
      <c r="AR129" s="20" t="n"/>
      <c r="AS129" s="6" t="n">
        <v>0.2463557991373035</v>
      </c>
      <c r="AT129" s="2">
        <f>SUM(Z129,AG129)/(SUM(AQ129,AS129)/3.6)</f>
        <v/>
      </c>
      <c r="AU129" s="5" t="n">
        <v>0</v>
      </c>
      <c r="AV129" s="5" t="n">
        <v>0</v>
      </c>
      <c r="AW129" s="7" t="n">
        <v>0</v>
      </c>
      <c r="AX129" s="7" t="n">
        <v>0</v>
      </c>
      <c r="AY129" s="7" t="n">
        <v>0</v>
      </c>
      <c r="AZ129" s="7" t="n">
        <v>0</v>
      </c>
      <c r="BA129" s="7" t="n">
        <v>0</v>
      </c>
      <c r="BB129" s="7" t="n">
        <v>0</v>
      </c>
      <c r="BC129" s="7" t="n">
        <v>0</v>
      </c>
      <c r="BD129" s="7" t="n">
        <v>0</v>
      </c>
      <c r="BE129" s="7" t="n">
        <v>0</v>
      </c>
      <c r="BF129" s="7" t="n">
        <v>0</v>
      </c>
      <c r="BG129" s="7" t="n">
        <v>0</v>
      </c>
      <c r="BH129" s="7" t="n">
        <v>0</v>
      </c>
      <c r="BI129" s="7" t="n">
        <v>0</v>
      </c>
      <c r="BJ129" s="7" t="n">
        <v>0</v>
      </c>
      <c r="BK129" s="7" t="n">
        <v>0</v>
      </c>
      <c r="BL129" s="7" t="n">
        <v>0</v>
      </c>
      <c r="BM129" s="7" t="n">
        <v>0</v>
      </c>
      <c r="BN129" s="7" t="n">
        <v>0</v>
      </c>
      <c r="BO129" s="7" t="n">
        <v>0</v>
      </c>
      <c r="BP129" s="7" t="n">
        <v>0</v>
      </c>
      <c r="BQ129" s="7" t="n">
        <v>0</v>
      </c>
      <c r="BR129" s="7" t="n">
        <v>0</v>
      </c>
      <c r="BS129" s="7" t="n">
        <v>0</v>
      </c>
      <c r="BT129" s="7" t="n">
        <v>0</v>
      </c>
      <c r="BU129" s="7" t="n">
        <v>0</v>
      </c>
      <c r="BV129" s="7" t="n">
        <v>0</v>
      </c>
      <c r="BW129" s="7" t="n">
        <v>0</v>
      </c>
      <c r="BX129" s="7" t="n">
        <v>0</v>
      </c>
      <c r="BY129" s="7" t="n">
        <v>0</v>
      </c>
      <c r="BZ129" s="7" t="n">
        <v>0</v>
      </c>
      <c r="CA129" s="7" t="n">
        <v>0</v>
      </c>
      <c r="CB129" s="7" t="n">
        <v>0</v>
      </c>
      <c r="CC129" s="7" t="n">
        <v>0</v>
      </c>
      <c r="CD129" s="7" t="n">
        <v>0</v>
      </c>
      <c r="CE129" s="7" t="n">
        <v>0</v>
      </c>
      <c r="CF129" s="7" t="n">
        <v>0</v>
      </c>
      <c r="CG129" s="7" t="n">
        <v>0</v>
      </c>
      <c r="CH129" s="7" t="n">
        <v>0</v>
      </c>
      <c r="CI129" s="7" t="n">
        <v>0</v>
      </c>
      <c r="CJ129" s="7" t="n">
        <v>0</v>
      </c>
      <c r="CK129" s="38">
        <f>VLOOKUP($B129,'abrasion emissions'!$O$7:$R$36,2,FALSE)</f>
        <v/>
      </c>
      <c r="CL129" s="38">
        <f>VLOOKUP($B129,'abrasion emissions'!$O$7:$R$36,3,FALSE)</f>
        <v/>
      </c>
      <c r="CM129" s="38">
        <f>VLOOKUP($B129,'abrasion emissions'!$O$7:$R$36,4,FALSE)</f>
        <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
      </c>
      <c r="CV129" s="7">
        <f>(CK129*CN129)+(CL129*CO129)+(CM129*CP129)</f>
        <v/>
      </c>
      <c r="CW129" s="7">
        <f>(CK129*CQ129)+(CL129*CR129)+(CM129*CS129)</f>
        <v/>
      </c>
    </row>
    <row r="130">
      <c r="A130">
        <f>B130&amp;" - "&amp;D130&amp;" - "&amp;IF(I130&lt;&gt;"",I130&amp;" - "&amp;E130,E130)</f>
        <v/>
      </c>
      <c r="B130" t="inlineStr">
        <is>
          <t>Motorbike, battery electric, 11-35kW</t>
        </is>
      </c>
      <c r="D130" s="18" t="n">
        <v>2050</v>
      </c>
      <c r="E130" t="inlineStr">
        <is>
          <t>CH</t>
        </is>
      </c>
      <c r="F130" t="inlineStr">
        <is>
          <t>None</t>
        </is>
      </c>
      <c r="G130" t="inlineStr">
        <is>
          <t>vkm</t>
        </is>
      </c>
      <c r="H130" t="inlineStr">
        <is>
          <t>BEV</t>
        </is>
      </c>
      <c r="I130" t="inlineStr">
        <is>
          <t>NMC</t>
        </is>
      </c>
      <c r="J130" t="n">
        <v>38500</v>
      </c>
      <c r="K130" t="n">
        <v>2405</v>
      </c>
      <c r="L130" s="2">
        <f>J130/K130</f>
        <v/>
      </c>
      <c r="M130" t="n">
        <v>1.1</v>
      </c>
      <c r="N130" t="n">
        <v>75</v>
      </c>
      <c r="O130" t="n">
        <v>6</v>
      </c>
      <c r="P130" s="2">
        <f>SUM(U130,V130,W130,AC130,AF130,AH130)</f>
        <v/>
      </c>
      <c r="Q130" s="2">
        <f>P130+(M130*N130)+O130</f>
        <v/>
      </c>
      <c r="R130" t="n">
        <v>14</v>
      </c>
      <c r="S130" s="2" t="n">
        <v>81</v>
      </c>
      <c r="T130" s="1" t="n">
        <v>0.07000000000000001</v>
      </c>
      <c r="U130" s="2">
        <f>S130*(1-T130)</f>
        <v/>
      </c>
      <c r="V130" s="2" t="n">
        <v>13</v>
      </c>
      <c r="W130" s="2" t="n">
        <v>19</v>
      </c>
      <c r="X130" s="3" t="n">
        <v>22.8</v>
      </c>
      <c r="Y130" s="1" t="n">
        <v>0.8</v>
      </c>
      <c r="Z130" s="3">
        <f>Y130*X130</f>
        <v/>
      </c>
      <c r="AA130" s="3">
        <f>IF(I130&lt;&gt;"",X130/INDEX('energy battery'!$B$3:$D$6,MATCH('vehicles specifications'!$D130,'energy battery'!$A$3:$A$6,0),MATCH('vehicles specifications'!$I130,'energy battery'!$B$2:$D$2,0)),"")</f>
        <v/>
      </c>
      <c r="AB130" s="3">
        <f>IF(AA130&lt;&gt;"",0.3*AA130,"")</f>
        <v/>
      </c>
      <c r="AC130" s="3">
        <f>IF(AA130&lt;&gt;"",AB130+AA130,"")</f>
        <v/>
      </c>
      <c r="AD130" s="3" t="n">
        <v>0</v>
      </c>
      <c r="AE130" s="3" t="n">
        <v>0</v>
      </c>
      <c r="AF130">
        <f>AE130*'fuels and tailpipe emissions'!$B$3</f>
        <v/>
      </c>
      <c r="AG130" t="n">
        <v>0</v>
      </c>
      <c r="AH130" s="3" t="n">
        <v>0</v>
      </c>
      <c r="AI130" s="3" t="n">
        <v>5</v>
      </c>
      <c r="AJ130" s="3" t="n">
        <v>1</v>
      </c>
      <c r="AK130">
        <f>J130/25000</f>
        <v/>
      </c>
      <c r="AL130">
        <f>0.000537/1000*Q130</f>
        <v/>
      </c>
      <c r="AM130" t="n">
        <v>0.00129</v>
      </c>
      <c r="AN130" s="2">
        <f>U130</f>
        <v/>
      </c>
      <c r="AO130" s="2">
        <f>SUM(V130:W130)</f>
        <v/>
      </c>
      <c r="AP130" s="2">
        <f>AC130</f>
        <v/>
      </c>
      <c r="AQ130" s="6" t="inlineStr"/>
      <c r="AR130" s="20" t="n"/>
      <c r="AS130" s="6" t="n">
        <v>0.2463557991373035</v>
      </c>
      <c r="AT130" s="2">
        <f>SUM(Z130,AG130)/(SUM(AQ130,AS130)/3.6)</f>
        <v/>
      </c>
      <c r="AU130" s="5" t="n">
        <v>0</v>
      </c>
      <c r="AV130" s="5" t="n">
        <v>0</v>
      </c>
      <c r="AW130" s="7" t="n">
        <v>0</v>
      </c>
      <c r="AX130" s="7" t="n">
        <v>0</v>
      </c>
      <c r="AY130" s="7" t="n">
        <v>0</v>
      </c>
      <c r="AZ130" s="7" t="n">
        <v>0</v>
      </c>
      <c r="BA130" s="7" t="n">
        <v>0</v>
      </c>
      <c r="BB130" s="7" t="n">
        <v>0</v>
      </c>
      <c r="BC130" s="7" t="n">
        <v>0</v>
      </c>
      <c r="BD130" s="7" t="n">
        <v>0</v>
      </c>
      <c r="BE130" s="7" t="n">
        <v>0</v>
      </c>
      <c r="BF130" s="7" t="n">
        <v>0</v>
      </c>
      <c r="BG130" s="7" t="n">
        <v>0</v>
      </c>
      <c r="BH130" s="7" t="n">
        <v>0</v>
      </c>
      <c r="BI130" s="7" t="n">
        <v>0</v>
      </c>
      <c r="BJ130" s="7" t="n">
        <v>0</v>
      </c>
      <c r="BK130" s="7" t="n">
        <v>0</v>
      </c>
      <c r="BL130" s="7" t="n">
        <v>0</v>
      </c>
      <c r="BM130" s="7" t="n">
        <v>0</v>
      </c>
      <c r="BN130" s="7" t="n">
        <v>0</v>
      </c>
      <c r="BO130" s="7" t="n">
        <v>0</v>
      </c>
      <c r="BP130" s="7" t="n">
        <v>0</v>
      </c>
      <c r="BQ130" s="7" t="n">
        <v>0</v>
      </c>
      <c r="BR130" s="7" t="n">
        <v>0</v>
      </c>
      <c r="BS130" s="7" t="n">
        <v>0</v>
      </c>
      <c r="BT130" s="7" t="n">
        <v>0</v>
      </c>
      <c r="BU130" s="7" t="n">
        <v>0</v>
      </c>
      <c r="BV130" s="7" t="n">
        <v>0</v>
      </c>
      <c r="BW130" s="7" t="n">
        <v>0</v>
      </c>
      <c r="BX130" s="7" t="n">
        <v>0</v>
      </c>
      <c r="BY130" s="7" t="n">
        <v>0</v>
      </c>
      <c r="BZ130" s="7" t="n">
        <v>0</v>
      </c>
      <c r="CA130" s="7" t="n">
        <v>0</v>
      </c>
      <c r="CB130" s="7" t="n">
        <v>0</v>
      </c>
      <c r="CC130" s="7" t="n">
        <v>0</v>
      </c>
      <c r="CD130" s="7" t="n">
        <v>0</v>
      </c>
      <c r="CE130" s="7" t="n">
        <v>0</v>
      </c>
      <c r="CF130" s="7" t="n">
        <v>0</v>
      </c>
      <c r="CG130" s="7" t="n">
        <v>0</v>
      </c>
      <c r="CH130" s="7" t="n">
        <v>0</v>
      </c>
      <c r="CI130" s="7" t="n">
        <v>0</v>
      </c>
      <c r="CJ130" s="7" t="n">
        <v>0</v>
      </c>
      <c r="CK130" s="38">
        <f>VLOOKUP($B130,'abrasion emissions'!$O$7:$R$36,2,FALSE)</f>
        <v/>
      </c>
      <c r="CL130" s="38">
        <f>VLOOKUP($B130,'abrasion emissions'!$O$7:$R$36,3,FALSE)</f>
        <v/>
      </c>
      <c r="CM130" s="38">
        <f>VLOOKUP($B130,'abrasion emissions'!$O$7:$R$36,4,FALSE)</f>
        <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
      </c>
      <c r="CV130" s="7">
        <f>(CK130*CN130)+(CL130*CO130)+(CM130*CP130)</f>
        <v/>
      </c>
      <c r="CW130" s="7">
        <f>(CK130*CQ130)+(CL130*CR130)+(CM130*CS130)</f>
        <v/>
      </c>
    </row>
    <row r="131">
      <c r="A131">
        <f>B131&amp;" - "&amp;D131&amp;" - "&amp;IF(I131&lt;&gt;"",I131&amp;" - "&amp;E131,E131)</f>
        <v/>
      </c>
      <c r="B131" t="inlineStr">
        <is>
          <t>Motorbike, battery electric, &gt;35kW</t>
        </is>
      </c>
      <c r="D131" s="18" t="n">
        <v>2020</v>
      </c>
      <c r="E131" t="inlineStr">
        <is>
          <t>CH</t>
        </is>
      </c>
      <c r="F131" t="inlineStr">
        <is>
          <t>None</t>
        </is>
      </c>
      <c r="G131" t="inlineStr">
        <is>
          <t>vkm</t>
        </is>
      </c>
      <c r="H131" t="inlineStr">
        <is>
          <t>BEV</t>
        </is>
      </c>
      <c r="I131" t="inlineStr">
        <is>
          <t>NMC</t>
        </is>
      </c>
      <c r="J131" t="n">
        <v>40500</v>
      </c>
      <c r="K131" t="n">
        <v>2896</v>
      </c>
      <c r="L131" s="2">
        <f>J131/K131</f>
        <v/>
      </c>
      <c r="M131" t="n">
        <v>1.1</v>
      </c>
      <c r="N131" t="n">
        <v>75</v>
      </c>
      <c r="O131" t="n">
        <v>6</v>
      </c>
      <c r="P131" s="2">
        <f>SUM(U131,V131,W131,AC131,AF131,AH131)</f>
        <v/>
      </c>
      <c r="Q131" s="2">
        <f>P131+(M131*N131)+O131</f>
        <v/>
      </c>
      <c r="R131" t="n">
        <v>49</v>
      </c>
      <c r="S131" s="2" t="n">
        <v>111</v>
      </c>
      <c r="T131" s="1" t="n">
        <v>0</v>
      </c>
      <c r="U131" s="2">
        <f>S131*(1-T131)</f>
        <v/>
      </c>
      <c r="V131" s="2" t="n">
        <v>13.74</v>
      </c>
      <c r="W131" s="2" t="n">
        <v>22.9</v>
      </c>
      <c r="X131" s="3" t="n">
        <v>16.5</v>
      </c>
      <c r="Y131" s="1" t="n">
        <v>0.8</v>
      </c>
      <c r="Z131" s="3">
        <f>Y131*X131</f>
        <v/>
      </c>
      <c r="AA131" s="3">
        <f>IF(I131&lt;&gt;"",X131/INDEX('energy battery'!$B$3:$D$6,MATCH('vehicles specifications'!$D131,'energy battery'!$A$3:$A$6,0),MATCH('vehicles specifications'!$I131,'energy battery'!$B$2:$D$2,0)),"")</f>
        <v/>
      </c>
      <c r="AB131" s="3">
        <f>IF(AA131&lt;&gt;"",0.3*AA131,"")</f>
        <v/>
      </c>
      <c r="AC131" s="3">
        <f>IF(AA131&lt;&gt;"",AB131+AA131,"")</f>
        <v/>
      </c>
      <c r="AD131" s="3" t="n">
        <v>1</v>
      </c>
      <c r="AE131" s="3" t="n">
        <v>0</v>
      </c>
      <c r="AF131">
        <f>AE131*'fuels and tailpipe emissions'!$B$3</f>
        <v/>
      </c>
      <c r="AG131" t="n">
        <v>0</v>
      </c>
      <c r="AH131" s="3" t="n">
        <v>0</v>
      </c>
      <c r="AI131" s="3" t="n">
        <v>5</v>
      </c>
      <c r="AJ131" s="3" t="n">
        <v>1</v>
      </c>
      <c r="AK131">
        <f>J131/25000</f>
        <v/>
      </c>
      <c r="AL131">
        <f>0.000537/1000*Q131</f>
        <v/>
      </c>
      <c r="AM131" t="n">
        <v>0.00129</v>
      </c>
      <c r="AN131" s="2">
        <f>U131</f>
        <v/>
      </c>
      <c r="AO131" s="2">
        <f>SUM(V131:W131)</f>
        <v/>
      </c>
      <c r="AP131" s="2">
        <f>AC131</f>
        <v/>
      </c>
      <c r="AQ131" s="6" t="inlineStr"/>
      <c r="AR131" s="20" t="n"/>
      <c r="AS131" s="6" t="n">
        <v>0.2747318210135786</v>
      </c>
      <c r="AT131" s="2">
        <f>SUM(Z131,AG131)/(SUM(AQ131,AS131)/3.6)</f>
        <v/>
      </c>
      <c r="AU131" s="5" t="n">
        <v>0</v>
      </c>
      <c r="AV131" s="5" t="n">
        <v>0</v>
      </c>
      <c r="AW131" s="7" t="n">
        <v>0</v>
      </c>
      <c r="AX131" s="7" t="n">
        <v>0</v>
      </c>
      <c r="AY131" s="7" t="n">
        <v>0</v>
      </c>
      <c r="AZ131" s="7" t="n">
        <v>0</v>
      </c>
      <c r="BA131" s="7" t="n">
        <v>0</v>
      </c>
      <c r="BB131" s="7" t="n">
        <v>0</v>
      </c>
      <c r="BC131" s="7" t="n">
        <v>0</v>
      </c>
      <c r="BD131" s="7" t="n">
        <v>0</v>
      </c>
      <c r="BE131" s="7" t="n">
        <v>0</v>
      </c>
      <c r="BF131" s="7" t="n">
        <v>0</v>
      </c>
      <c r="BG131" s="7" t="n">
        <v>0</v>
      </c>
      <c r="BH131" s="7" t="n">
        <v>0</v>
      </c>
      <c r="BI131" s="7" t="n">
        <v>0</v>
      </c>
      <c r="BJ131" s="7" t="n">
        <v>0</v>
      </c>
      <c r="BK131" s="7" t="n">
        <v>0</v>
      </c>
      <c r="BL131" s="7" t="n">
        <v>0</v>
      </c>
      <c r="BM131" s="7" t="n">
        <v>0</v>
      </c>
      <c r="BN131" s="7" t="n">
        <v>0</v>
      </c>
      <c r="BO131" s="7" t="n">
        <v>0</v>
      </c>
      <c r="BP131" s="7" t="n">
        <v>0</v>
      </c>
      <c r="BQ131" s="7" t="n">
        <v>0</v>
      </c>
      <c r="BR131" s="7" t="n">
        <v>0</v>
      </c>
      <c r="BS131" s="7" t="n">
        <v>0</v>
      </c>
      <c r="BT131" s="7" t="n">
        <v>0</v>
      </c>
      <c r="BU131" s="7" t="n">
        <v>0</v>
      </c>
      <c r="BV131" s="7" t="n">
        <v>0</v>
      </c>
      <c r="BW131" s="7" t="n">
        <v>0</v>
      </c>
      <c r="BX131" s="7" t="n">
        <v>0</v>
      </c>
      <c r="BY131" s="7" t="n">
        <v>0</v>
      </c>
      <c r="BZ131" s="7" t="n">
        <v>0</v>
      </c>
      <c r="CA131" s="7" t="n">
        <v>0</v>
      </c>
      <c r="CB131" s="7" t="n">
        <v>0</v>
      </c>
      <c r="CC131" s="7" t="n">
        <v>0</v>
      </c>
      <c r="CD131" s="7" t="n">
        <v>0</v>
      </c>
      <c r="CE131" s="7" t="n">
        <v>0</v>
      </c>
      <c r="CF131" s="7" t="n">
        <v>0</v>
      </c>
      <c r="CG131" s="7" t="n">
        <v>0</v>
      </c>
      <c r="CH131" s="7" t="n">
        <v>0</v>
      </c>
      <c r="CI131" s="7" t="n">
        <v>0</v>
      </c>
      <c r="CJ131" s="7" t="n">
        <v>0</v>
      </c>
      <c r="CK131" s="38">
        <f>VLOOKUP($B131,'abrasion emissions'!$O$7:$R$36,2,FALSE)</f>
        <v/>
      </c>
      <c r="CL131" s="38">
        <f>VLOOKUP($B131,'abrasion emissions'!$O$7:$R$36,3,FALSE)</f>
        <v/>
      </c>
      <c r="CM131" s="38">
        <f>VLOOKUP($B131,'abrasion emissions'!$O$7:$R$36,4,FALSE)</f>
        <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
      </c>
      <c r="CV131" s="7">
        <f>(CK131*CN131)+(CL131*CO131)+(CM131*CP131)</f>
        <v/>
      </c>
      <c r="CW131" s="7">
        <f>(CK131*CQ131)+(CL131*CR131)+(CM131*CS131)</f>
        <v/>
      </c>
    </row>
    <row r="132">
      <c r="A132">
        <f>B132&amp;" - "&amp;D132&amp;" - "&amp;IF(I132&lt;&gt;"",I132&amp;" - "&amp;E132,E132)</f>
        <v/>
      </c>
      <c r="B132" t="inlineStr">
        <is>
          <t>Motorbike, battery electric, &gt;35kW</t>
        </is>
      </c>
      <c r="D132" s="18" t="n">
        <v>2030</v>
      </c>
      <c r="E132" t="inlineStr">
        <is>
          <t>CH</t>
        </is>
      </c>
      <c r="F132" t="inlineStr">
        <is>
          <t>None</t>
        </is>
      </c>
      <c r="G132" t="inlineStr">
        <is>
          <t>vkm</t>
        </is>
      </c>
      <c r="H132" t="inlineStr">
        <is>
          <t>BEV</t>
        </is>
      </c>
      <c r="I132" t="inlineStr">
        <is>
          <t>NMC</t>
        </is>
      </c>
      <c r="J132" t="n">
        <v>40500</v>
      </c>
      <c r="K132" t="n">
        <v>2896</v>
      </c>
      <c r="L132" s="2">
        <f>J132/K132</f>
        <v/>
      </c>
      <c r="M132" t="n">
        <v>1.1</v>
      </c>
      <c r="N132" t="n">
        <v>75</v>
      </c>
      <c r="O132" t="n">
        <v>6</v>
      </c>
      <c r="P132" s="2">
        <f>SUM(U132,V132,W132,AC132,AF132,AH132)</f>
        <v/>
      </c>
      <c r="Q132" s="2">
        <f>P132+(M132*N132)+O132</f>
        <v/>
      </c>
      <c r="R132" t="n">
        <v>49</v>
      </c>
      <c r="S132" s="2" t="n">
        <v>111</v>
      </c>
      <c r="T132" s="1" t="n">
        <v>0.03</v>
      </c>
      <c r="U132" s="2">
        <f>S132*(1-T132)</f>
        <v/>
      </c>
      <c r="V132" s="2" t="n">
        <v>13.74</v>
      </c>
      <c r="W132" s="2" t="n">
        <v>22.9</v>
      </c>
      <c r="X132" s="3" t="n">
        <v>25.6</v>
      </c>
      <c r="Y132" s="1" t="n">
        <v>0.8</v>
      </c>
      <c r="Z132" s="3">
        <f>Y132*X132</f>
        <v/>
      </c>
      <c r="AA132" s="3">
        <f>IF(I132&lt;&gt;"",X132/INDEX('energy battery'!$B$3:$D$6,MATCH('vehicles specifications'!$D132,'energy battery'!$A$3:$A$6,0),MATCH('vehicles specifications'!$I132,'energy battery'!$B$2:$D$2,0)),"")</f>
        <v/>
      </c>
      <c r="AB132" s="3">
        <f>IF(AA132&lt;&gt;"",0.3*AA132,"")</f>
        <v/>
      </c>
      <c r="AC132" s="3">
        <f>IF(AA132&lt;&gt;"",AB132+AA132,"")</f>
        <v/>
      </c>
      <c r="AD132" s="3" t="n">
        <v>0.5</v>
      </c>
      <c r="AE132" s="3" t="n">
        <v>0</v>
      </c>
      <c r="AF132">
        <f>AE132*'fuels and tailpipe emissions'!$B$3</f>
        <v/>
      </c>
      <c r="AG132" t="n">
        <v>0</v>
      </c>
      <c r="AH132" s="3" t="n">
        <v>0</v>
      </c>
      <c r="AI132" s="3" t="n">
        <v>5</v>
      </c>
      <c r="AJ132" s="3" t="n">
        <v>1</v>
      </c>
      <c r="AK132">
        <f>J132/25000</f>
        <v/>
      </c>
      <c r="AL132">
        <f>0.000537/1000*Q132</f>
        <v/>
      </c>
      <c r="AM132" t="n">
        <v>0.00129</v>
      </c>
      <c r="AN132" s="2">
        <f>U132</f>
        <v/>
      </c>
      <c r="AO132" s="2">
        <f>SUM(V132:W132)</f>
        <v/>
      </c>
      <c r="AP132" s="2">
        <f>AC132</f>
        <v/>
      </c>
      <c r="AQ132" s="6" t="inlineStr"/>
      <c r="AR132" s="20" t="n"/>
      <c r="AS132" s="6" t="n">
        <v>0.2747318210135786</v>
      </c>
      <c r="AT132" s="2">
        <f>SUM(Z132,AG132)/(SUM(AQ132,AS132)/3.6)</f>
        <v/>
      </c>
      <c r="AU132" s="5" t="n">
        <v>0</v>
      </c>
      <c r="AV132" s="5" t="n">
        <v>0</v>
      </c>
      <c r="AW132" s="7" t="n">
        <v>0</v>
      </c>
      <c r="AX132" s="7" t="n">
        <v>0</v>
      </c>
      <c r="AY132" s="7" t="n">
        <v>0</v>
      </c>
      <c r="AZ132" s="7" t="n">
        <v>0</v>
      </c>
      <c r="BA132" s="7" t="n">
        <v>0</v>
      </c>
      <c r="BB132" s="7" t="n">
        <v>0</v>
      </c>
      <c r="BC132" s="7" t="n">
        <v>0</v>
      </c>
      <c r="BD132" s="7" t="n">
        <v>0</v>
      </c>
      <c r="BE132" s="7" t="n">
        <v>0</v>
      </c>
      <c r="BF132" s="7" t="n">
        <v>0</v>
      </c>
      <c r="BG132" s="7" t="n">
        <v>0</v>
      </c>
      <c r="BH132" s="7" t="n">
        <v>0</v>
      </c>
      <c r="BI132" s="7" t="n">
        <v>0</v>
      </c>
      <c r="BJ132" s="7" t="n">
        <v>0</v>
      </c>
      <c r="BK132" s="7" t="n">
        <v>0</v>
      </c>
      <c r="BL132" s="7" t="n">
        <v>0</v>
      </c>
      <c r="BM132" s="7" t="n">
        <v>0</v>
      </c>
      <c r="BN132" s="7" t="n">
        <v>0</v>
      </c>
      <c r="BO132" s="7" t="n">
        <v>0</v>
      </c>
      <c r="BP132" s="7" t="n">
        <v>0</v>
      </c>
      <c r="BQ132" s="7" t="n">
        <v>0</v>
      </c>
      <c r="BR132" s="7" t="n">
        <v>0</v>
      </c>
      <c r="BS132" s="7" t="n">
        <v>0</v>
      </c>
      <c r="BT132" s="7" t="n">
        <v>0</v>
      </c>
      <c r="BU132" s="7" t="n">
        <v>0</v>
      </c>
      <c r="BV132" s="7" t="n">
        <v>0</v>
      </c>
      <c r="BW132" s="7" t="n">
        <v>0</v>
      </c>
      <c r="BX132" s="7" t="n">
        <v>0</v>
      </c>
      <c r="BY132" s="7" t="n">
        <v>0</v>
      </c>
      <c r="BZ132" s="7" t="n">
        <v>0</v>
      </c>
      <c r="CA132" s="7" t="n">
        <v>0</v>
      </c>
      <c r="CB132" s="7" t="n">
        <v>0</v>
      </c>
      <c r="CC132" s="7" t="n">
        <v>0</v>
      </c>
      <c r="CD132" s="7" t="n">
        <v>0</v>
      </c>
      <c r="CE132" s="7" t="n">
        <v>0</v>
      </c>
      <c r="CF132" s="7" t="n">
        <v>0</v>
      </c>
      <c r="CG132" s="7" t="n">
        <v>0</v>
      </c>
      <c r="CH132" s="7" t="n">
        <v>0</v>
      </c>
      <c r="CI132" s="7" t="n">
        <v>0</v>
      </c>
      <c r="CJ132" s="7" t="n">
        <v>0</v>
      </c>
      <c r="CK132" s="38">
        <f>VLOOKUP($B132,'abrasion emissions'!$O$7:$R$36,2,FALSE)</f>
        <v/>
      </c>
      <c r="CL132" s="38">
        <f>VLOOKUP($B132,'abrasion emissions'!$O$7:$R$36,3,FALSE)</f>
        <v/>
      </c>
      <c r="CM132" s="38">
        <f>VLOOKUP($B132,'abrasion emissions'!$O$7:$R$36,4,FALSE)</f>
        <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
      </c>
      <c r="CV132" s="7">
        <f>(CK132*CN132)+(CL132*CO132)+(CM132*CP132)</f>
        <v/>
      </c>
      <c r="CW132" s="7">
        <f>(CK132*CQ132)+(CL132*CR132)+(CM132*CS132)</f>
        <v/>
      </c>
    </row>
    <row r="133">
      <c r="A133">
        <f>B133&amp;" - "&amp;D133&amp;" - "&amp;IF(I133&lt;&gt;"",I133&amp;" - "&amp;E133,E133)</f>
        <v/>
      </c>
      <c r="B133" t="inlineStr">
        <is>
          <t>Motorbike, battery electric, &gt;35kW</t>
        </is>
      </c>
      <c r="D133" s="18" t="n">
        <v>2040</v>
      </c>
      <c r="E133" t="inlineStr">
        <is>
          <t>CH</t>
        </is>
      </c>
      <c r="F133" t="inlineStr">
        <is>
          <t>None</t>
        </is>
      </c>
      <c r="G133" t="inlineStr">
        <is>
          <t>vkm</t>
        </is>
      </c>
      <c r="H133" t="inlineStr">
        <is>
          <t>BEV</t>
        </is>
      </c>
      <c r="I133" t="inlineStr">
        <is>
          <t>NMC</t>
        </is>
      </c>
      <c r="J133" t="n">
        <v>40500</v>
      </c>
      <c r="K133" t="n">
        <v>2896</v>
      </c>
      <c r="L133" s="2">
        <f>J133/K133</f>
        <v/>
      </c>
      <c r="M133" t="n">
        <v>1.1</v>
      </c>
      <c r="N133" t="n">
        <v>75</v>
      </c>
      <c r="O133" t="n">
        <v>6</v>
      </c>
      <c r="P133" s="2">
        <f>SUM(U133,V133,W133,AC133,AF133,AH133)</f>
        <v/>
      </c>
      <c r="Q133" s="2">
        <f>P133+(M133*N133)+O133</f>
        <v/>
      </c>
      <c r="R133" t="n">
        <v>49</v>
      </c>
      <c r="S133" s="2" t="n">
        <v>111</v>
      </c>
      <c r="T133" s="1" t="n">
        <v>0.05</v>
      </c>
      <c r="U133" s="2">
        <f>S133*(1-T133)</f>
        <v/>
      </c>
      <c r="V133" s="2" t="n">
        <v>13.74</v>
      </c>
      <c r="W133" s="2" t="n">
        <v>22.9</v>
      </c>
      <c r="X133" s="3" t="n">
        <v>35</v>
      </c>
      <c r="Y133" s="1" t="n">
        <v>0.8</v>
      </c>
      <c r="Z133" s="3">
        <f>Y133*X133</f>
        <v/>
      </c>
      <c r="AA133" s="3">
        <f>IF(I133&lt;&gt;"",X133/INDEX('energy battery'!$B$3:$D$6,MATCH('vehicles specifications'!$D133,'energy battery'!$A$3:$A$6,0),MATCH('vehicles specifications'!$I133,'energy battery'!$B$2:$D$2,0)),"")</f>
        <v/>
      </c>
      <c r="AB133" s="3">
        <f>IF(AA133&lt;&gt;"",0.3*AA133,"")</f>
        <v/>
      </c>
      <c r="AC133" s="3">
        <f>IF(AA133&lt;&gt;"",AB133+AA133,"")</f>
        <v/>
      </c>
      <c r="AD133" s="3" t="n">
        <v>0.25</v>
      </c>
      <c r="AE133" s="3" t="n">
        <v>0</v>
      </c>
      <c r="AF133">
        <f>AE133*'fuels and tailpipe emissions'!$B$3</f>
        <v/>
      </c>
      <c r="AG133" t="n">
        <v>0</v>
      </c>
      <c r="AH133" s="3" t="n">
        <v>0</v>
      </c>
      <c r="AI133" s="3" t="n">
        <v>5</v>
      </c>
      <c r="AJ133" s="3" t="n">
        <v>1</v>
      </c>
      <c r="AK133">
        <f>J133/25000</f>
        <v/>
      </c>
      <c r="AL133">
        <f>0.000537/1000*Q133</f>
        <v/>
      </c>
      <c r="AM133" t="n">
        <v>0.00129</v>
      </c>
      <c r="AN133" s="2">
        <f>U133</f>
        <v/>
      </c>
      <c r="AO133" s="2">
        <f>SUM(V133:W133)</f>
        <v/>
      </c>
      <c r="AP133" s="2">
        <f>AC133</f>
        <v/>
      </c>
      <c r="AQ133" s="6" t="inlineStr"/>
      <c r="AR133" s="20" t="n"/>
      <c r="AS133" s="6" t="n">
        <v>0.2747318210135786</v>
      </c>
      <c r="AT133" s="2">
        <f>SUM(Z133,AG133)/(SUM(AQ133,AS133)/3.6)</f>
        <v/>
      </c>
      <c r="AU133" s="5" t="n">
        <v>0</v>
      </c>
      <c r="AV133" s="5" t="n">
        <v>0</v>
      </c>
      <c r="AW133" s="7" t="n">
        <v>0</v>
      </c>
      <c r="AX133" s="7" t="n">
        <v>0</v>
      </c>
      <c r="AY133" s="7" t="n">
        <v>0</v>
      </c>
      <c r="AZ133" s="7" t="n">
        <v>0</v>
      </c>
      <c r="BA133" s="7" t="n">
        <v>0</v>
      </c>
      <c r="BB133" s="7" t="n">
        <v>0</v>
      </c>
      <c r="BC133" s="7" t="n">
        <v>0</v>
      </c>
      <c r="BD133" s="7" t="n">
        <v>0</v>
      </c>
      <c r="BE133" s="7" t="n">
        <v>0</v>
      </c>
      <c r="BF133" s="7" t="n">
        <v>0</v>
      </c>
      <c r="BG133" s="7" t="n">
        <v>0</v>
      </c>
      <c r="BH133" s="7" t="n">
        <v>0</v>
      </c>
      <c r="BI133" s="7" t="n">
        <v>0</v>
      </c>
      <c r="BJ133" s="7" t="n">
        <v>0</v>
      </c>
      <c r="BK133" s="7" t="n">
        <v>0</v>
      </c>
      <c r="BL133" s="7" t="n">
        <v>0</v>
      </c>
      <c r="BM133" s="7" t="n">
        <v>0</v>
      </c>
      <c r="BN133" s="7" t="n">
        <v>0</v>
      </c>
      <c r="BO133" s="7" t="n">
        <v>0</v>
      </c>
      <c r="BP133" s="7" t="n">
        <v>0</v>
      </c>
      <c r="BQ133" s="7" t="n">
        <v>0</v>
      </c>
      <c r="BR133" s="7" t="n">
        <v>0</v>
      </c>
      <c r="BS133" s="7" t="n">
        <v>0</v>
      </c>
      <c r="BT133" s="7" t="n">
        <v>0</v>
      </c>
      <c r="BU133" s="7" t="n">
        <v>0</v>
      </c>
      <c r="BV133" s="7" t="n">
        <v>0</v>
      </c>
      <c r="BW133" s="7" t="n">
        <v>0</v>
      </c>
      <c r="BX133" s="7" t="n">
        <v>0</v>
      </c>
      <c r="BY133" s="7" t="n">
        <v>0</v>
      </c>
      <c r="BZ133" s="7" t="n">
        <v>0</v>
      </c>
      <c r="CA133" s="7" t="n">
        <v>0</v>
      </c>
      <c r="CB133" s="7" t="n">
        <v>0</v>
      </c>
      <c r="CC133" s="7" t="n">
        <v>0</v>
      </c>
      <c r="CD133" s="7" t="n">
        <v>0</v>
      </c>
      <c r="CE133" s="7" t="n">
        <v>0</v>
      </c>
      <c r="CF133" s="7" t="n">
        <v>0</v>
      </c>
      <c r="CG133" s="7" t="n">
        <v>0</v>
      </c>
      <c r="CH133" s="7" t="n">
        <v>0</v>
      </c>
      <c r="CI133" s="7" t="n">
        <v>0</v>
      </c>
      <c r="CJ133" s="7" t="n">
        <v>0</v>
      </c>
      <c r="CK133" s="38">
        <f>VLOOKUP($B133,'abrasion emissions'!$O$7:$R$36,2,FALSE)</f>
        <v/>
      </c>
      <c r="CL133" s="38">
        <f>VLOOKUP($B133,'abrasion emissions'!$O$7:$R$36,3,FALSE)</f>
        <v/>
      </c>
      <c r="CM133" s="38">
        <f>VLOOKUP($B133,'abrasion emissions'!$O$7:$R$36,4,FALSE)</f>
        <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
      </c>
      <c r="CV133" s="7">
        <f>(CK133*CN133)+(CL133*CO133)+(CM133*CP133)</f>
        <v/>
      </c>
      <c r="CW133" s="7">
        <f>(CK133*CQ133)+(CL133*CR133)+(CM133*CS133)</f>
        <v/>
      </c>
    </row>
    <row r="134">
      <c r="A134">
        <f>B134&amp;" - "&amp;D134&amp;" - "&amp;IF(I134&lt;&gt;"",I134&amp;" - "&amp;E134,E134)</f>
        <v/>
      </c>
      <c r="B134" t="inlineStr">
        <is>
          <t>Motorbike, battery electric, &gt;35kW</t>
        </is>
      </c>
      <c r="D134" s="18" t="n">
        <v>2050</v>
      </c>
      <c r="E134" t="inlineStr">
        <is>
          <t>CH</t>
        </is>
      </c>
      <c r="F134" t="inlineStr">
        <is>
          <t>None</t>
        </is>
      </c>
      <c r="G134" t="inlineStr">
        <is>
          <t>vkm</t>
        </is>
      </c>
      <c r="H134" t="inlineStr">
        <is>
          <t>BEV</t>
        </is>
      </c>
      <c r="I134" t="inlineStr">
        <is>
          <t>NMC</t>
        </is>
      </c>
      <c r="J134" t="n">
        <v>40500</v>
      </c>
      <c r="K134" t="n">
        <v>2896</v>
      </c>
      <c r="L134" s="2">
        <f>J134/K134</f>
        <v/>
      </c>
      <c r="M134" t="n">
        <v>1.1</v>
      </c>
      <c r="N134" t="n">
        <v>75</v>
      </c>
      <c r="O134" t="n">
        <v>6</v>
      </c>
      <c r="P134" s="2">
        <f>SUM(U134,V134,W134,AC134,AF134,AH134)</f>
        <v/>
      </c>
      <c r="Q134" s="2">
        <f>P134+(M134*N134)+O134</f>
        <v/>
      </c>
      <c r="R134" t="n">
        <v>49</v>
      </c>
      <c r="S134" s="2" t="n">
        <v>111</v>
      </c>
      <c r="T134" s="1" t="n">
        <v>0.07000000000000001</v>
      </c>
      <c r="U134" s="2">
        <f>S134*(1-T134)</f>
        <v/>
      </c>
      <c r="V134" s="2" t="n">
        <v>13.74</v>
      </c>
      <c r="W134" s="2" t="n">
        <v>22.9</v>
      </c>
      <c r="X134" s="3" t="n">
        <v>44.5</v>
      </c>
      <c r="Y134" s="1" t="n">
        <v>0.8</v>
      </c>
      <c r="Z134" s="3">
        <f>Y134*X134</f>
        <v/>
      </c>
      <c r="AA134" s="3">
        <f>IF(I134&lt;&gt;"",X134/INDEX('energy battery'!$B$3:$D$6,MATCH('vehicles specifications'!$D134,'energy battery'!$A$3:$A$6,0),MATCH('vehicles specifications'!$I134,'energy battery'!$B$2:$D$2,0)),"")</f>
        <v/>
      </c>
      <c r="AB134" s="3">
        <f>IF(AA134&lt;&gt;"",0.3*AA134,"")</f>
        <v/>
      </c>
      <c r="AC134" s="3">
        <f>IF(AA134&lt;&gt;"",AB134+AA134,"")</f>
        <v/>
      </c>
      <c r="AD134" s="3" t="n">
        <v>0</v>
      </c>
      <c r="AE134" s="3" t="n">
        <v>0</v>
      </c>
      <c r="AF134">
        <f>AE134*'fuels and tailpipe emissions'!$B$3</f>
        <v/>
      </c>
      <c r="AG134" t="n">
        <v>0</v>
      </c>
      <c r="AH134" s="3" t="n">
        <v>0</v>
      </c>
      <c r="AI134" s="3" t="n">
        <v>5</v>
      </c>
      <c r="AJ134" s="3" t="n">
        <v>1</v>
      </c>
      <c r="AK134">
        <f>J134/25000</f>
        <v/>
      </c>
      <c r="AL134">
        <f>0.000537/1000*Q134</f>
        <v/>
      </c>
      <c r="AM134" t="n">
        <v>0.00129</v>
      </c>
      <c r="AN134" s="2">
        <f>U134</f>
        <v/>
      </c>
      <c r="AO134" s="2">
        <f>SUM(V134:W134)</f>
        <v/>
      </c>
      <c r="AP134" s="2">
        <f>AC134</f>
        <v/>
      </c>
      <c r="AQ134" s="6" t="inlineStr"/>
      <c r="AR134" s="20" t="n"/>
      <c r="AS134" s="6" t="n">
        <v>0.2747318210135786</v>
      </c>
      <c r="AT134" s="2">
        <f>SUM(Z134,AG134)/(SUM(AQ134,AS134)/3.6)</f>
        <v/>
      </c>
      <c r="AU134" s="5" t="n">
        <v>0</v>
      </c>
      <c r="AV134" s="5" t="n">
        <v>0</v>
      </c>
      <c r="AW134" s="7" t="n">
        <v>0</v>
      </c>
      <c r="AX134" s="7" t="n">
        <v>0</v>
      </c>
      <c r="AY134" s="7" t="n">
        <v>0</v>
      </c>
      <c r="AZ134" s="7" t="n">
        <v>0</v>
      </c>
      <c r="BA134" s="7" t="n">
        <v>0</v>
      </c>
      <c r="BB134" s="7" t="n">
        <v>0</v>
      </c>
      <c r="BC134" s="7" t="n">
        <v>0</v>
      </c>
      <c r="BD134" s="7" t="n">
        <v>0</v>
      </c>
      <c r="BE134" s="7" t="n">
        <v>0</v>
      </c>
      <c r="BF134" s="7" t="n">
        <v>0</v>
      </c>
      <c r="BG134" s="7" t="n">
        <v>0</v>
      </c>
      <c r="BH134" s="7" t="n">
        <v>0</v>
      </c>
      <c r="BI134" s="7" t="n">
        <v>0</v>
      </c>
      <c r="BJ134" s="7" t="n">
        <v>0</v>
      </c>
      <c r="BK134" s="7" t="n">
        <v>0</v>
      </c>
      <c r="BL134" s="7" t="n">
        <v>0</v>
      </c>
      <c r="BM134" s="7" t="n">
        <v>0</v>
      </c>
      <c r="BN134" s="7" t="n">
        <v>0</v>
      </c>
      <c r="BO134" s="7" t="n">
        <v>0</v>
      </c>
      <c r="BP134" s="7" t="n">
        <v>0</v>
      </c>
      <c r="BQ134" s="7" t="n">
        <v>0</v>
      </c>
      <c r="BR134" s="7" t="n">
        <v>0</v>
      </c>
      <c r="BS134" s="7" t="n">
        <v>0</v>
      </c>
      <c r="BT134" s="7" t="n">
        <v>0</v>
      </c>
      <c r="BU134" s="7" t="n">
        <v>0</v>
      </c>
      <c r="BV134" s="7" t="n">
        <v>0</v>
      </c>
      <c r="BW134" s="7" t="n">
        <v>0</v>
      </c>
      <c r="BX134" s="7" t="n">
        <v>0</v>
      </c>
      <c r="BY134" s="7" t="n">
        <v>0</v>
      </c>
      <c r="BZ134" s="7" t="n">
        <v>0</v>
      </c>
      <c r="CA134" s="7" t="n">
        <v>0</v>
      </c>
      <c r="CB134" s="7" t="n">
        <v>0</v>
      </c>
      <c r="CC134" s="7" t="n">
        <v>0</v>
      </c>
      <c r="CD134" s="7" t="n">
        <v>0</v>
      </c>
      <c r="CE134" s="7" t="n">
        <v>0</v>
      </c>
      <c r="CF134" s="7" t="n">
        <v>0</v>
      </c>
      <c r="CG134" s="7" t="n">
        <v>0</v>
      </c>
      <c r="CH134" s="7" t="n">
        <v>0</v>
      </c>
      <c r="CI134" s="7" t="n">
        <v>0</v>
      </c>
      <c r="CJ134" s="7" t="n">
        <v>0</v>
      </c>
      <c r="CK134" s="38">
        <f>VLOOKUP($B134,'abrasion emissions'!$O$7:$R$36,2,FALSE)</f>
        <v/>
      </c>
      <c r="CL134" s="38">
        <f>VLOOKUP($B134,'abrasion emissions'!$O$7:$R$36,3,FALSE)</f>
        <v/>
      </c>
      <c r="CM134" s="38">
        <f>VLOOKUP($B134,'abrasion emissions'!$O$7:$R$36,4,FALSE)</f>
        <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
      </c>
      <c r="CV134" s="7">
        <f>(CK134*CN134)+(CL134*CO134)+(CM134*CP134)</f>
        <v/>
      </c>
      <c r="CW134" s="7">
        <f>(CK134*CQ134)+(CL134*CR134)+(CM134*CS134)</f>
        <v/>
      </c>
    </row>
    <row r="135">
      <c r="A135">
        <f>B135&amp;" - "&amp;D135&amp;" - "&amp;IF(I135&lt;&gt;"",I135&amp;" - "&amp;E135,E135)</f>
        <v/>
      </c>
      <c r="B135" t="inlineStr">
        <is>
          <t>Motorbike, battery electric, &lt;4kW</t>
        </is>
      </c>
      <c r="D135" s="18" t="n">
        <v>2020</v>
      </c>
      <c r="E135" t="inlineStr">
        <is>
          <t>CH</t>
        </is>
      </c>
      <c r="F135" t="inlineStr">
        <is>
          <t>None</t>
        </is>
      </c>
      <c r="G135" t="inlineStr">
        <is>
          <t>vkm</t>
        </is>
      </c>
      <c r="H135" t="inlineStr">
        <is>
          <t>BEV</t>
        </is>
      </c>
      <c r="I135" t="inlineStr">
        <is>
          <t>LFP</t>
        </is>
      </c>
      <c r="J135" t="n">
        <v>25000</v>
      </c>
      <c r="K135" t="n">
        <v>1776</v>
      </c>
      <c r="L135" s="2">
        <f>J135/K135</f>
        <v/>
      </c>
      <c r="M135" t="n">
        <v>1.1</v>
      </c>
      <c r="N135" t="n">
        <v>75</v>
      </c>
      <c r="O135" t="n">
        <v>6</v>
      </c>
      <c r="P135" s="2">
        <f>SUM(U135,V135,W135,AC135,AF135,AH135)</f>
        <v/>
      </c>
      <c r="Q135" s="2">
        <f>P135+(M135*N135)+O135</f>
        <v/>
      </c>
      <c r="R135" t="n">
        <v>2.5</v>
      </c>
      <c r="S135" s="2" t="n">
        <v>53</v>
      </c>
      <c r="T135" s="1" t="n">
        <v>0</v>
      </c>
      <c r="U135" s="2">
        <f>S135*(1-T135)</f>
        <v/>
      </c>
      <c r="V135" s="2" t="n">
        <v>4.5</v>
      </c>
      <c r="W135" s="2" t="n">
        <v>7.5</v>
      </c>
      <c r="X135" s="3" t="n">
        <v>1.8</v>
      </c>
      <c r="Y135" s="1" t="n">
        <v>0.8</v>
      </c>
      <c r="Z135" s="3">
        <f>Y135*X135</f>
        <v/>
      </c>
      <c r="AA135" s="3">
        <f>IF(I135&lt;&gt;"",X135/INDEX('energy battery'!$B$3:$D$6,MATCH('vehicles specifications'!$D135,'energy battery'!$A$3:$A$6,0),MATCH('vehicles specifications'!$I135,'energy battery'!$B$2:$D$2,0)),"")</f>
        <v/>
      </c>
      <c r="AB135" s="3">
        <f>IF(AA135&lt;&gt;"",0.2*AA135,"")</f>
        <v/>
      </c>
      <c r="AC135" s="3">
        <f>IF(AA135&lt;&gt;"",AB135+AA135,"")</f>
        <v/>
      </c>
      <c r="AD135" s="3" t="n">
        <v>1</v>
      </c>
      <c r="AE135" s="3" t="n">
        <v>0</v>
      </c>
      <c r="AF135">
        <f>AE135*'fuels and tailpipe emissions'!$B$3</f>
        <v/>
      </c>
      <c r="AG135" t="n">
        <v>0</v>
      </c>
      <c r="AH135" s="3" t="n">
        <v>0</v>
      </c>
      <c r="AI135" s="3" t="n">
        <v>3</v>
      </c>
      <c r="AJ135" s="3" t="n">
        <v>1</v>
      </c>
      <c r="AK135">
        <f>J135/25000</f>
        <v/>
      </c>
      <c r="AL135">
        <f>0.000537/1000*Q135</f>
        <v/>
      </c>
      <c r="AM135" t="n">
        <v>0.00129</v>
      </c>
      <c r="AN135" s="2">
        <f>U135</f>
        <v/>
      </c>
      <c r="AO135" s="2">
        <f>SUM(V135:W135)</f>
        <v/>
      </c>
      <c r="AP135" s="2">
        <f>AC135</f>
        <v/>
      </c>
      <c r="AQ135" s="6" t="inlineStr"/>
      <c r="AR135" s="20" t="n"/>
      <c r="AS135" s="6" t="n">
        <v>0.121</v>
      </c>
      <c r="AT135" s="2">
        <f>SUM(Z135,AG135)/(SUM(AQ135,AS135)/3.6)</f>
        <v/>
      </c>
      <c r="AU135" s="5" t="n">
        <v>0</v>
      </c>
      <c r="AV135" s="5" t="n">
        <v>0</v>
      </c>
      <c r="AW135" s="7" t="n">
        <v>0</v>
      </c>
      <c r="AX135" s="7" t="n">
        <v>0</v>
      </c>
      <c r="AY135" s="7" t="n">
        <v>0</v>
      </c>
      <c r="AZ135" s="7" t="n">
        <v>0</v>
      </c>
      <c r="BA135" s="7" t="n">
        <v>0</v>
      </c>
      <c r="BB135" s="7" t="n">
        <v>0</v>
      </c>
      <c r="BC135" s="7" t="n">
        <v>0</v>
      </c>
      <c r="BD135" s="7" t="n">
        <v>0</v>
      </c>
      <c r="BE135" s="7" t="n">
        <v>0</v>
      </c>
      <c r="BF135" s="7" t="n">
        <v>0</v>
      </c>
      <c r="BG135" s="7" t="n">
        <v>0</v>
      </c>
      <c r="BH135" s="7" t="n">
        <v>0</v>
      </c>
      <c r="BI135" s="7" t="n">
        <v>0</v>
      </c>
      <c r="BJ135" s="7" t="n">
        <v>0</v>
      </c>
      <c r="BK135" s="7" t="n">
        <v>0</v>
      </c>
      <c r="BL135" s="7" t="n">
        <v>0</v>
      </c>
      <c r="BM135" s="7" t="n">
        <v>0</v>
      </c>
      <c r="BN135" s="7" t="n">
        <v>0</v>
      </c>
      <c r="BO135" s="7" t="n">
        <v>0</v>
      </c>
      <c r="BP135" s="7" t="n">
        <v>0</v>
      </c>
      <c r="BQ135" s="7" t="n">
        <v>0</v>
      </c>
      <c r="BR135" s="7" t="n">
        <v>0</v>
      </c>
      <c r="BS135" s="7" t="n">
        <v>0</v>
      </c>
      <c r="BT135" s="7" t="n">
        <v>0</v>
      </c>
      <c r="BU135" s="7" t="n">
        <v>0</v>
      </c>
      <c r="BV135" s="7" t="n">
        <v>0</v>
      </c>
      <c r="BW135" s="7" t="n">
        <v>0</v>
      </c>
      <c r="BX135" s="7" t="n">
        <v>0</v>
      </c>
      <c r="BY135" s="7" t="n">
        <v>0</v>
      </c>
      <c r="BZ135" s="7" t="n">
        <v>0</v>
      </c>
      <c r="CA135" s="7" t="n">
        <v>0</v>
      </c>
      <c r="CB135" s="7" t="n">
        <v>0</v>
      </c>
      <c r="CC135" s="7" t="n">
        <v>0</v>
      </c>
      <c r="CD135" s="7" t="n">
        <v>0</v>
      </c>
      <c r="CE135" s="7" t="n">
        <v>0</v>
      </c>
      <c r="CF135" s="7" t="n">
        <v>0</v>
      </c>
      <c r="CG135" s="7" t="n">
        <v>0</v>
      </c>
      <c r="CH135" s="7" t="n">
        <v>0</v>
      </c>
      <c r="CI135" s="7" t="n">
        <v>0</v>
      </c>
      <c r="CJ135" s="7" t="n">
        <v>0</v>
      </c>
      <c r="CK135" s="38">
        <f>VLOOKUP($B135,'abrasion emissions'!$O$7:$R$36,2,FALSE)</f>
        <v/>
      </c>
      <c r="CL135" s="38">
        <f>VLOOKUP($B135,'abrasion emissions'!$O$7:$R$36,3,FALSE)</f>
        <v/>
      </c>
      <c r="CM135" s="38">
        <f>VLOOKUP($B135,'abrasion emissions'!$O$7:$R$36,4,FALSE)</f>
        <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
      </c>
      <c r="CV135" s="7">
        <f>(CK135*CN135)+(CL135*CO135)+(CM135*CP135)</f>
        <v/>
      </c>
      <c r="CW135" s="7">
        <f>(CK135*CQ135)+(CL135*CR135)+(CM135*CS135)</f>
        <v/>
      </c>
    </row>
    <row r="136">
      <c r="A136">
        <f>B136&amp;" - "&amp;D136&amp;" - "&amp;IF(I136&lt;&gt;"",I136&amp;" - "&amp;E136,E136)</f>
        <v/>
      </c>
      <c r="B136" t="inlineStr">
        <is>
          <t>Motorbike, battery electric, &lt;4kW</t>
        </is>
      </c>
      <c r="D136" s="18" t="n">
        <v>2030</v>
      </c>
      <c r="E136" t="inlineStr">
        <is>
          <t>CH</t>
        </is>
      </c>
      <c r="F136" t="inlineStr">
        <is>
          <t>None</t>
        </is>
      </c>
      <c r="G136" t="inlineStr">
        <is>
          <t>vkm</t>
        </is>
      </c>
      <c r="H136" t="inlineStr">
        <is>
          <t>BEV</t>
        </is>
      </c>
      <c r="I136" t="inlineStr">
        <is>
          <t>LFP</t>
        </is>
      </c>
      <c r="J136" t="n">
        <v>25000</v>
      </c>
      <c r="K136" t="n">
        <v>1776</v>
      </c>
      <c r="L136" s="2">
        <f>J136/K136</f>
        <v/>
      </c>
      <c r="M136" t="n">
        <v>1.1</v>
      </c>
      <c r="N136" t="n">
        <v>75</v>
      </c>
      <c r="O136" t="n">
        <v>6</v>
      </c>
      <c r="P136" s="2">
        <f>SUM(U136,V136,W136,AC136,AF136,AH136)</f>
        <v/>
      </c>
      <c r="Q136" s="2">
        <f>P136+(M136*N136)+O136</f>
        <v/>
      </c>
      <c r="R136" t="n">
        <v>2.5</v>
      </c>
      <c r="S136" s="2" t="n">
        <v>53</v>
      </c>
      <c r="T136" s="1" t="n">
        <v>0.03</v>
      </c>
      <c r="U136" s="2">
        <f>S136*(1-T136)</f>
        <v/>
      </c>
      <c r="V136" s="2" t="n">
        <v>4.5</v>
      </c>
      <c r="W136" s="2" t="n">
        <v>7.5</v>
      </c>
      <c r="X136" s="3" t="n">
        <v>3.2</v>
      </c>
      <c r="Y136" s="1" t="n">
        <v>0.8</v>
      </c>
      <c r="Z136" s="3">
        <f>Y136*X136</f>
        <v/>
      </c>
      <c r="AA136" s="3">
        <f>IF(I136&lt;&gt;"",X136/INDEX('energy battery'!$B$3:$D$6,MATCH('vehicles specifications'!$D136,'energy battery'!$A$3:$A$6,0),MATCH('vehicles specifications'!$I136,'energy battery'!$B$2:$D$2,0)),"")</f>
        <v/>
      </c>
      <c r="AB136" s="3">
        <f>IF(AA136&lt;&gt;"",0.2*AA136,"")</f>
        <v/>
      </c>
      <c r="AC136" s="3">
        <f>IF(AA136&lt;&gt;"",AB136+AA136,"")</f>
        <v/>
      </c>
      <c r="AD136" s="3" t="n">
        <v>0.5</v>
      </c>
      <c r="AE136" s="3" t="n">
        <v>0</v>
      </c>
      <c r="AF136">
        <f>AE136*'fuels and tailpipe emissions'!$B$3</f>
        <v/>
      </c>
      <c r="AG136" t="n">
        <v>0</v>
      </c>
      <c r="AH136" s="3" t="n">
        <v>0</v>
      </c>
      <c r="AI136" s="3" t="n">
        <v>3</v>
      </c>
      <c r="AJ136" s="3" t="n">
        <v>1</v>
      </c>
      <c r="AK136">
        <f>J136/25000</f>
        <v/>
      </c>
      <c r="AL136">
        <f>0.000537/1000*Q136</f>
        <v/>
      </c>
      <c r="AM136" t="n">
        <v>0.00129</v>
      </c>
      <c r="AN136" s="2">
        <f>U136</f>
        <v/>
      </c>
      <c r="AO136" s="2">
        <f>SUM(V136:W136)</f>
        <v/>
      </c>
      <c r="AP136" s="2">
        <f>AC136</f>
        <v/>
      </c>
      <c r="AQ136" s="6" t="inlineStr"/>
      <c r="AR136" s="20" t="n"/>
      <c r="AS136" s="6" t="n">
        <v>0.121</v>
      </c>
      <c r="AT136" s="2">
        <f>SUM(Z136,AG136)/(SUM(AQ136,AS136)/3.6)</f>
        <v/>
      </c>
      <c r="AU136" s="5" t="n">
        <v>0</v>
      </c>
      <c r="AV136" s="5" t="n">
        <v>0</v>
      </c>
      <c r="AW136" s="7" t="n">
        <v>0</v>
      </c>
      <c r="AX136" s="7" t="n">
        <v>0</v>
      </c>
      <c r="AY136" s="7" t="n">
        <v>0</v>
      </c>
      <c r="AZ136" s="7" t="n">
        <v>0</v>
      </c>
      <c r="BA136" s="7" t="n">
        <v>0</v>
      </c>
      <c r="BB136" s="7" t="n">
        <v>0</v>
      </c>
      <c r="BC136" s="7" t="n">
        <v>0</v>
      </c>
      <c r="BD136" s="7" t="n">
        <v>0</v>
      </c>
      <c r="BE136" s="7" t="n">
        <v>0</v>
      </c>
      <c r="BF136" s="7" t="n">
        <v>0</v>
      </c>
      <c r="BG136" s="7" t="n">
        <v>0</v>
      </c>
      <c r="BH136" s="7" t="n">
        <v>0</v>
      </c>
      <c r="BI136" s="7" t="n">
        <v>0</v>
      </c>
      <c r="BJ136" s="7" t="n">
        <v>0</v>
      </c>
      <c r="BK136" s="7" t="n">
        <v>0</v>
      </c>
      <c r="BL136" s="7" t="n">
        <v>0</v>
      </c>
      <c r="BM136" s="7" t="n">
        <v>0</v>
      </c>
      <c r="BN136" s="7" t="n">
        <v>0</v>
      </c>
      <c r="BO136" s="7" t="n">
        <v>0</v>
      </c>
      <c r="BP136" s="7" t="n">
        <v>0</v>
      </c>
      <c r="BQ136" s="7" t="n">
        <v>0</v>
      </c>
      <c r="BR136" s="7" t="n">
        <v>0</v>
      </c>
      <c r="BS136" s="7" t="n">
        <v>0</v>
      </c>
      <c r="BT136" s="7" t="n">
        <v>0</v>
      </c>
      <c r="BU136" s="7" t="n">
        <v>0</v>
      </c>
      <c r="BV136" s="7" t="n">
        <v>0</v>
      </c>
      <c r="BW136" s="7" t="n">
        <v>0</v>
      </c>
      <c r="BX136" s="7" t="n">
        <v>0</v>
      </c>
      <c r="BY136" s="7" t="n">
        <v>0</v>
      </c>
      <c r="BZ136" s="7" t="n">
        <v>0</v>
      </c>
      <c r="CA136" s="7" t="n">
        <v>0</v>
      </c>
      <c r="CB136" s="7" t="n">
        <v>0</v>
      </c>
      <c r="CC136" s="7" t="n">
        <v>0</v>
      </c>
      <c r="CD136" s="7" t="n">
        <v>0</v>
      </c>
      <c r="CE136" s="7" t="n">
        <v>0</v>
      </c>
      <c r="CF136" s="7" t="n">
        <v>0</v>
      </c>
      <c r="CG136" s="7" t="n">
        <v>0</v>
      </c>
      <c r="CH136" s="7" t="n">
        <v>0</v>
      </c>
      <c r="CI136" s="7" t="n">
        <v>0</v>
      </c>
      <c r="CJ136" s="7" t="n">
        <v>0</v>
      </c>
      <c r="CK136" s="38">
        <f>VLOOKUP($B136,'abrasion emissions'!$O$7:$R$36,2,FALSE)</f>
        <v/>
      </c>
      <c r="CL136" s="38">
        <f>VLOOKUP($B136,'abrasion emissions'!$O$7:$R$36,3,FALSE)</f>
        <v/>
      </c>
      <c r="CM136" s="38">
        <f>VLOOKUP($B136,'abrasion emissions'!$O$7:$R$36,4,FALSE)</f>
        <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
      </c>
      <c r="CV136" s="7">
        <f>(CK136*CN136)+(CL136*CO136)+(CM136*CP136)</f>
        <v/>
      </c>
      <c r="CW136" s="7">
        <f>(CK136*CQ136)+(CL136*CR136)+(CM136*CS136)</f>
        <v/>
      </c>
    </row>
    <row r="137">
      <c r="A137">
        <f>B137&amp;" - "&amp;D137&amp;" - "&amp;IF(I137&lt;&gt;"",I137&amp;" - "&amp;E137,E137)</f>
        <v/>
      </c>
      <c r="B137" t="inlineStr">
        <is>
          <t>Motorbike, battery electric, &lt;4kW</t>
        </is>
      </c>
      <c r="D137" s="18" t="n">
        <v>2040</v>
      </c>
      <c r="E137" t="inlineStr">
        <is>
          <t>CH</t>
        </is>
      </c>
      <c r="F137" t="inlineStr">
        <is>
          <t>None</t>
        </is>
      </c>
      <c r="G137" t="inlineStr">
        <is>
          <t>vkm</t>
        </is>
      </c>
      <c r="H137" t="inlineStr">
        <is>
          <t>BEV</t>
        </is>
      </c>
      <c r="I137" t="inlineStr">
        <is>
          <t>LFP</t>
        </is>
      </c>
      <c r="J137" t="n">
        <v>25000</v>
      </c>
      <c r="K137" t="n">
        <v>1776</v>
      </c>
      <c r="L137" s="2">
        <f>J137/K137</f>
        <v/>
      </c>
      <c r="M137" t="n">
        <v>1.1</v>
      </c>
      <c r="N137" t="n">
        <v>75</v>
      </c>
      <c r="O137" t="n">
        <v>6</v>
      </c>
      <c r="P137" s="2">
        <f>SUM(U137,V137,W137,AC137,AF137,AH137)</f>
        <v/>
      </c>
      <c r="Q137" s="2">
        <f>P137+(M137*N137)+O137</f>
        <v/>
      </c>
      <c r="R137" t="n">
        <v>2.5</v>
      </c>
      <c r="S137" s="2" t="n">
        <v>53</v>
      </c>
      <c r="T137" s="1" t="n">
        <v>0.05</v>
      </c>
      <c r="U137" s="2">
        <f>S137*(1-T137)</f>
        <v/>
      </c>
      <c r="V137" s="2" t="n">
        <v>4.5</v>
      </c>
      <c r="W137" s="2" t="n">
        <v>7.5</v>
      </c>
      <c r="X137" s="3" t="n">
        <v>4.5</v>
      </c>
      <c r="Y137" s="1" t="n">
        <v>0.8</v>
      </c>
      <c r="Z137" s="3">
        <f>Y137*X137</f>
        <v/>
      </c>
      <c r="AA137" s="3">
        <f>IF(I137&lt;&gt;"",X137/INDEX('energy battery'!$B$3:$D$6,MATCH('vehicles specifications'!$D137,'energy battery'!$A$3:$A$6,0),MATCH('vehicles specifications'!$I137,'energy battery'!$B$2:$D$2,0)),"")</f>
        <v/>
      </c>
      <c r="AB137" s="3">
        <f>IF(AA137&lt;&gt;"",0.2*AA137,"")</f>
        <v/>
      </c>
      <c r="AC137" s="3">
        <f>IF(AA137&lt;&gt;"",AB137+AA137,"")</f>
        <v/>
      </c>
      <c r="AD137" s="3" t="n">
        <v>0.25</v>
      </c>
      <c r="AE137" s="3" t="n">
        <v>0</v>
      </c>
      <c r="AF137">
        <f>AE137*'fuels and tailpipe emissions'!$B$3</f>
        <v/>
      </c>
      <c r="AG137" t="n">
        <v>0</v>
      </c>
      <c r="AH137" s="3" t="n">
        <v>0</v>
      </c>
      <c r="AI137" s="3" t="n">
        <v>3</v>
      </c>
      <c r="AJ137" s="3" t="n">
        <v>1</v>
      </c>
      <c r="AK137">
        <f>J137/25000</f>
        <v/>
      </c>
      <c r="AL137">
        <f>0.000537/1000*Q137</f>
        <v/>
      </c>
      <c r="AM137" t="n">
        <v>0.00129</v>
      </c>
      <c r="AN137" s="2">
        <f>U137</f>
        <v/>
      </c>
      <c r="AO137" s="2">
        <f>SUM(V137:W137)</f>
        <v/>
      </c>
      <c r="AP137" s="2">
        <f>AC137</f>
        <v/>
      </c>
      <c r="AQ137" s="6" t="inlineStr"/>
      <c r="AR137" s="20" t="n"/>
      <c r="AS137" s="6" t="n">
        <v>0.121</v>
      </c>
      <c r="AT137" s="2">
        <f>SUM(Z137,AG137)/(SUM(AQ137,AS137)/3.6)</f>
        <v/>
      </c>
      <c r="AU137" s="5" t="n">
        <v>0</v>
      </c>
      <c r="AV137" s="5" t="n">
        <v>0</v>
      </c>
      <c r="AW137" s="7" t="n">
        <v>0</v>
      </c>
      <c r="AX137" s="7" t="n">
        <v>0</v>
      </c>
      <c r="AY137" s="7" t="n">
        <v>0</v>
      </c>
      <c r="AZ137" s="7" t="n">
        <v>0</v>
      </c>
      <c r="BA137" s="7" t="n">
        <v>0</v>
      </c>
      <c r="BB137" s="7" t="n">
        <v>0</v>
      </c>
      <c r="BC137" s="7" t="n">
        <v>0</v>
      </c>
      <c r="BD137" s="7" t="n">
        <v>0</v>
      </c>
      <c r="BE137" s="7" t="n">
        <v>0</v>
      </c>
      <c r="BF137" s="7" t="n">
        <v>0</v>
      </c>
      <c r="BG137" s="7" t="n">
        <v>0</v>
      </c>
      <c r="BH137" s="7" t="n">
        <v>0</v>
      </c>
      <c r="BI137" s="7" t="n">
        <v>0</v>
      </c>
      <c r="BJ137" s="7" t="n">
        <v>0</v>
      </c>
      <c r="BK137" s="7" t="n">
        <v>0</v>
      </c>
      <c r="BL137" s="7" t="n">
        <v>0</v>
      </c>
      <c r="BM137" s="7" t="n">
        <v>0</v>
      </c>
      <c r="BN137" s="7" t="n">
        <v>0</v>
      </c>
      <c r="BO137" s="7" t="n">
        <v>0</v>
      </c>
      <c r="BP137" s="7" t="n">
        <v>0</v>
      </c>
      <c r="BQ137" s="7" t="n">
        <v>0</v>
      </c>
      <c r="BR137" s="7" t="n">
        <v>0</v>
      </c>
      <c r="BS137" s="7" t="n">
        <v>0</v>
      </c>
      <c r="BT137" s="7" t="n">
        <v>0</v>
      </c>
      <c r="BU137" s="7" t="n">
        <v>0</v>
      </c>
      <c r="BV137" s="7" t="n">
        <v>0</v>
      </c>
      <c r="BW137" s="7" t="n">
        <v>0</v>
      </c>
      <c r="BX137" s="7" t="n">
        <v>0</v>
      </c>
      <c r="BY137" s="7" t="n">
        <v>0</v>
      </c>
      <c r="BZ137" s="7" t="n">
        <v>0</v>
      </c>
      <c r="CA137" s="7" t="n">
        <v>0</v>
      </c>
      <c r="CB137" s="7" t="n">
        <v>0</v>
      </c>
      <c r="CC137" s="7" t="n">
        <v>0</v>
      </c>
      <c r="CD137" s="7" t="n">
        <v>0</v>
      </c>
      <c r="CE137" s="7" t="n">
        <v>0</v>
      </c>
      <c r="CF137" s="7" t="n">
        <v>0</v>
      </c>
      <c r="CG137" s="7" t="n">
        <v>0</v>
      </c>
      <c r="CH137" s="7" t="n">
        <v>0</v>
      </c>
      <c r="CI137" s="7" t="n">
        <v>0</v>
      </c>
      <c r="CJ137" s="7" t="n">
        <v>0</v>
      </c>
      <c r="CK137" s="38">
        <f>VLOOKUP($B137,'abrasion emissions'!$O$7:$R$36,2,FALSE)</f>
        <v/>
      </c>
      <c r="CL137" s="38">
        <f>VLOOKUP($B137,'abrasion emissions'!$O$7:$R$36,3,FALSE)</f>
        <v/>
      </c>
      <c r="CM137" s="38">
        <f>VLOOKUP($B137,'abrasion emissions'!$O$7:$R$36,4,FALSE)</f>
        <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
      </c>
      <c r="CV137" s="7">
        <f>(CK137*CN137)+(CL137*CO137)+(CM137*CP137)</f>
        <v/>
      </c>
      <c r="CW137" s="7">
        <f>(CK137*CQ137)+(CL137*CR137)+(CM137*CS137)</f>
        <v/>
      </c>
    </row>
    <row r="138">
      <c r="A138">
        <f>B138&amp;" - "&amp;D138&amp;" - "&amp;IF(I138&lt;&gt;"",I138&amp;" - "&amp;E138,E138)</f>
        <v/>
      </c>
      <c r="B138" t="inlineStr">
        <is>
          <t>Motorbike, battery electric, &lt;4kW</t>
        </is>
      </c>
      <c r="D138" s="18" t="n">
        <v>2050</v>
      </c>
      <c r="E138" t="inlineStr">
        <is>
          <t>CH</t>
        </is>
      </c>
      <c r="F138" t="inlineStr">
        <is>
          <t>None</t>
        </is>
      </c>
      <c r="G138" t="inlineStr">
        <is>
          <t>vkm</t>
        </is>
      </c>
      <c r="H138" t="inlineStr">
        <is>
          <t>BEV</t>
        </is>
      </c>
      <c r="I138" t="inlineStr">
        <is>
          <t>LFP</t>
        </is>
      </c>
      <c r="J138" t="n">
        <v>25000</v>
      </c>
      <c r="K138" t="n">
        <v>1776</v>
      </c>
      <c r="L138" s="2">
        <f>J138/K138</f>
        <v/>
      </c>
      <c r="M138" t="n">
        <v>1.1</v>
      </c>
      <c r="N138" t="n">
        <v>75</v>
      </c>
      <c r="O138" t="n">
        <v>6</v>
      </c>
      <c r="P138" s="2">
        <f>SUM(U138,V138,W138,AC138,AF138,AH138)</f>
        <v/>
      </c>
      <c r="Q138" s="2">
        <f>P138+(M138*N138)+O138</f>
        <v/>
      </c>
      <c r="R138" t="n">
        <v>2.5</v>
      </c>
      <c r="S138" s="2" t="n">
        <v>53</v>
      </c>
      <c r="T138" s="1" t="n">
        <v>0.07000000000000001</v>
      </c>
      <c r="U138" s="2">
        <f>S138*(1-T138)</f>
        <v/>
      </c>
      <c r="V138" s="2" t="n">
        <v>4.5</v>
      </c>
      <c r="W138" s="2" t="n">
        <v>7.5</v>
      </c>
      <c r="X138" s="3" t="n">
        <v>6</v>
      </c>
      <c r="Y138" s="1" t="n">
        <v>0.8</v>
      </c>
      <c r="Z138" s="3">
        <f>Y138*X138</f>
        <v/>
      </c>
      <c r="AA138" s="3">
        <f>IF(I138&lt;&gt;"",X138/INDEX('energy battery'!$B$3:$D$6,MATCH('vehicles specifications'!$D138,'energy battery'!$A$3:$A$6,0),MATCH('vehicles specifications'!$I138,'energy battery'!$B$2:$D$2,0)),"")</f>
        <v/>
      </c>
      <c r="AB138" s="3">
        <f>IF(AA138&lt;&gt;"",0.2*AA138,"")</f>
        <v/>
      </c>
      <c r="AC138" s="3">
        <f>IF(AA138&lt;&gt;"",AB138+AA138,"")</f>
        <v/>
      </c>
      <c r="AD138" s="3" t="n">
        <v>0</v>
      </c>
      <c r="AE138" s="3" t="n">
        <v>0</v>
      </c>
      <c r="AF138">
        <f>AE138*'fuels and tailpipe emissions'!$B$3</f>
        <v/>
      </c>
      <c r="AG138" t="n">
        <v>0</v>
      </c>
      <c r="AH138" s="3" t="n">
        <v>0</v>
      </c>
      <c r="AI138" s="3" t="n">
        <v>3</v>
      </c>
      <c r="AJ138" s="3" t="n">
        <v>1</v>
      </c>
      <c r="AK138">
        <f>J138/25000</f>
        <v/>
      </c>
      <c r="AL138">
        <f>0.000537/1000*Q138</f>
        <v/>
      </c>
      <c r="AM138" t="n">
        <v>0.00129</v>
      </c>
      <c r="AN138" s="2">
        <f>U138</f>
        <v/>
      </c>
      <c r="AO138" s="2">
        <f>SUM(V138:W138)</f>
        <v/>
      </c>
      <c r="AP138" s="2">
        <f>AC138</f>
        <v/>
      </c>
      <c r="AQ138" s="6" t="inlineStr"/>
      <c r="AR138" s="20" t="n"/>
      <c r="AS138" s="6" t="n">
        <v>0.121</v>
      </c>
      <c r="AT138" s="2">
        <f>SUM(Z138,AG138)/(SUM(AQ138,AS138)/3.6)</f>
        <v/>
      </c>
      <c r="AU138" s="5" t="n">
        <v>0</v>
      </c>
      <c r="AV138" s="5" t="n">
        <v>0</v>
      </c>
      <c r="AW138" s="7" t="n">
        <v>0</v>
      </c>
      <c r="AX138" s="7" t="n">
        <v>0</v>
      </c>
      <c r="AY138" s="7" t="n">
        <v>0</v>
      </c>
      <c r="AZ138" s="7" t="n">
        <v>0</v>
      </c>
      <c r="BA138" s="7" t="n">
        <v>0</v>
      </c>
      <c r="BB138" s="7" t="n">
        <v>0</v>
      </c>
      <c r="BC138" s="7" t="n">
        <v>0</v>
      </c>
      <c r="BD138" s="7" t="n">
        <v>0</v>
      </c>
      <c r="BE138" s="7" t="n">
        <v>0</v>
      </c>
      <c r="BF138" s="7" t="n">
        <v>0</v>
      </c>
      <c r="BG138" s="7" t="n">
        <v>0</v>
      </c>
      <c r="BH138" s="7" t="n">
        <v>0</v>
      </c>
      <c r="BI138" s="7" t="n">
        <v>0</v>
      </c>
      <c r="BJ138" s="7" t="n">
        <v>0</v>
      </c>
      <c r="BK138" s="7" t="n">
        <v>0</v>
      </c>
      <c r="BL138" s="7" t="n">
        <v>0</v>
      </c>
      <c r="BM138" s="7" t="n">
        <v>0</v>
      </c>
      <c r="BN138" s="7" t="n">
        <v>0</v>
      </c>
      <c r="BO138" s="7" t="n">
        <v>0</v>
      </c>
      <c r="BP138" s="7" t="n">
        <v>0</v>
      </c>
      <c r="BQ138" s="7" t="n">
        <v>0</v>
      </c>
      <c r="BR138" s="7" t="n">
        <v>0</v>
      </c>
      <c r="BS138" s="7" t="n">
        <v>0</v>
      </c>
      <c r="BT138" s="7" t="n">
        <v>0</v>
      </c>
      <c r="BU138" s="7" t="n">
        <v>0</v>
      </c>
      <c r="BV138" s="7" t="n">
        <v>0</v>
      </c>
      <c r="BW138" s="7" t="n">
        <v>0</v>
      </c>
      <c r="BX138" s="7" t="n">
        <v>0</v>
      </c>
      <c r="BY138" s="7" t="n">
        <v>0</v>
      </c>
      <c r="BZ138" s="7" t="n">
        <v>0</v>
      </c>
      <c r="CA138" s="7" t="n">
        <v>0</v>
      </c>
      <c r="CB138" s="7" t="n">
        <v>0</v>
      </c>
      <c r="CC138" s="7" t="n">
        <v>0</v>
      </c>
      <c r="CD138" s="7" t="n">
        <v>0</v>
      </c>
      <c r="CE138" s="7" t="n">
        <v>0</v>
      </c>
      <c r="CF138" s="7" t="n">
        <v>0</v>
      </c>
      <c r="CG138" s="7" t="n">
        <v>0</v>
      </c>
      <c r="CH138" s="7" t="n">
        <v>0</v>
      </c>
      <c r="CI138" s="7" t="n">
        <v>0</v>
      </c>
      <c r="CJ138" s="7" t="n">
        <v>0</v>
      </c>
      <c r="CK138" s="38">
        <f>VLOOKUP($B138,'abrasion emissions'!$O$7:$R$36,2,FALSE)</f>
        <v/>
      </c>
      <c r="CL138" s="38">
        <f>VLOOKUP($B138,'abrasion emissions'!$O$7:$R$36,3,FALSE)</f>
        <v/>
      </c>
      <c r="CM138" s="38">
        <f>VLOOKUP($B138,'abrasion emissions'!$O$7:$R$36,4,FALSE)</f>
        <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
      </c>
      <c r="CV138" s="7">
        <f>(CK138*CN138)+(CL138*CO138)+(CM138*CP138)</f>
        <v/>
      </c>
      <c r="CW138" s="7">
        <f>(CK138*CQ138)+(CL138*CR138)+(CM138*CS138)</f>
        <v/>
      </c>
    </row>
    <row r="139">
      <c r="A139">
        <f>B139&amp;" - "&amp;D139&amp;" - "&amp;IF(I139&lt;&gt;"",I139&amp;" - "&amp;E139,E139)</f>
        <v/>
      </c>
      <c r="B139" t="inlineStr">
        <is>
          <t>Motorbike, battery electric, 4-11kW</t>
        </is>
      </c>
      <c r="D139" s="18" t="n">
        <v>2020</v>
      </c>
      <c r="E139" t="inlineStr">
        <is>
          <t>CH</t>
        </is>
      </c>
      <c r="F139" t="inlineStr">
        <is>
          <t>None</t>
        </is>
      </c>
      <c r="G139" t="inlineStr">
        <is>
          <t>vkm</t>
        </is>
      </c>
      <c r="H139" t="inlineStr">
        <is>
          <t>BEV</t>
        </is>
      </c>
      <c r="I139" t="inlineStr">
        <is>
          <t>LFP</t>
        </is>
      </c>
      <c r="J139" t="n">
        <v>25000</v>
      </c>
      <c r="K139" t="n">
        <v>1776</v>
      </c>
      <c r="L139" s="2">
        <f>J139/K139</f>
        <v/>
      </c>
      <c r="M139" t="n">
        <v>1.1</v>
      </c>
      <c r="N139" t="n">
        <v>75</v>
      </c>
      <c r="O139" t="n">
        <v>6</v>
      </c>
      <c r="P139" s="2">
        <f>SUM(U139,V139,W139,AC139,AF139,AH139)</f>
        <v/>
      </c>
      <c r="Q139" s="2">
        <f>P139+(M139*N139)+O139</f>
        <v/>
      </c>
      <c r="R139" t="n">
        <v>4.7</v>
      </c>
      <c r="S139" s="2" t="n">
        <v>65.43382696032849</v>
      </c>
      <c r="T139" s="1" t="n">
        <v>0</v>
      </c>
      <c r="U139" s="2">
        <f>S139*(1-T139)</f>
        <v/>
      </c>
      <c r="V139" s="2">
        <f>S139*0.2</f>
        <v/>
      </c>
      <c r="W139" s="2">
        <f>U139*0.3</f>
        <v/>
      </c>
      <c r="X139" s="3" t="n">
        <v>2.9</v>
      </c>
      <c r="Y139" s="1" t="n">
        <v>0.8</v>
      </c>
      <c r="Z139" s="3">
        <f>Y139*X139</f>
        <v/>
      </c>
      <c r="AA139" s="3">
        <f>IF(I139&lt;&gt;"",X139/INDEX('energy battery'!$B$3:$D$6,MATCH('vehicles specifications'!$D139,'energy battery'!$A$3:$A$6,0),MATCH('vehicles specifications'!$I139,'energy battery'!$B$2:$D$2,0)),"")</f>
        <v/>
      </c>
      <c r="AB139" s="3">
        <f>IF(AA139&lt;&gt;"",0.2*AA139,"")</f>
        <v/>
      </c>
      <c r="AC139" s="3">
        <f>IF(AA139&lt;&gt;"",AB139+AA139,"")</f>
        <v/>
      </c>
      <c r="AD139" s="3" t="n">
        <v>1</v>
      </c>
      <c r="AE139" s="3" t="n">
        <v>0</v>
      </c>
      <c r="AF139">
        <f>AE139*'fuels and tailpipe emissions'!$B$3</f>
        <v/>
      </c>
      <c r="AG139" t="n">
        <v>0</v>
      </c>
      <c r="AH139" s="3" t="n">
        <v>0</v>
      </c>
      <c r="AI139" s="3" t="n">
        <v>3</v>
      </c>
      <c r="AJ139" s="3" t="n">
        <v>1</v>
      </c>
      <c r="AK139">
        <f>J139/25000</f>
        <v/>
      </c>
      <c r="AL139">
        <f>0.000537/1000*Q139</f>
        <v/>
      </c>
      <c r="AM139" t="n">
        <v>0.00129</v>
      </c>
      <c r="AN139" s="2">
        <f>U139</f>
        <v/>
      </c>
      <c r="AO139" s="2">
        <f>SUM(V139:W139)</f>
        <v/>
      </c>
      <c r="AP139" s="2">
        <f>AC139</f>
        <v/>
      </c>
      <c r="AQ139" s="6" t="inlineStr"/>
      <c r="AR139" s="20" t="n"/>
      <c r="AS139" s="6" t="n">
        <v>0.182</v>
      </c>
      <c r="AT139" s="2">
        <f>SUM(Z139,AG139)/(SUM(AQ139,AS139)/3.6)</f>
        <v/>
      </c>
      <c r="AU139" s="5" t="n">
        <v>0</v>
      </c>
      <c r="AV139" s="5" t="n">
        <v>0</v>
      </c>
      <c r="AW139" s="7" t="n">
        <v>0</v>
      </c>
      <c r="AX139" s="7" t="n">
        <v>0</v>
      </c>
      <c r="AY139" s="7" t="n">
        <v>0</v>
      </c>
      <c r="AZ139" s="7" t="n">
        <v>0</v>
      </c>
      <c r="BA139" s="7" t="n">
        <v>0</v>
      </c>
      <c r="BB139" s="7" t="n">
        <v>0</v>
      </c>
      <c r="BC139" s="7" t="n">
        <v>0</v>
      </c>
      <c r="BD139" s="7" t="n">
        <v>0</v>
      </c>
      <c r="BE139" s="7" t="n">
        <v>0</v>
      </c>
      <c r="BF139" s="7" t="n">
        <v>0</v>
      </c>
      <c r="BG139" s="7" t="n">
        <v>0</v>
      </c>
      <c r="BH139" s="7" t="n">
        <v>0</v>
      </c>
      <c r="BI139" s="7" t="n">
        <v>0</v>
      </c>
      <c r="BJ139" s="7" t="n">
        <v>0</v>
      </c>
      <c r="BK139" s="7" t="n">
        <v>0</v>
      </c>
      <c r="BL139" s="7" t="n">
        <v>0</v>
      </c>
      <c r="BM139" s="7" t="n">
        <v>0</v>
      </c>
      <c r="BN139" s="7" t="n">
        <v>0</v>
      </c>
      <c r="BO139" s="7" t="n">
        <v>0</v>
      </c>
      <c r="BP139" s="7" t="n">
        <v>0</v>
      </c>
      <c r="BQ139" s="7" t="n">
        <v>0</v>
      </c>
      <c r="BR139" s="7" t="n">
        <v>0</v>
      </c>
      <c r="BS139" s="7" t="n">
        <v>0</v>
      </c>
      <c r="BT139" s="7" t="n">
        <v>0</v>
      </c>
      <c r="BU139" s="7" t="n">
        <v>0</v>
      </c>
      <c r="BV139" s="7" t="n">
        <v>0</v>
      </c>
      <c r="BW139" s="7" t="n">
        <v>0</v>
      </c>
      <c r="BX139" s="7" t="n">
        <v>0</v>
      </c>
      <c r="BY139" s="7" t="n">
        <v>0</v>
      </c>
      <c r="BZ139" s="7" t="n">
        <v>0</v>
      </c>
      <c r="CA139" s="7" t="n">
        <v>0</v>
      </c>
      <c r="CB139" s="7" t="n">
        <v>0</v>
      </c>
      <c r="CC139" s="7" t="n">
        <v>0</v>
      </c>
      <c r="CD139" s="7" t="n">
        <v>0</v>
      </c>
      <c r="CE139" s="7" t="n">
        <v>0</v>
      </c>
      <c r="CF139" s="7" t="n">
        <v>0</v>
      </c>
      <c r="CG139" s="7" t="n">
        <v>0</v>
      </c>
      <c r="CH139" s="7" t="n">
        <v>0</v>
      </c>
      <c r="CI139" s="7" t="n">
        <v>0</v>
      </c>
      <c r="CJ139" s="7" t="n">
        <v>0</v>
      </c>
      <c r="CK139" s="38">
        <f>VLOOKUP($B139,'abrasion emissions'!$O$7:$R$36,2,FALSE)</f>
        <v/>
      </c>
      <c r="CL139" s="38">
        <f>VLOOKUP($B139,'abrasion emissions'!$O$7:$R$36,3,FALSE)</f>
        <v/>
      </c>
      <c r="CM139" s="38">
        <f>VLOOKUP($B139,'abrasion emissions'!$O$7:$R$36,4,FALSE)</f>
        <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
      </c>
      <c r="CV139" s="7">
        <f>(CK139*CN139)+(CL139*CO139)+(CM139*CP139)</f>
        <v/>
      </c>
      <c r="CW139" s="7">
        <f>(CK139*CQ139)+(CL139*CR139)+(CM139*CS139)</f>
        <v/>
      </c>
    </row>
    <row r="140">
      <c r="A140">
        <f>B140&amp;" - "&amp;D140&amp;" - "&amp;IF(I140&lt;&gt;"",I140&amp;" - "&amp;E140,E140)</f>
        <v/>
      </c>
      <c r="B140" t="inlineStr">
        <is>
          <t>Motorbike, battery electric, 4-11kW</t>
        </is>
      </c>
      <c r="D140" s="18" t="n">
        <v>2030</v>
      </c>
      <c r="E140" t="inlineStr">
        <is>
          <t>CH</t>
        </is>
      </c>
      <c r="F140" t="inlineStr">
        <is>
          <t>None</t>
        </is>
      </c>
      <c r="G140" t="inlineStr">
        <is>
          <t>vkm</t>
        </is>
      </c>
      <c r="H140" t="inlineStr">
        <is>
          <t>BEV</t>
        </is>
      </c>
      <c r="I140" t="inlineStr">
        <is>
          <t>LFP</t>
        </is>
      </c>
      <c r="J140" t="n">
        <v>25000</v>
      </c>
      <c r="K140" t="n">
        <v>1776</v>
      </c>
      <c r="L140" s="2">
        <f>J140/K140</f>
        <v/>
      </c>
      <c r="M140" t="n">
        <v>1.1</v>
      </c>
      <c r="N140" t="n">
        <v>75</v>
      </c>
      <c r="O140" t="n">
        <v>6</v>
      </c>
      <c r="P140" s="2">
        <f>SUM(U140,V140,W140,AC140,AF140,AH140)</f>
        <v/>
      </c>
      <c r="Q140" s="2">
        <f>P140+(M140*N140)+O140</f>
        <v/>
      </c>
      <c r="R140" t="n">
        <v>4.7</v>
      </c>
      <c r="S140" s="2" t="n">
        <v>65.43382696032849</v>
      </c>
      <c r="T140" s="1" t="n">
        <v>0.03</v>
      </c>
      <c r="U140" s="2">
        <f>S140*(1-T140)</f>
        <v/>
      </c>
      <c r="V140" s="2">
        <f>S140*0.2</f>
        <v/>
      </c>
      <c r="W140" s="2">
        <f>U140*0.3</f>
        <v/>
      </c>
      <c r="X140" s="3" t="n">
        <v>5</v>
      </c>
      <c r="Y140" s="1" t="n">
        <v>0.8</v>
      </c>
      <c r="Z140" s="3">
        <f>Y140*X140</f>
        <v/>
      </c>
      <c r="AA140" s="3">
        <f>IF(I140&lt;&gt;"",X140/INDEX('energy battery'!$B$3:$D$6,MATCH('vehicles specifications'!$D140,'energy battery'!$A$3:$A$6,0),MATCH('vehicles specifications'!$I140,'energy battery'!$B$2:$D$2,0)),"")</f>
        <v/>
      </c>
      <c r="AB140" s="3">
        <f>IF(AA140&lt;&gt;"",0.2*AA140,"")</f>
        <v/>
      </c>
      <c r="AC140" s="3">
        <f>IF(AA140&lt;&gt;"",AB140+AA140,"")</f>
        <v/>
      </c>
      <c r="AD140" s="3" t="n">
        <v>0.5</v>
      </c>
      <c r="AE140" s="3" t="n">
        <v>0</v>
      </c>
      <c r="AF140">
        <f>AE140*'fuels and tailpipe emissions'!$B$3</f>
        <v/>
      </c>
      <c r="AG140" t="n">
        <v>0</v>
      </c>
      <c r="AH140" s="3" t="n">
        <v>0</v>
      </c>
      <c r="AI140" s="3" t="n">
        <v>3</v>
      </c>
      <c r="AJ140" s="3" t="n">
        <v>1</v>
      </c>
      <c r="AK140">
        <f>J140/25000</f>
        <v/>
      </c>
      <c r="AL140">
        <f>0.000537/1000*Q140</f>
        <v/>
      </c>
      <c r="AM140" t="n">
        <v>0.00129</v>
      </c>
      <c r="AN140" s="2">
        <f>U140</f>
        <v/>
      </c>
      <c r="AO140" s="2">
        <f>SUM(V140:W140)</f>
        <v/>
      </c>
      <c r="AP140" s="2">
        <f>AC140</f>
        <v/>
      </c>
      <c r="AQ140" s="6" t="inlineStr"/>
      <c r="AR140" s="20" t="n"/>
      <c r="AS140" s="6" t="n">
        <v>0.182</v>
      </c>
      <c r="AT140" s="2">
        <f>SUM(Z140,AG140)/(SUM(AQ140,AS140)/3.6)</f>
        <v/>
      </c>
      <c r="AU140" s="5" t="n">
        <v>0</v>
      </c>
      <c r="AV140" s="5" t="n">
        <v>0</v>
      </c>
      <c r="AW140" s="7" t="n">
        <v>0</v>
      </c>
      <c r="AX140" s="7" t="n">
        <v>0</v>
      </c>
      <c r="AY140" s="7" t="n">
        <v>0</v>
      </c>
      <c r="AZ140" s="7" t="n">
        <v>0</v>
      </c>
      <c r="BA140" s="7" t="n">
        <v>0</v>
      </c>
      <c r="BB140" s="7" t="n">
        <v>0</v>
      </c>
      <c r="BC140" s="7" t="n">
        <v>0</v>
      </c>
      <c r="BD140" s="7" t="n">
        <v>0</v>
      </c>
      <c r="BE140" s="7" t="n">
        <v>0</v>
      </c>
      <c r="BF140" s="7" t="n">
        <v>0</v>
      </c>
      <c r="BG140" s="7" t="n">
        <v>0</v>
      </c>
      <c r="BH140" s="7" t="n">
        <v>0</v>
      </c>
      <c r="BI140" s="7" t="n">
        <v>0</v>
      </c>
      <c r="BJ140" s="7" t="n">
        <v>0</v>
      </c>
      <c r="BK140" s="7" t="n">
        <v>0</v>
      </c>
      <c r="BL140" s="7" t="n">
        <v>0</v>
      </c>
      <c r="BM140" s="7" t="n">
        <v>0</v>
      </c>
      <c r="BN140" s="7" t="n">
        <v>0</v>
      </c>
      <c r="BO140" s="7" t="n">
        <v>0</v>
      </c>
      <c r="BP140" s="7" t="n">
        <v>0</v>
      </c>
      <c r="BQ140" s="7" t="n">
        <v>0</v>
      </c>
      <c r="BR140" s="7" t="n">
        <v>0</v>
      </c>
      <c r="BS140" s="7" t="n">
        <v>0</v>
      </c>
      <c r="BT140" s="7" t="n">
        <v>0</v>
      </c>
      <c r="BU140" s="7" t="n">
        <v>0</v>
      </c>
      <c r="BV140" s="7" t="n">
        <v>0</v>
      </c>
      <c r="BW140" s="7" t="n">
        <v>0</v>
      </c>
      <c r="BX140" s="7" t="n">
        <v>0</v>
      </c>
      <c r="BY140" s="7" t="n">
        <v>0</v>
      </c>
      <c r="BZ140" s="7" t="n">
        <v>0</v>
      </c>
      <c r="CA140" s="7" t="n">
        <v>0</v>
      </c>
      <c r="CB140" s="7" t="n">
        <v>0</v>
      </c>
      <c r="CC140" s="7" t="n">
        <v>0</v>
      </c>
      <c r="CD140" s="7" t="n">
        <v>0</v>
      </c>
      <c r="CE140" s="7" t="n">
        <v>0</v>
      </c>
      <c r="CF140" s="7" t="n">
        <v>0</v>
      </c>
      <c r="CG140" s="7" t="n">
        <v>0</v>
      </c>
      <c r="CH140" s="7" t="n">
        <v>0</v>
      </c>
      <c r="CI140" s="7" t="n">
        <v>0</v>
      </c>
      <c r="CJ140" s="7" t="n">
        <v>0</v>
      </c>
      <c r="CK140" s="38">
        <f>VLOOKUP($B140,'abrasion emissions'!$O$7:$R$36,2,FALSE)</f>
        <v/>
      </c>
      <c r="CL140" s="38">
        <f>VLOOKUP($B140,'abrasion emissions'!$O$7:$R$36,3,FALSE)</f>
        <v/>
      </c>
      <c r="CM140" s="38">
        <f>VLOOKUP($B140,'abrasion emissions'!$O$7:$R$36,4,FALSE)</f>
        <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
      </c>
      <c r="CV140" s="7">
        <f>(CK140*CN140)+(CL140*CO140)+(CM140*CP140)</f>
        <v/>
      </c>
      <c r="CW140" s="7">
        <f>(CK140*CQ140)+(CL140*CR140)+(CM140*CS140)</f>
        <v/>
      </c>
    </row>
    <row r="141">
      <c r="A141">
        <f>B141&amp;" - "&amp;D141&amp;" - "&amp;IF(I141&lt;&gt;"",I141&amp;" - "&amp;E141,E141)</f>
        <v/>
      </c>
      <c r="B141" t="inlineStr">
        <is>
          <t>Motorbike, battery electric, 4-11kW</t>
        </is>
      </c>
      <c r="D141" s="18" t="n">
        <v>2040</v>
      </c>
      <c r="E141" t="inlineStr">
        <is>
          <t>CH</t>
        </is>
      </c>
      <c r="F141" t="inlineStr">
        <is>
          <t>None</t>
        </is>
      </c>
      <c r="G141" t="inlineStr">
        <is>
          <t>vkm</t>
        </is>
      </c>
      <c r="H141" t="inlineStr">
        <is>
          <t>BEV</t>
        </is>
      </c>
      <c r="I141" t="inlineStr">
        <is>
          <t>LFP</t>
        </is>
      </c>
      <c r="J141" t="n">
        <v>25000</v>
      </c>
      <c r="K141" t="n">
        <v>1776</v>
      </c>
      <c r="L141" s="2">
        <f>J141/K141</f>
        <v/>
      </c>
      <c r="M141" t="n">
        <v>1.1</v>
      </c>
      <c r="N141" t="n">
        <v>75</v>
      </c>
      <c r="O141" t="n">
        <v>6</v>
      </c>
      <c r="P141" s="2">
        <f>SUM(U141,V141,W141,AC141,AF141,AH141)</f>
        <v/>
      </c>
      <c r="Q141" s="2">
        <f>P141+(M141*N141)+O141</f>
        <v/>
      </c>
      <c r="R141" t="n">
        <v>4.7</v>
      </c>
      <c r="S141" s="2" t="n">
        <v>65.43382696032849</v>
      </c>
      <c r="T141" s="1" t="n">
        <v>0.05</v>
      </c>
      <c r="U141" s="2">
        <f>S141*(1-T141)</f>
        <v/>
      </c>
      <c r="V141" s="2">
        <f>S141*0.2</f>
        <v/>
      </c>
      <c r="W141" s="2">
        <f>U141*0.3</f>
        <v/>
      </c>
      <c r="X141" s="3" t="n">
        <v>7</v>
      </c>
      <c r="Y141" s="1" t="n">
        <v>0.8</v>
      </c>
      <c r="Z141" s="3">
        <f>Y141*X141</f>
        <v/>
      </c>
      <c r="AA141" s="3">
        <f>IF(I141&lt;&gt;"",X141/INDEX('energy battery'!$B$3:$D$6,MATCH('vehicles specifications'!$D141,'energy battery'!$A$3:$A$6,0),MATCH('vehicles specifications'!$I141,'energy battery'!$B$2:$D$2,0)),"")</f>
        <v/>
      </c>
      <c r="AB141" s="3">
        <f>IF(AA141&lt;&gt;"",0.2*AA141,"")</f>
        <v/>
      </c>
      <c r="AC141" s="3">
        <f>IF(AA141&lt;&gt;"",AB141+AA141,"")</f>
        <v/>
      </c>
      <c r="AD141" s="3" t="n">
        <v>0.25</v>
      </c>
      <c r="AE141" s="3" t="n">
        <v>0</v>
      </c>
      <c r="AF141">
        <f>AE141*'fuels and tailpipe emissions'!$B$3</f>
        <v/>
      </c>
      <c r="AG141" t="n">
        <v>0</v>
      </c>
      <c r="AH141" s="3" t="n">
        <v>0</v>
      </c>
      <c r="AI141" s="3" t="n">
        <v>3</v>
      </c>
      <c r="AJ141" s="3" t="n">
        <v>1</v>
      </c>
      <c r="AK141">
        <f>J141/25000</f>
        <v/>
      </c>
      <c r="AL141">
        <f>0.000537/1000*Q141</f>
        <v/>
      </c>
      <c r="AM141" t="n">
        <v>0.00129</v>
      </c>
      <c r="AN141" s="2">
        <f>U141</f>
        <v/>
      </c>
      <c r="AO141" s="2">
        <f>SUM(V141:W141)</f>
        <v/>
      </c>
      <c r="AP141" s="2">
        <f>AC141</f>
        <v/>
      </c>
      <c r="AQ141" s="6" t="inlineStr"/>
      <c r="AR141" s="20" t="n"/>
      <c r="AS141" s="6" t="n">
        <v>0.182</v>
      </c>
      <c r="AT141" s="2">
        <f>SUM(Z141,AG141)/(SUM(AQ141,AS141)/3.6)</f>
        <v/>
      </c>
      <c r="AU141" s="5" t="n">
        <v>0</v>
      </c>
      <c r="AV141" s="5" t="n">
        <v>0</v>
      </c>
      <c r="AW141" s="7" t="n">
        <v>0</v>
      </c>
      <c r="AX141" s="7" t="n">
        <v>0</v>
      </c>
      <c r="AY141" s="7" t="n">
        <v>0</v>
      </c>
      <c r="AZ141" s="7" t="n">
        <v>0</v>
      </c>
      <c r="BA141" s="7" t="n">
        <v>0</v>
      </c>
      <c r="BB141" s="7" t="n">
        <v>0</v>
      </c>
      <c r="BC141" s="7" t="n">
        <v>0</v>
      </c>
      <c r="BD141" s="7" t="n">
        <v>0</v>
      </c>
      <c r="BE141" s="7" t="n">
        <v>0</v>
      </c>
      <c r="BF141" s="7" t="n">
        <v>0</v>
      </c>
      <c r="BG141" s="7" t="n">
        <v>0</v>
      </c>
      <c r="BH141" s="7" t="n">
        <v>0</v>
      </c>
      <c r="BI141" s="7" t="n">
        <v>0</v>
      </c>
      <c r="BJ141" s="7" t="n">
        <v>0</v>
      </c>
      <c r="BK141" s="7" t="n">
        <v>0</v>
      </c>
      <c r="BL141" s="7" t="n">
        <v>0</v>
      </c>
      <c r="BM141" s="7" t="n">
        <v>0</v>
      </c>
      <c r="BN141" s="7" t="n">
        <v>0</v>
      </c>
      <c r="BO141" s="7" t="n">
        <v>0</v>
      </c>
      <c r="BP141" s="7" t="n">
        <v>0</v>
      </c>
      <c r="BQ141" s="7" t="n">
        <v>0</v>
      </c>
      <c r="BR141" s="7" t="n">
        <v>0</v>
      </c>
      <c r="BS141" s="7" t="n">
        <v>0</v>
      </c>
      <c r="BT141" s="7" t="n">
        <v>0</v>
      </c>
      <c r="BU141" s="7" t="n">
        <v>0</v>
      </c>
      <c r="BV141" s="7" t="n">
        <v>0</v>
      </c>
      <c r="BW141" s="7" t="n">
        <v>0</v>
      </c>
      <c r="BX141" s="7" t="n">
        <v>0</v>
      </c>
      <c r="BY141" s="7" t="n">
        <v>0</v>
      </c>
      <c r="BZ141" s="7" t="n">
        <v>0</v>
      </c>
      <c r="CA141" s="7" t="n">
        <v>0</v>
      </c>
      <c r="CB141" s="7" t="n">
        <v>0</v>
      </c>
      <c r="CC141" s="7" t="n">
        <v>0</v>
      </c>
      <c r="CD141" s="7" t="n">
        <v>0</v>
      </c>
      <c r="CE141" s="7" t="n">
        <v>0</v>
      </c>
      <c r="CF141" s="7" t="n">
        <v>0</v>
      </c>
      <c r="CG141" s="7" t="n">
        <v>0</v>
      </c>
      <c r="CH141" s="7" t="n">
        <v>0</v>
      </c>
      <c r="CI141" s="7" t="n">
        <v>0</v>
      </c>
      <c r="CJ141" s="7" t="n">
        <v>0</v>
      </c>
      <c r="CK141" s="38">
        <f>VLOOKUP($B141,'abrasion emissions'!$O$7:$R$36,2,FALSE)</f>
        <v/>
      </c>
      <c r="CL141" s="38">
        <f>VLOOKUP($B141,'abrasion emissions'!$O$7:$R$36,3,FALSE)</f>
        <v/>
      </c>
      <c r="CM141" s="38">
        <f>VLOOKUP($B141,'abrasion emissions'!$O$7:$R$36,4,FALSE)</f>
        <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
      </c>
      <c r="CV141" s="7">
        <f>(CK141*CN141)+(CL141*CO141)+(CM141*CP141)</f>
        <v/>
      </c>
      <c r="CW141" s="7">
        <f>(CK141*CQ141)+(CL141*CR141)+(CM141*CS141)</f>
        <v/>
      </c>
    </row>
    <row r="142">
      <c r="A142">
        <f>B142&amp;" - "&amp;D142&amp;" - "&amp;IF(I142&lt;&gt;"",I142&amp;" - "&amp;E142,E142)</f>
        <v/>
      </c>
      <c r="B142" t="inlineStr">
        <is>
          <t>Motorbike, battery electric, 4-11kW</t>
        </is>
      </c>
      <c r="D142" s="18" t="n">
        <v>2050</v>
      </c>
      <c r="E142" t="inlineStr">
        <is>
          <t>CH</t>
        </is>
      </c>
      <c r="F142" t="inlineStr">
        <is>
          <t>None</t>
        </is>
      </c>
      <c r="G142" t="inlineStr">
        <is>
          <t>vkm</t>
        </is>
      </c>
      <c r="H142" t="inlineStr">
        <is>
          <t>BEV</t>
        </is>
      </c>
      <c r="I142" t="inlineStr">
        <is>
          <t>LFP</t>
        </is>
      </c>
      <c r="J142" t="n">
        <v>25000</v>
      </c>
      <c r="K142" t="n">
        <v>1776</v>
      </c>
      <c r="L142" s="2">
        <f>J142/K142</f>
        <v/>
      </c>
      <c r="M142" t="n">
        <v>1.1</v>
      </c>
      <c r="N142" t="n">
        <v>75</v>
      </c>
      <c r="O142" t="n">
        <v>6</v>
      </c>
      <c r="P142" s="2">
        <f>SUM(U142,V142,W142,AC142,AF142,AH142)</f>
        <v/>
      </c>
      <c r="Q142" s="2">
        <f>P142+(M142*N142)+O142</f>
        <v/>
      </c>
      <c r="R142" t="n">
        <v>4.7</v>
      </c>
      <c r="S142" s="2" t="n">
        <v>65.43382696032849</v>
      </c>
      <c r="T142" s="1" t="n">
        <v>0.07000000000000001</v>
      </c>
      <c r="U142" s="2">
        <f>S142*(1-T142)</f>
        <v/>
      </c>
      <c r="V142" s="2">
        <f>S142*0.2</f>
        <v/>
      </c>
      <c r="W142" s="2">
        <f>U142*0.3</f>
        <v/>
      </c>
      <c r="X142" s="3" t="n">
        <v>9.5</v>
      </c>
      <c r="Y142" s="1" t="n">
        <v>0.8</v>
      </c>
      <c r="Z142" s="3">
        <f>Y142*X142</f>
        <v/>
      </c>
      <c r="AA142" s="3">
        <f>IF(I142&lt;&gt;"",X142/INDEX('energy battery'!$B$3:$D$6,MATCH('vehicles specifications'!$D142,'energy battery'!$A$3:$A$6,0),MATCH('vehicles specifications'!$I142,'energy battery'!$B$2:$D$2,0)),"")</f>
        <v/>
      </c>
      <c r="AB142" s="3">
        <f>IF(AA142&lt;&gt;"",0.2*AA142,"")</f>
        <v/>
      </c>
      <c r="AC142" s="3">
        <f>IF(AA142&lt;&gt;"",AB142+AA142,"")</f>
        <v/>
      </c>
      <c r="AD142" s="3" t="n">
        <v>0</v>
      </c>
      <c r="AE142" s="3" t="n">
        <v>0</v>
      </c>
      <c r="AF142">
        <f>AE142*'fuels and tailpipe emissions'!$B$3</f>
        <v/>
      </c>
      <c r="AG142" t="n">
        <v>0</v>
      </c>
      <c r="AH142" s="3" t="n">
        <v>0</v>
      </c>
      <c r="AI142" s="3" t="n">
        <v>3</v>
      </c>
      <c r="AJ142" s="3" t="n">
        <v>1</v>
      </c>
      <c r="AK142">
        <f>J142/25000</f>
        <v/>
      </c>
      <c r="AL142">
        <f>0.000537/1000*Q142</f>
        <v/>
      </c>
      <c r="AM142" t="n">
        <v>0.00129</v>
      </c>
      <c r="AN142" s="2">
        <f>U142</f>
        <v/>
      </c>
      <c r="AO142" s="2">
        <f>SUM(V142:W142)</f>
        <v/>
      </c>
      <c r="AP142" s="2">
        <f>AC142</f>
        <v/>
      </c>
      <c r="AQ142" s="6" t="inlineStr"/>
      <c r="AR142" s="20" t="n"/>
      <c r="AS142" s="6" t="n">
        <v>0.182</v>
      </c>
      <c r="AT142" s="2">
        <f>SUM(Z142,AG142)/(SUM(AQ142,AS142)/3.6)</f>
        <v/>
      </c>
      <c r="AU142" s="5" t="n">
        <v>0</v>
      </c>
      <c r="AV142" s="5" t="n">
        <v>0</v>
      </c>
      <c r="AW142" s="7" t="n">
        <v>0</v>
      </c>
      <c r="AX142" s="7" t="n">
        <v>0</v>
      </c>
      <c r="AY142" s="7" t="n">
        <v>0</v>
      </c>
      <c r="AZ142" s="7" t="n">
        <v>0</v>
      </c>
      <c r="BA142" s="7" t="n">
        <v>0</v>
      </c>
      <c r="BB142" s="7" t="n">
        <v>0</v>
      </c>
      <c r="BC142" s="7" t="n">
        <v>0</v>
      </c>
      <c r="BD142" s="7" t="n">
        <v>0</v>
      </c>
      <c r="BE142" s="7" t="n">
        <v>0</v>
      </c>
      <c r="BF142" s="7" t="n">
        <v>0</v>
      </c>
      <c r="BG142" s="7" t="n">
        <v>0</v>
      </c>
      <c r="BH142" s="7" t="n">
        <v>0</v>
      </c>
      <c r="BI142" s="7" t="n">
        <v>0</v>
      </c>
      <c r="BJ142" s="7" t="n">
        <v>0</v>
      </c>
      <c r="BK142" s="7" t="n">
        <v>0</v>
      </c>
      <c r="BL142" s="7" t="n">
        <v>0</v>
      </c>
      <c r="BM142" s="7" t="n">
        <v>0</v>
      </c>
      <c r="BN142" s="7" t="n">
        <v>0</v>
      </c>
      <c r="BO142" s="7" t="n">
        <v>0</v>
      </c>
      <c r="BP142" s="7" t="n">
        <v>0</v>
      </c>
      <c r="BQ142" s="7" t="n">
        <v>0</v>
      </c>
      <c r="BR142" s="7" t="n">
        <v>0</v>
      </c>
      <c r="BS142" s="7" t="n">
        <v>0</v>
      </c>
      <c r="BT142" s="7" t="n">
        <v>0</v>
      </c>
      <c r="BU142" s="7" t="n">
        <v>0</v>
      </c>
      <c r="BV142" s="7" t="n">
        <v>0</v>
      </c>
      <c r="BW142" s="7" t="n">
        <v>0</v>
      </c>
      <c r="BX142" s="7" t="n">
        <v>0</v>
      </c>
      <c r="BY142" s="7" t="n">
        <v>0</v>
      </c>
      <c r="BZ142" s="7" t="n">
        <v>0</v>
      </c>
      <c r="CA142" s="7" t="n">
        <v>0</v>
      </c>
      <c r="CB142" s="7" t="n">
        <v>0</v>
      </c>
      <c r="CC142" s="7" t="n">
        <v>0</v>
      </c>
      <c r="CD142" s="7" t="n">
        <v>0</v>
      </c>
      <c r="CE142" s="7" t="n">
        <v>0</v>
      </c>
      <c r="CF142" s="7" t="n">
        <v>0</v>
      </c>
      <c r="CG142" s="7" t="n">
        <v>0</v>
      </c>
      <c r="CH142" s="7" t="n">
        <v>0</v>
      </c>
      <c r="CI142" s="7" t="n">
        <v>0</v>
      </c>
      <c r="CJ142" s="7" t="n">
        <v>0</v>
      </c>
      <c r="CK142" s="38">
        <f>VLOOKUP($B142,'abrasion emissions'!$O$7:$R$36,2,FALSE)</f>
        <v/>
      </c>
      <c r="CL142" s="38">
        <f>VLOOKUP($B142,'abrasion emissions'!$O$7:$R$36,3,FALSE)</f>
        <v/>
      </c>
      <c r="CM142" s="38">
        <f>VLOOKUP($B142,'abrasion emissions'!$O$7:$R$36,4,FALSE)</f>
        <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
      </c>
      <c r="CV142" s="7">
        <f>(CK142*CN142)+(CL142*CO142)+(CM142*CP142)</f>
        <v/>
      </c>
      <c r="CW142" s="7">
        <f>(CK142*CQ142)+(CL142*CR142)+(CM142*CS142)</f>
        <v/>
      </c>
    </row>
    <row r="143">
      <c r="A143">
        <f>B143&amp;" - "&amp;D143&amp;" - "&amp;IF(I143&lt;&gt;"",I143&amp;" - "&amp;E143,E143)</f>
        <v/>
      </c>
      <c r="B143" t="inlineStr">
        <is>
          <t>Motorbike, battery electric, 11-35kW</t>
        </is>
      </c>
      <c r="D143" s="18" t="n">
        <v>2020</v>
      </c>
      <c r="E143" t="inlineStr">
        <is>
          <t>CH</t>
        </is>
      </c>
      <c r="F143" t="inlineStr">
        <is>
          <t>None</t>
        </is>
      </c>
      <c r="G143" t="inlineStr">
        <is>
          <t>vkm</t>
        </is>
      </c>
      <c r="H143" t="inlineStr">
        <is>
          <t>BEV</t>
        </is>
      </c>
      <c r="I143" t="inlineStr">
        <is>
          <t>LFP</t>
        </is>
      </c>
      <c r="J143" t="n">
        <v>38500</v>
      </c>
      <c r="K143" t="n">
        <v>2405</v>
      </c>
      <c r="L143" s="2">
        <f>J143/K143</f>
        <v/>
      </c>
      <c r="M143" t="n">
        <v>1.1</v>
      </c>
      <c r="N143" t="n">
        <v>75</v>
      </c>
      <c r="O143" t="n">
        <v>6</v>
      </c>
      <c r="P143" s="2">
        <f>SUM(U143,V143,W143,AC143,AF143,AH143)</f>
        <v/>
      </c>
      <c r="Q143" s="2">
        <f>P143+(M143*N143)+O143</f>
        <v/>
      </c>
      <c r="R143" t="n">
        <v>14</v>
      </c>
      <c r="S143" s="2" t="n">
        <v>81</v>
      </c>
      <c r="T143" s="1" t="n">
        <v>0</v>
      </c>
      <c r="U143" s="2">
        <f>S143*(1-T143)</f>
        <v/>
      </c>
      <c r="V143" s="2" t="n">
        <v>13</v>
      </c>
      <c r="W143" s="2" t="n">
        <v>19</v>
      </c>
      <c r="X143" s="3" t="n">
        <v>8.1</v>
      </c>
      <c r="Y143" s="1" t="n">
        <v>0.8</v>
      </c>
      <c r="Z143" s="3">
        <f>Y143*X143</f>
        <v/>
      </c>
      <c r="AA143" s="3">
        <f>IF(I143&lt;&gt;"",X143/INDEX('energy battery'!$B$3:$D$6,MATCH('vehicles specifications'!$D143,'energy battery'!$A$3:$A$6,0),MATCH('vehicles specifications'!$I143,'energy battery'!$B$2:$D$2,0)),"")</f>
        <v/>
      </c>
      <c r="AB143" s="3">
        <f>IF(AA143&lt;&gt;"",0.2*AA143,"")</f>
        <v/>
      </c>
      <c r="AC143" s="3">
        <f>IF(AA143&lt;&gt;"",AB143+AA143,"")</f>
        <v/>
      </c>
      <c r="AD143" s="3" t="n">
        <v>1</v>
      </c>
      <c r="AE143" s="3" t="n">
        <v>0</v>
      </c>
      <c r="AF143">
        <f>AE143*'fuels and tailpipe emissions'!$B$3</f>
        <v/>
      </c>
      <c r="AG143" t="n">
        <v>0</v>
      </c>
      <c r="AH143" s="3" t="n">
        <v>0</v>
      </c>
      <c r="AI143" s="3" t="n">
        <v>5</v>
      </c>
      <c r="AJ143" s="3" t="n">
        <v>1</v>
      </c>
      <c r="AK143">
        <f>J143/25000</f>
        <v/>
      </c>
      <c r="AL143">
        <f>0.000537/1000*Q143</f>
        <v/>
      </c>
      <c r="AM143" t="n">
        <v>0.00129</v>
      </c>
      <c r="AN143" s="2">
        <f>U143</f>
        <v/>
      </c>
      <c r="AO143" s="2">
        <f>SUM(V143:W143)</f>
        <v/>
      </c>
      <c r="AP143" s="2">
        <f>AC143</f>
        <v/>
      </c>
      <c r="AQ143" s="6" t="inlineStr"/>
      <c r="AR143" s="20" t="n"/>
      <c r="AS143" s="6" t="n">
        <v>0.2463557991373035</v>
      </c>
      <c r="AT143" s="2">
        <f>SUM(Z143,AG143)/(SUM(AQ143,AS143)/3.6)</f>
        <v/>
      </c>
      <c r="AU143" s="5" t="n">
        <v>0</v>
      </c>
      <c r="AV143" s="5" t="n">
        <v>0</v>
      </c>
      <c r="AW143" s="7" t="n">
        <v>0</v>
      </c>
      <c r="AX143" s="7" t="n">
        <v>0</v>
      </c>
      <c r="AY143" s="7" t="n">
        <v>0</v>
      </c>
      <c r="AZ143" s="7" t="n">
        <v>0</v>
      </c>
      <c r="BA143" s="7" t="n">
        <v>0</v>
      </c>
      <c r="BB143" s="7" t="n">
        <v>0</v>
      </c>
      <c r="BC143" s="7" t="n">
        <v>0</v>
      </c>
      <c r="BD143" s="7" t="n">
        <v>0</v>
      </c>
      <c r="BE143" s="7" t="n">
        <v>0</v>
      </c>
      <c r="BF143" s="7" t="n">
        <v>0</v>
      </c>
      <c r="BG143" s="7" t="n">
        <v>0</v>
      </c>
      <c r="BH143" s="7" t="n">
        <v>0</v>
      </c>
      <c r="BI143" s="7" t="n">
        <v>0</v>
      </c>
      <c r="BJ143" s="7" t="n">
        <v>0</v>
      </c>
      <c r="BK143" s="7" t="n">
        <v>0</v>
      </c>
      <c r="BL143" s="7" t="n">
        <v>0</v>
      </c>
      <c r="BM143" s="7" t="n">
        <v>0</v>
      </c>
      <c r="BN143" s="7" t="n">
        <v>0</v>
      </c>
      <c r="BO143" s="7" t="n">
        <v>0</v>
      </c>
      <c r="BP143" s="7" t="n">
        <v>0</v>
      </c>
      <c r="BQ143" s="7" t="n">
        <v>0</v>
      </c>
      <c r="BR143" s="7" t="n">
        <v>0</v>
      </c>
      <c r="BS143" s="7" t="n">
        <v>0</v>
      </c>
      <c r="BT143" s="7" t="n">
        <v>0</v>
      </c>
      <c r="BU143" s="7" t="n">
        <v>0</v>
      </c>
      <c r="BV143" s="7" t="n">
        <v>0</v>
      </c>
      <c r="BW143" s="7" t="n">
        <v>0</v>
      </c>
      <c r="BX143" s="7" t="n">
        <v>0</v>
      </c>
      <c r="BY143" s="7" t="n">
        <v>0</v>
      </c>
      <c r="BZ143" s="7" t="n">
        <v>0</v>
      </c>
      <c r="CA143" s="7" t="n">
        <v>0</v>
      </c>
      <c r="CB143" s="7" t="n">
        <v>0</v>
      </c>
      <c r="CC143" s="7" t="n">
        <v>0</v>
      </c>
      <c r="CD143" s="7" t="n">
        <v>0</v>
      </c>
      <c r="CE143" s="7" t="n">
        <v>0</v>
      </c>
      <c r="CF143" s="7" t="n">
        <v>0</v>
      </c>
      <c r="CG143" s="7" t="n">
        <v>0</v>
      </c>
      <c r="CH143" s="7" t="n">
        <v>0</v>
      </c>
      <c r="CI143" s="7" t="n">
        <v>0</v>
      </c>
      <c r="CJ143" s="7" t="n">
        <v>0</v>
      </c>
      <c r="CK143" s="38">
        <f>VLOOKUP($B143,'abrasion emissions'!$O$7:$R$36,2,FALSE)</f>
        <v/>
      </c>
      <c r="CL143" s="38">
        <f>VLOOKUP($B143,'abrasion emissions'!$O$7:$R$36,3,FALSE)</f>
        <v/>
      </c>
      <c r="CM143" s="38">
        <f>VLOOKUP($B143,'abrasion emissions'!$O$7:$R$36,4,FALSE)</f>
        <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
      </c>
      <c r="CV143" s="7">
        <f>(CK143*CN143)+(CL143*CO143)+(CM143*CP143)</f>
        <v/>
      </c>
      <c r="CW143" s="7">
        <f>(CK143*CQ143)+(CL143*CR143)+(CM143*CS143)</f>
        <v/>
      </c>
    </row>
    <row r="144">
      <c r="A144">
        <f>B144&amp;" - "&amp;D144&amp;" - "&amp;IF(I144&lt;&gt;"",I144&amp;" - "&amp;E144,E144)</f>
        <v/>
      </c>
      <c r="B144" t="inlineStr">
        <is>
          <t>Motorbike, battery electric, 11-35kW</t>
        </is>
      </c>
      <c r="D144" s="18" t="n">
        <v>2030</v>
      </c>
      <c r="E144" t="inlineStr">
        <is>
          <t>CH</t>
        </is>
      </c>
      <c r="F144" t="inlineStr">
        <is>
          <t>None</t>
        </is>
      </c>
      <c r="G144" t="inlineStr">
        <is>
          <t>vkm</t>
        </is>
      </c>
      <c r="H144" t="inlineStr">
        <is>
          <t>BEV</t>
        </is>
      </c>
      <c r="I144" t="inlineStr">
        <is>
          <t>LFP</t>
        </is>
      </c>
      <c r="J144" t="n">
        <v>38500</v>
      </c>
      <c r="K144" t="n">
        <v>2405</v>
      </c>
      <c r="L144" s="2">
        <f>J144/K144</f>
        <v/>
      </c>
      <c r="M144" t="n">
        <v>1.1</v>
      </c>
      <c r="N144" t="n">
        <v>75</v>
      </c>
      <c r="O144" t="n">
        <v>6</v>
      </c>
      <c r="P144" s="2">
        <f>SUM(U144,V144,W144,AC144,AF144,AH144)</f>
        <v/>
      </c>
      <c r="Q144" s="2">
        <f>P144+(M144*N144)+O144</f>
        <v/>
      </c>
      <c r="R144" t="n">
        <v>14</v>
      </c>
      <c r="S144" s="2" t="n">
        <v>81</v>
      </c>
      <c r="T144" s="1" t="n">
        <v>0.03</v>
      </c>
      <c r="U144" s="2">
        <f>S144*(1-T144)</f>
        <v/>
      </c>
      <c r="V144" s="2" t="n">
        <v>13</v>
      </c>
      <c r="W144" s="2" t="n">
        <v>19</v>
      </c>
      <c r="X144" s="3" t="n">
        <v>12.8</v>
      </c>
      <c r="Y144" s="1" t="n">
        <v>0.8</v>
      </c>
      <c r="Z144" s="3">
        <f>Y144*X144</f>
        <v/>
      </c>
      <c r="AA144" s="3">
        <f>IF(I144&lt;&gt;"",X144/INDEX('energy battery'!$B$3:$D$6,MATCH('vehicles specifications'!$D144,'energy battery'!$A$3:$A$6,0),MATCH('vehicles specifications'!$I144,'energy battery'!$B$2:$D$2,0)),"")</f>
        <v/>
      </c>
      <c r="AB144" s="3">
        <f>IF(AA144&lt;&gt;"",0.2*AA144,"")</f>
        <v/>
      </c>
      <c r="AC144" s="3">
        <f>IF(AA144&lt;&gt;"",AB144+AA144,"")</f>
        <v/>
      </c>
      <c r="AD144" s="3" t="n">
        <v>0.5</v>
      </c>
      <c r="AE144" s="3" t="n">
        <v>0</v>
      </c>
      <c r="AF144">
        <f>AE144*'fuels and tailpipe emissions'!$B$3</f>
        <v/>
      </c>
      <c r="AG144" t="n">
        <v>0</v>
      </c>
      <c r="AH144" s="3" t="n">
        <v>0</v>
      </c>
      <c r="AI144" s="3" t="n">
        <v>5</v>
      </c>
      <c r="AJ144" s="3" t="n">
        <v>1</v>
      </c>
      <c r="AK144">
        <f>J144/25000</f>
        <v/>
      </c>
      <c r="AL144">
        <f>0.000537/1000*Q144</f>
        <v/>
      </c>
      <c r="AM144" t="n">
        <v>0.00129</v>
      </c>
      <c r="AN144" s="2">
        <f>U144</f>
        <v/>
      </c>
      <c r="AO144" s="2">
        <f>SUM(V144:W144)</f>
        <v/>
      </c>
      <c r="AP144" s="2">
        <f>AC144</f>
        <v/>
      </c>
      <c r="AQ144" s="6" t="inlineStr"/>
      <c r="AR144" s="20" t="n"/>
      <c r="AS144" s="6" t="n">
        <v>0.2463557991373035</v>
      </c>
      <c r="AT144" s="2">
        <f>SUM(Z144,AG144)/(SUM(AQ144,AS144)/3.6)</f>
        <v/>
      </c>
      <c r="AU144" s="5" t="n">
        <v>0</v>
      </c>
      <c r="AV144" s="5" t="n">
        <v>0</v>
      </c>
      <c r="AW144" s="7" t="n">
        <v>0</v>
      </c>
      <c r="AX144" s="7" t="n">
        <v>0</v>
      </c>
      <c r="AY144" s="7" t="n">
        <v>0</v>
      </c>
      <c r="AZ144" s="7" t="n">
        <v>0</v>
      </c>
      <c r="BA144" s="7" t="n">
        <v>0</v>
      </c>
      <c r="BB144" s="7" t="n">
        <v>0</v>
      </c>
      <c r="BC144" s="7" t="n">
        <v>0</v>
      </c>
      <c r="BD144" s="7" t="n">
        <v>0</v>
      </c>
      <c r="BE144" s="7" t="n">
        <v>0</v>
      </c>
      <c r="BF144" s="7" t="n">
        <v>0</v>
      </c>
      <c r="BG144" s="7" t="n">
        <v>0</v>
      </c>
      <c r="BH144" s="7" t="n">
        <v>0</v>
      </c>
      <c r="BI144" s="7" t="n">
        <v>0</v>
      </c>
      <c r="BJ144" s="7" t="n">
        <v>0</v>
      </c>
      <c r="BK144" s="7" t="n">
        <v>0</v>
      </c>
      <c r="BL144" s="7" t="n">
        <v>0</v>
      </c>
      <c r="BM144" s="7" t="n">
        <v>0</v>
      </c>
      <c r="BN144" s="7" t="n">
        <v>0</v>
      </c>
      <c r="BO144" s="7" t="n">
        <v>0</v>
      </c>
      <c r="BP144" s="7" t="n">
        <v>0</v>
      </c>
      <c r="BQ144" s="7" t="n">
        <v>0</v>
      </c>
      <c r="BR144" s="7" t="n">
        <v>0</v>
      </c>
      <c r="BS144" s="7" t="n">
        <v>0</v>
      </c>
      <c r="BT144" s="7" t="n">
        <v>0</v>
      </c>
      <c r="BU144" s="7" t="n">
        <v>0</v>
      </c>
      <c r="BV144" s="7" t="n">
        <v>0</v>
      </c>
      <c r="BW144" s="7" t="n">
        <v>0</v>
      </c>
      <c r="BX144" s="7" t="n">
        <v>0</v>
      </c>
      <c r="BY144" s="7" t="n">
        <v>0</v>
      </c>
      <c r="BZ144" s="7" t="n">
        <v>0</v>
      </c>
      <c r="CA144" s="7" t="n">
        <v>0</v>
      </c>
      <c r="CB144" s="7" t="n">
        <v>0</v>
      </c>
      <c r="CC144" s="7" t="n">
        <v>0</v>
      </c>
      <c r="CD144" s="7" t="n">
        <v>0</v>
      </c>
      <c r="CE144" s="7" t="n">
        <v>0</v>
      </c>
      <c r="CF144" s="7" t="n">
        <v>0</v>
      </c>
      <c r="CG144" s="7" t="n">
        <v>0</v>
      </c>
      <c r="CH144" s="7" t="n">
        <v>0</v>
      </c>
      <c r="CI144" s="7" t="n">
        <v>0</v>
      </c>
      <c r="CJ144" s="7" t="n">
        <v>0</v>
      </c>
      <c r="CK144" s="38">
        <f>VLOOKUP($B144,'abrasion emissions'!$O$7:$R$36,2,FALSE)</f>
        <v/>
      </c>
      <c r="CL144" s="38">
        <f>VLOOKUP($B144,'abrasion emissions'!$O$7:$R$36,3,FALSE)</f>
        <v/>
      </c>
      <c r="CM144" s="38">
        <f>VLOOKUP($B144,'abrasion emissions'!$O$7:$R$36,4,FALSE)</f>
        <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
      </c>
      <c r="CV144" s="7">
        <f>(CK144*CN144)+(CL144*CO144)+(CM144*CP144)</f>
        <v/>
      </c>
      <c r="CW144" s="7">
        <f>(CK144*CQ144)+(CL144*CR144)+(CM144*CS144)</f>
        <v/>
      </c>
    </row>
    <row r="145">
      <c r="A145">
        <f>B145&amp;" - "&amp;D145&amp;" - "&amp;IF(I145&lt;&gt;"",I145&amp;" - "&amp;E145,E145)</f>
        <v/>
      </c>
      <c r="B145" t="inlineStr">
        <is>
          <t>Motorbike, battery electric, 11-35kW</t>
        </is>
      </c>
      <c r="D145" s="18" t="n">
        <v>2040</v>
      </c>
      <c r="E145" t="inlineStr">
        <is>
          <t>CH</t>
        </is>
      </c>
      <c r="F145" t="inlineStr">
        <is>
          <t>None</t>
        </is>
      </c>
      <c r="G145" t="inlineStr">
        <is>
          <t>vkm</t>
        </is>
      </c>
      <c r="H145" t="inlineStr">
        <is>
          <t>BEV</t>
        </is>
      </c>
      <c r="I145" t="inlineStr">
        <is>
          <t>LFP</t>
        </is>
      </c>
      <c r="J145" t="n">
        <v>38500</v>
      </c>
      <c r="K145" t="n">
        <v>2405</v>
      </c>
      <c r="L145" s="2">
        <f>J145/K145</f>
        <v/>
      </c>
      <c r="M145" t="n">
        <v>1.1</v>
      </c>
      <c r="N145" t="n">
        <v>75</v>
      </c>
      <c r="O145" t="n">
        <v>6</v>
      </c>
      <c r="P145" s="2">
        <f>SUM(U145,V145,W145,AC145,AF145,AH145)</f>
        <v/>
      </c>
      <c r="Q145" s="2">
        <f>P145+(M145*N145)+O145</f>
        <v/>
      </c>
      <c r="R145" t="n">
        <v>14</v>
      </c>
      <c r="S145" s="2" t="n">
        <v>81</v>
      </c>
      <c r="T145" s="1" t="n">
        <v>0.05</v>
      </c>
      <c r="U145" s="2">
        <f>S145*(1-T145)</f>
        <v/>
      </c>
      <c r="V145" s="2" t="n">
        <v>13</v>
      </c>
      <c r="W145" s="2" t="n">
        <v>19</v>
      </c>
      <c r="X145" s="3" t="n">
        <v>17.8</v>
      </c>
      <c r="Y145" s="1" t="n">
        <v>0.8</v>
      </c>
      <c r="Z145" s="3">
        <f>Y145*X145</f>
        <v/>
      </c>
      <c r="AA145" s="3">
        <f>IF(I145&lt;&gt;"",X145/INDEX('energy battery'!$B$3:$D$6,MATCH('vehicles specifications'!$D145,'energy battery'!$A$3:$A$6,0),MATCH('vehicles specifications'!$I145,'energy battery'!$B$2:$D$2,0)),"")</f>
        <v/>
      </c>
      <c r="AB145" s="3">
        <f>IF(AA145&lt;&gt;"",0.2*AA145,"")</f>
        <v/>
      </c>
      <c r="AC145" s="3">
        <f>IF(AA145&lt;&gt;"",AB145+AA145,"")</f>
        <v/>
      </c>
      <c r="AD145" s="3" t="n">
        <v>0.25</v>
      </c>
      <c r="AE145" s="3" t="n">
        <v>0</v>
      </c>
      <c r="AF145">
        <f>AE145*'fuels and tailpipe emissions'!$B$3</f>
        <v/>
      </c>
      <c r="AG145" t="n">
        <v>0</v>
      </c>
      <c r="AH145" s="3" t="n">
        <v>0</v>
      </c>
      <c r="AI145" s="3" t="n">
        <v>5</v>
      </c>
      <c r="AJ145" s="3" t="n">
        <v>1</v>
      </c>
      <c r="AK145">
        <f>J145/25000</f>
        <v/>
      </c>
      <c r="AL145">
        <f>0.000537/1000*Q145</f>
        <v/>
      </c>
      <c r="AM145" t="n">
        <v>0.00129</v>
      </c>
      <c r="AN145" s="2">
        <f>U145</f>
        <v/>
      </c>
      <c r="AO145" s="2">
        <f>SUM(V145:W145)</f>
        <v/>
      </c>
      <c r="AP145" s="2">
        <f>AC145</f>
        <v/>
      </c>
      <c r="AQ145" s="6" t="inlineStr"/>
      <c r="AR145" s="20" t="n"/>
      <c r="AS145" s="6" t="n">
        <v>0.2463557991373035</v>
      </c>
      <c r="AT145" s="2">
        <f>SUM(Z145,AG145)/(SUM(AQ145,AS145)/3.6)</f>
        <v/>
      </c>
      <c r="AU145" s="5" t="n">
        <v>0</v>
      </c>
      <c r="AV145" s="5" t="n">
        <v>0</v>
      </c>
      <c r="AW145" s="7" t="n">
        <v>0</v>
      </c>
      <c r="AX145" s="7" t="n">
        <v>0</v>
      </c>
      <c r="AY145" s="7" t="n">
        <v>0</v>
      </c>
      <c r="AZ145" s="7" t="n">
        <v>0</v>
      </c>
      <c r="BA145" s="7" t="n">
        <v>0</v>
      </c>
      <c r="BB145" s="7" t="n">
        <v>0</v>
      </c>
      <c r="BC145" s="7" t="n">
        <v>0</v>
      </c>
      <c r="BD145" s="7" t="n">
        <v>0</v>
      </c>
      <c r="BE145" s="7" t="n">
        <v>0</v>
      </c>
      <c r="BF145" s="7" t="n">
        <v>0</v>
      </c>
      <c r="BG145" s="7" t="n">
        <v>0</v>
      </c>
      <c r="BH145" s="7" t="n">
        <v>0</v>
      </c>
      <c r="BI145" s="7" t="n">
        <v>0</v>
      </c>
      <c r="BJ145" s="7" t="n">
        <v>0</v>
      </c>
      <c r="BK145" s="7" t="n">
        <v>0</v>
      </c>
      <c r="BL145" s="7" t="n">
        <v>0</v>
      </c>
      <c r="BM145" s="7" t="n">
        <v>0</v>
      </c>
      <c r="BN145" s="7" t="n">
        <v>0</v>
      </c>
      <c r="BO145" s="7" t="n">
        <v>0</v>
      </c>
      <c r="BP145" s="7" t="n">
        <v>0</v>
      </c>
      <c r="BQ145" s="7" t="n">
        <v>0</v>
      </c>
      <c r="BR145" s="7" t="n">
        <v>0</v>
      </c>
      <c r="BS145" s="7" t="n">
        <v>0</v>
      </c>
      <c r="BT145" s="7" t="n">
        <v>0</v>
      </c>
      <c r="BU145" s="7" t="n">
        <v>0</v>
      </c>
      <c r="BV145" s="7" t="n">
        <v>0</v>
      </c>
      <c r="BW145" s="7" t="n">
        <v>0</v>
      </c>
      <c r="BX145" s="7" t="n">
        <v>0</v>
      </c>
      <c r="BY145" s="7" t="n">
        <v>0</v>
      </c>
      <c r="BZ145" s="7" t="n">
        <v>0</v>
      </c>
      <c r="CA145" s="7" t="n">
        <v>0</v>
      </c>
      <c r="CB145" s="7" t="n">
        <v>0</v>
      </c>
      <c r="CC145" s="7" t="n">
        <v>0</v>
      </c>
      <c r="CD145" s="7" t="n">
        <v>0</v>
      </c>
      <c r="CE145" s="7" t="n">
        <v>0</v>
      </c>
      <c r="CF145" s="7" t="n">
        <v>0</v>
      </c>
      <c r="CG145" s="7" t="n">
        <v>0</v>
      </c>
      <c r="CH145" s="7" t="n">
        <v>0</v>
      </c>
      <c r="CI145" s="7" t="n">
        <v>0</v>
      </c>
      <c r="CJ145" s="7" t="n">
        <v>0</v>
      </c>
      <c r="CK145" s="38">
        <f>VLOOKUP($B145,'abrasion emissions'!$O$7:$R$36,2,FALSE)</f>
        <v/>
      </c>
      <c r="CL145" s="38">
        <f>VLOOKUP($B145,'abrasion emissions'!$O$7:$R$36,3,FALSE)</f>
        <v/>
      </c>
      <c r="CM145" s="38">
        <f>VLOOKUP($B145,'abrasion emissions'!$O$7:$R$36,4,FALSE)</f>
        <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
      </c>
      <c r="CV145" s="7">
        <f>(CK145*CN145)+(CL145*CO145)+(CM145*CP145)</f>
        <v/>
      </c>
      <c r="CW145" s="7">
        <f>(CK145*CQ145)+(CL145*CR145)+(CM145*CS145)</f>
        <v/>
      </c>
    </row>
    <row r="146">
      <c r="A146">
        <f>B146&amp;" - "&amp;D146&amp;" - "&amp;IF(I146&lt;&gt;"",I146&amp;" - "&amp;E146,E146)</f>
        <v/>
      </c>
      <c r="B146" t="inlineStr">
        <is>
          <t>Motorbike, battery electric, 11-35kW</t>
        </is>
      </c>
      <c r="D146" s="18" t="n">
        <v>2050</v>
      </c>
      <c r="E146" t="inlineStr">
        <is>
          <t>CH</t>
        </is>
      </c>
      <c r="F146" t="inlineStr">
        <is>
          <t>None</t>
        </is>
      </c>
      <c r="G146" t="inlineStr">
        <is>
          <t>vkm</t>
        </is>
      </c>
      <c r="H146" t="inlineStr">
        <is>
          <t>BEV</t>
        </is>
      </c>
      <c r="I146" t="inlineStr">
        <is>
          <t>LFP</t>
        </is>
      </c>
      <c r="J146" t="n">
        <v>38500</v>
      </c>
      <c r="K146" t="n">
        <v>2405</v>
      </c>
      <c r="L146" s="2">
        <f>J146/K146</f>
        <v/>
      </c>
      <c r="M146" t="n">
        <v>1.1</v>
      </c>
      <c r="N146" t="n">
        <v>75</v>
      </c>
      <c r="O146" t="n">
        <v>6</v>
      </c>
      <c r="P146" s="2">
        <f>SUM(U146,V146,W146,AC146,AF146,AH146)</f>
        <v/>
      </c>
      <c r="Q146" s="2">
        <f>P146+(M146*N146)+O146</f>
        <v/>
      </c>
      <c r="R146" t="n">
        <v>14</v>
      </c>
      <c r="S146" s="2" t="n">
        <v>81</v>
      </c>
      <c r="T146" s="1" t="n">
        <v>0.07000000000000001</v>
      </c>
      <c r="U146" s="2">
        <f>S146*(1-T146)</f>
        <v/>
      </c>
      <c r="V146" s="2" t="n">
        <v>13</v>
      </c>
      <c r="W146" s="2" t="n">
        <v>19</v>
      </c>
      <c r="X146" s="3" t="n">
        <v>22.8</v>
      </c>
      <c r="Y146" s="1" t="n">
        <v>0.8</v>
      </c>
      <c r="Z146" s="3">
        <f>Y146*X146</f>
        <v/>
      </c>
      <c r="AA146" s="3">
        <f>IF(I146&lt;&gt;"",X146/INDEX('energy battery'!$B$3:$D$6,MATCH('vehicles specifications'!$D146,'energy battery'!$A$3:$A$6,0),MATCH('vehicles specifications'!$I146,'energy battery'!$B$2:$D$2,0)),"")</f>
        <v/>
      </c>
      <c r="AB146" s="3">
        <f>IF(AA146&lt;&gt;"",0.2*AA146,"")</f>
        <v/>
      </c>
      <c r="AC146" s="3">
        <f>IF(AA146&lt;&gt;"",AB146+AA146,"")</f>
        <v/>
      </c>
      <c r="AD146" s="3" t="n">
        <v>0</v>
      </c>
      <c r="AE146" s="3" t="n">
        <v>0</v>
      </c>
      <c r="AF146">
        <f>AE146*'fuels and tailpipe emissions'!$B$3</f>
        <v/>
      </c>
      <c r="AG146" t="n">
        <v>0</v>
      </c>
      <c r="AH146" s="3" t="n">
        <v>0</v>
      </c>
      <c r="AI146" s="3" t="n">
        <v>5</v>
      </c>
      <c r="AJ146" s="3" t="n">
        <v>1</v>
      </c>
      <c r="AK146">
        <f>J146/25000</f>
        <v/>
      </c>
      <c r="AL146">
        <f>0.000537/1000*Q146</f>
        <v/>
      </c>
      <c r="AM146" t="n">
        <v>0.00129</v>
      </c>
      <c r="AN146" s="2">
        <f>U146</f>
        <v/>
      </c>
      <c r="AO146" s="2">
        <f>SUM(V146:W146)</f>
        <v/>
      </c>
      <c r="AP146" s="2">
        <f>AC146</f>
        <v/>
      </c>
      <c r="AQ146" s="6" t="inlineStr"/>
      <c r="AR146" s="20" t="n"/>
      <c r="AS146" s="6" t="n">
        <v>0.2463557991373035</v>
      </c>
      <c r="AT146" s="2">
        <f>SUM(Z146,AG146)/(SUM(AQ146,AS146)/3.6)</f>
        <v/>
      </c>
      <c r="AU146" s="5" t="n">
        <v>0</v>
      </c>
      <c r="AV146" s="5" t="n">
        <v>0</v>
      </c>
      <c r="AW146" s="7" t="n">
        <v>0</v>
      </c>
      <c r="AX146" s="7" t="n">
        <v>0</v>
      </c>
      <c r="AY146" s="7" t="n">
        <v>0</v>
      </c>
      <c r="AZ146" s="7" t="n">
        <v>0</v>
      </c>
      <c r="BA146" s="7" t="n">
        <v>0</v>
      </c>
      <c r="BB146" s="7" t="n">
        <v>0</v>
      </c>
      <c r="BC146" s="7" t="n">
        <v>0</v>
      </c>
      <c r="BD146" s="7" t="n">
        <v>0</v>
      </c>
      <c r="BE146" s="7" t="n">
        <v>0</v>
      </c>
      <c r="BF146" s="7" t="n">
        <v>0</v>
      </c>
      <c r="BG146" s="7" t="n">
        <v>0</v>
      </c>
      <c r="BH146" s="7" t="n">
        <v>0</v>
      </c>
      <c r="BI146" s="7" t="n">
        <v>0</v>
      </c>
      <c r="BJ146" s="7" t="n">
        <v>0</v>
      </c>
      <c r="BK146" s="7" t="n">
        <v>0</v>
      </c>
      <c r="BL146" s="7" t="n">
        <v>0</v>
      </c>
      <c r="BM146" s="7" t="n">
        <v>0</v>
      </c>
      <c r="BN146" s="7" t="n">
        <v>0</v>
      </c>
      <c r="BO146" s="7" t="n">
        <v>0</v>
      </c>
      <c r="BP146" s="7" t="n">
        <v>0</v>
      </c>
      <c r="BQ146" s="7" t="n">
        <v>0</v>
      </c>
      <c r="BR146" s="7" t="n">
        <v>0</v>
      </c>
      <c r="BS146" s="7" t="n">
        <v>0</v>
      </c>
      <c r="BT146" s="7" t="n">
        <v>0</v>
      </c>
      <c r="BU146" s="7" t="n">
        <v>0</v>
      </c>
      <c r="BV146" s="7" t="n">
        <v>0</v>
      </c>
      <c r="BW146" s="7" t="n">
        <v>0</v>
      </c>
      <c r="BX146" s="7" t="n">
        <v>0</v>
      </c>
      <c r="BY146" s="7" t="n">
        <v>0</v>
      </c>
      <c r="BZ146" s="7" t="n">
        <v>0</v>
      </c>
      <c r="CA146" s="7" t="n">
        <v>0</v>
      </c>
      <c r="CB146" s="7" t="n">
        <v>0</v>
      </c>
      <c r="CC146" s="7" t="n">
        <v>0</v>
      </c>
      <c r="CD146" s="7" t="n">
        <v>0</v>
      </c>
      <c r="CE146" s="7" t="n">
        <v>0</v>
      </c>
      <c r="CF146" s="7" t="n">
        <v>0</v>
      </c>
      <c r="CG146" s="7" t="n">
        <v>0</v>
      </c>
      <c r="CH146" s="7" t="n">
        <v>0</v>
      </c>
      <c r="CI146" s="7" t="n">
        <v>0</v>
      </c>
      <c r="CJ146" s="7" t="n">
        <v>0</v>
      </c>
      <c r="CK146" s="38">
        <f>VLOOKUP($B146,'abrasion emissions'!$O$7:$R$36,2,FALSE)</f>
        <v/>
      </c>
      <c r="CL146" s="38">
        <f>VLOOKUP($B146,'abrasion emissions'!$O$7:$R$36,3,FALSE)</f>
        <v/>
      </c>
      <c r="CM146" s="38">
        <f>VLOOKUP($B146,'abrasion emissions'!$O$7:$R$36,4,FALSE)</f>
        <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
      </c>
      <c r="CV146" s="7">
        <f>(CK146*CN146)+(CL146*CO146)+(CM146*CP146)</f>
        <v/>
      </c>
      <c r="CW146" s="7">
        <f>(CK146*CQ146)+(CL146*CR146)+(CM146*CS146)</f>
        <v/>
      </c>
    </row>
    <row r="147">
      <c r="A147">
        <f>B147&amp;" - "&amp;D147&amp;" - "&amp;IF(I147&lt;&gt;"",I147&amp;" - "&amp;E147,E147)</f>
        <v/>
      </c>
      <c r="B147" t="inlineStr">
        <is>
          <t>Motorbike, battery electric, &gt;35kW</t>
        </is>
      </c>
      <c r="D147" s="18" t="n">
        <v>2020</v>
      </c>
      <c r="E147" t="inlineStr">
        <is>
          <t>CH</t>
        </is>
      </c>
      <c r="F147" t="inlineStr">
        <is>
          <t>None</t>
        </is>
      </c>
      <c r="G147" t="inlineStr">
        <is>
          <t>vkm</t>
        </is>
      </c>
      <c r="H147" t="inlineStr">
        <is>
          <t>BEV</t>
        </is>
      </c>
      <c r="I147" t="inlineStr">
        <is>
          <t>LFP</t>
        </is>
      </c>
      <c r="J147" t="n">
        <v>40500</v>
      </c>
      <c r="K147" t="n">
        <v>2896</v>
      </c>
      <c r="L147" s="2">
        <f>J147/K147</f>
        <v/>
      </c>
      <c r="M147" t="n">
        <v>1.1</v>
      </c>
      <c r="N147" t="n">
        <v>75</v>
      </c>
      <c r="O147" t="n">
        <v>6</v>
      </c>
      <c r="P147" s="2">
        <f>SUM(U147,V147,W147,AC147,AF147,AH147)</f>
        <v/>
      </c>
      <c r="Q147" s="2">
        <f>P147+(M147*N147)+O147</f>
        <v/>
      </c>
      <c r="R147" t="n">
        <v>49</v>
      </c>
      <c r="S147" s="2" t="n">
        <v>111</v>
      </c>
      <c r="T147" s="1" t="n">
        <v>0</v>
      </c>
      <c r="U147" s="2">
        <f>S147*(1-T147)</f>
        <v/>
      </c>
      <c r="V147" s="2" t="n">
        <v>13.74</v>
      </c>
      <c r="W147" s="2" t="n">
        <v>22.9</v>
      </c>
      <c r="X147" s="3" t="n">
        <v>16.5</v>
      </c>
      <c r="Y147" s="1" t="n">
        <v>0.8</v>
      </c>
      <c r="Z147" s="3">
        <f>Y147*X147</f>
        <v/>
      </c>
      <c r="AA147" s="3">
        <f>IF(I147&lt;&gt;"",X147/INDEX('energy battery'!$B$3:$D$6,MATCH('vehicles specifications'!$D147,'energy battery'!$A$3:$A$6,0),MATCH('vehicles specifications'!$I147,'energy battery'!$B$2:$D$2,0)),"")</f>
        <v/>
      </c>
      <c r="AB147" s="3">
        <f>IF(AA147&lt;&gt;"",0.2*AA147,"")</f>
        <v/>
      </c>
      <c r="AC147" s="3">
        <f>IF(AA147&lt;&gt;"",AB147+AA147,"")</f>
        <v/>
      </c>
      <c r="AD147" s="3" t="n">
        <v>1</v>
      </c>
      <c r="AE147" s="3" t="n">
        <v>0</v>
      </c>
      <c r="AF147">
        <f>AE147*'fuels and tailpipe emissions'!$B$3</f>
        <v/>
      </c>
      <c r="AG147" t="n">
        <v>0</v>
      </c>
      <c r="AH147" s="3" t="n">
        <v>0</v>
      </c>
      <c r="AI147" s="3" t="n">
        <v>5</v>
      </c>
      <c r="AJ147" s="3" t="n">
        <v>1</v>
      </c>
      <c r="AK147">
        <f>J147/25000</f>
        <v/>
      </c>
      <c r="AL147">
        <f>0.000537/1000*Q147</f>
        <v/>
      </c>
      <c r="AM147" t="n">
        <v>0.00129</v>
      </c>
      <c r="AN147" s="2">
        <f>U147</f>
        <v/>
      </c>
      <c r="AO147" s="2">
        <f>SUM(V147:W147)</f>
        <v/>
      </c>
      <c r="AP147" s="2">
        <f>AC147</f>
        <v/>
      </c>
      <c r="AQ147" s="6" t="inlineStr"/>
      <c r="AR147" s="20" t="n"/>
      <c r="AS147" s="6" t="n">
        <v>0.2747318210135786</v>
      </c>
      <c r="AT147" s="2">
        <f>SUM(Z147,AG147)/(SUM(AQ147,AS147)/3.6)</f>
        <v/>
      </c>
      <c r="AU147" s="5" t="n">
        <v>0</v>
      </c>
      <c r="AV147" s="5" t="n">
        <v>0</v>
      </c>
      <c r="AW147" s="7" t="n">
        <v>0</v>
      </c>
      <c r="AX147" s="7" t="n">
        <v>0</v>
      </c>
      <c r="AY147" s="7" t="n">
        <v>0</v>
      </c>
      <c r="AZ147" s="7" t="n">
        <v>0</v>
      </c>
      <c r="BA147" s="7" t="n">
        <v>0</v>
      </c>
      <c r="BB147" s="7" t="n">
        <v>0</v>
      </c>
      <c r="BC147" s="7" t="n">
        <v>0</v>
      </c>
      <c r="BD147" s="7" t="n">
        <v>0</v>
      </c>
      <c r="BE147" s="7" t="n">
        <v>0</v>
      </c>
      <c r="BF147" s="7" t="n">
        <v>0</v>
      </c>
      <c r="BG147" s="7" t="n">
        <v>0</v>
      </c>
      <c r="BH147" s="7" t="n">
        <v>0</v>
      </c>
      <c r="BI147" s="7" t="n">
        <v>0</v>
      </c>
      <c r="BJ147" s="7" t="n">
        <v>0</v>
      </c>
      <c r="BK147" s="7" t="n">
        <v>0</v>
      </c>
      <c r="BL147" s="7" t="n">
        <v>0</v>
      </c>
      <c r="BM147" s="7" t="n">
        <v>0</v>
      </c>
      <c r="BN147" s="7" t="n">
        <v>0</v>
      </c>
      <c r="BO147" s="7" t="n">
        <v>0</v>
      </c>
      <c r="BP147" s="7" t="n">
        <v>0</v>
      </c>
      <c r="BQ147" s="7" t="n">
        <v>0</v>
      </c>
      <c r="BR147" s="7" t="n">
        <v>0</v>
      </c>
      <c r="BS147" s="7" t="n">
        <v>0</v>
      </c>
      <c r="BT147" s="7" t="n">
        <v>0</v>
      </c>
      <c r="BU147" s="7" t="n">
        <v>0</v>
      </c>
      <c r="BV147" s="7" t="n">
        <v>0</v>
      </c>
      <c r="BW147" s="7" t="n">
        <v>0</v>
      </c>
      <c r="BX147" s="7" t="n">
        <v>0</v>
      </c>
      <c r="BY147" s="7" t="n">
        <v>0</v>
      </c>
      <c r="BZ147" s="7" t="n">
        <v>0</v>
      </c>
      <c r="CA147" s="7" t="n">
        <v>0</v>
      </c>
      <c r="CB147" s="7" t="n">
        <v>0</v>
      </c>
      <c r="CC147" s="7" t="n">
        <v>0</v>
      </c>
      <c r="CD147" s="7" t="n">
        <v>0</v>
      </c>
      <c r="CE147" s="7" t="n">
        <v>0</v>
      </c>
      <c r="CF147" s="7" t="n">
        <v>0</v>
      </c>
      <c r="CG147" s="7" t="n">
        <v>0</v>
      </c>
      <c r="CH147" s="7" t="n">
        <v>0</v>
      </c>
      <c r="CI147" s="7" t="n">
        <v>0</v>
      </c>
      <c r="CJ147" s="7" t="n">
        <v>0</v>
      </c>
      <c r="CK147" s="38">
        <f>VLOOKUP($B147,'abrasion emissions'!$O$7:$R$36,2,FALSE)</f>
        <v/>
      </c>
      <c r="CL147" s="38">
        <f>VLOOKUP($B147,'abrasion emissions'!$O$7:$R$36,3,FALSE)</f>
        <v/>
      </c>
      <c r="CM147" s="38">
        <f>VLOOKUP($B147,'abrasion emissions'!$O$7:$R$36,4,FALSE)</f>
        <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
      </c>
      <c r="CV147" s="7">
        <f>(CK147*CN147)+(CL147*CO147)+(CM147*CP147)</f>
        <v/>
      </c>
      <c r="CW147" s="7">
        <f>(CK147*CQ147)+(CL147*CR147)+(CM147*CS147)</f>
        <v/>
      </c>
    </row>
    <row r="148">
      <c r="A148">
        <f>B148&amp;" - "&amp;D148&amp;" - "&amp;IF(I148&lt;&gt;"",I148&amp;" - "&amp;E148,E148)</f>
        <v/>
      </c>
      <c r="B148" t="inlineStr">
        <is>
          <t>Motorbike, battery electric, &gt;35kW</t>
        </is>
      </c>
      <c r="D148" s="18" t="n">
        <v>2030</v>
      </c>
      <c r="E148" t="inlineStr">
        <is>
          <t>CH</t>
        </is>
      </c>
      <c r="F148" t="inlineStr">
        <is>
          <t>None</t>
        </is>
      </c>
      <c r="G148" t="inlineStr">
        <is>
          <t>vkm</t>
        </is>
      </c>
      <c r="H148" t="inlineStr">
        <is>
          <t>BEV</t>
        </is>
      </c>
      <c r="I148" t="inlineStr">
        <is>
          <t>LFP</t>
        </is>
      </c>
      <c r="J148" t="n">
        <v>40500</v>
      </c>
      <c r="K148" t="n">
        <v>2896</v>
      </c>
      <c r="L148" s="2">
        <f>J148/K148</f>
        <v/>
      </c>
      <c r="M148" t="n">
        <v>1.1</v>
      </c>
      <c r="N148" t="n">
        <v>75</v>
      </c>
      <c r="O148" t="n">
        <v>6</v>
      </c>
      <c r="P148" s="2">
        <f>SUM(U148,V148,W148,AC148,AF148,AH148)</f>
        <v/>
      </c>
      <c r="Q148" s="2">
        <f>P148+(M148*N148)+O148</f>
        <v/>
      </c>
      <c r="R148" t="n">
        <v>49</v>
      </c>
      <c r="S148" s="2" t="n">
        <v>111</v>
      </c>
      <c r="T148" s="1" t="n">
        <v>0.03</v>
      </c>
      <c r="U148" s="2">
        <f>S148*(1-T148)</f>
        <v/>
      </c>
      <c r="V148" s="2" t="n">
        <v>13.74</v>
      </c>
      <c r="W148" s="2" t="n">
        <v>22.9</v>
      </c>
      <c r="X148" s="3" t="n">
        <v>25.6</v>
      </c>
      <c r="Y148" s="1" t="n">
        <v>0.8</v>
      </c>
      <c r="Z148" s="3">
        <f>Y148*X148</f>
        <v/>
      </c>
      <c r="AA148" s="3">
        <f>IF(I148&lt;&gt;"",X148/INDEX('energy battery'!$B$3:$D$6,MATCH('vehicles specifications'!$D148,'energy battery'!$A$3:$A$6,0),MATCH('vehicles specifications'!$I148,'energy battery'!$B$2:$D$2,0)),"")</f>
        <v/>
      </c>
      <c r="AB148" s="3">
        <f>IF(AA148&lt;&gt;"",0.2*AA148,"")</f>
        <v/>
      </c>
      <c r="AC148" s="3">
        <f>IF(AA148&lt;&gt;"",AB148+AA148,"")</f>
        <v/>
      </c>
      <c r="AD148" s="3" t="n">
        <v>0.5</v>
      </c>
      <c r="AE148" s="3" t="n">
        <v>0</v>
      </c>
      <c r="AF148">
        <f>AE148*'fuels and tailpipe emissions'!$B$3</f>
        <v/>
      </c>
      <c r="AG148" t="n">
        <v>0</v>
      </c>
      <c r="AH148" s="3" t="n">
        <v>0</v>
      </c>
      <c r="AI148" s="3" t="n">
        <v>5</v>
      </c>
      <c r="AJ148" s="3" t="n">
        <v>1</v>
      </c>
      <c r="AK148">
        <f>J148/25000</f>
        <v/>
      </c>
      <c r="AL148">
        <f>0.000537/1000*Q148</f>
        <v/>
      </c>
      <c r="AM148" t="n">
        <v>0.00129</v>
      </c>
      <c r="AN148" s="2">
        <f>U148</f>
        <v/>
      </c>
      <c r="AO148" s="2">
        <f>SUM(V148:W148)</f>
        <v/>
      </c>
      <c r="AP148" s="2">
        <f>AC148</f>
        <v/>
      </c>
      <c r="AQ148" s="6" t="inlineStr"/>
      <c r="AR148" s="20" t="n"/>
      <c r="AS148" s="6" t="n">
        <v>0.2747318210135786</v>
      </c>
      <c r="AT148" s="2">
        <f>SUM(Z148,AG148)/(SUM(AQ148,AS148)/3.6)</f>
        <v/>
      </c>
      <c r="AU148" s="5" t="n">
        <v>0</v>
      </c>
      <c r="AV148" s="5" t="n">
        <v>0</v>
      </c>
      <c r="AW148" s="7" t="n">
        <v>0</v>
      </c>
      <c r="AX148" s="7" t="n">
        <v>0</v>
      </c>
      <c r="AY148" s="7" t="n">
        <v>0</v>
      </c>
      <c r="AZ148" s="7" t="n">
        <v>0</v>
      </c>
      <c r="BA148" s="7" t="n">
        <v>0</v>
      </c>
      <c r="BB148" s="7" t="n">
        <v>0</v>
      </c>
      <c r="BC148" s="7" t="n">
        <v>0</v>
      </c>
      <c r="BD148" s="7" t="n">
        <v>0</v>
      </c>
      <c r="BE148" s="7" t="n">
        <v>0</v>
      </c>
      <c r="BF148" s="7" t="n">
        <v>0</v>
      </c>
      <c r="BG148" s="7" t="n">
        <v>0</v>
      </c>
      <c r="BH148" s="7" t="n">
        <v>0</v>
      </c>
      <c r="BI148" s="7" t="n">
        <v>0</v>
      </c>
      <c r="BJ148" s="7" t="n">
        <v>0</v>
      </c>
      <c r="BK148" s="7" t="n">
        <v>0</v>
      </c>
      <c r="BL148" s="7" t="n">
        <v>0</v>
      </c>
      <c r="BM148" s="7" t="n">
        <v>0</v>
      </c>
      <c r="BN148" s="7" t="n">
        <v>0</v>
      </c>
      <c r="BO148" s="7" t="n">
        <v>0</v>
      </c>
      <c r="BP148" s="7" t="n">
        <v>0</v>
      </c>
      <c r="BQ148" s="7" t="n">
        <v>0</v>
      </c>
      <c r="BR148" s="7" t="n">
        <v>0</v>
      </c>
      <c r="BS148" s="7" t="n">
        <v>0</v>
      </c>
      <c r="BT148" s="7" t="n">
        <v>0</v>
      </c>
      <c r="BU148" s="7" t="n">
        <v>0</v>
      </c>
      <c r="BV148" s="7" t="n">
        <v>0</v>
      </c>
      <c r="BW148" s="7" t="n">
        <v>0</v>
      </c>
      <c r="BX148" s="7" t="n">
        <v>0</v>
      </c>
      <c r="BY148" s="7" t="n">
        <v>0</v>
      </c>
      <c r="BZ148" s="7" t="n">
        <v>0</v>
      </c>
      <c r="CA148" s="7" t="n">
        <v>0</v>
      </c>
      <c r="CB148" s="7" t="n">
        <v>0</v>
      </c>
      <c r="CC148" s="7" t="n">
        <v>0</v>
      </c>
      <c r="CD148" s="7" t="n">
        <v>0</v>
      </c>
      <c r="CE148" s="7" t="n">
        <v>0</v>
      </c>
      <c r="CF148" s="7" t="n">
        <v>0</v>
      </c>
      <c r="CG148" s="7" t="n">
        <v>0</v>
      </c>
      <c r="CH148" s="7" t="n">
        <v>0</v>
      </c>
      <c r="CI148" s="7" t="n">
        <v>0</v>
      </c>
      <c r="CJ148" s="7" t="n">
        <v>0</v>
      </c>
      <c r="CK148" s="38">
        <f>VLOOKUP($B148,'abrasion emissions'!$O$7:$R$36,2,FALSE)</f>
        <v/>
      </c>
      <c r="CL148" s="38">
        <f>VLOOKUP($B148,'abrasion emissions'!$O$7:$R$36,3,FALSE)</f>
        <v/>
      </c>
      <c r="CM148" s="38">
        <f>VLOOKUP($B148,'abrasion emissions'!$O$7:$R$36,4,FALSE)</f>
        <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
      </c>
      <c r="CV148" s="7">
        <f>(CK148*CN148)+(CL148*CO148)+(CM148*CP148)</f>
        <v/>
      </c>
      <c r="CW148" s="7">
        <f>(CK148*CQ148)+(CL148*CR148)+(CM148*CS148)</f>
        <v/>
      </c>
    </row>
    <row r="149">
      <c r="A149">
        <f>B149&amp;" - "&amp;D149&amp;" - "&amp;IF(I149&lt;&gt;"",I149&amp;" - "&amp;E149,E149)</f>
        <v/>
      </c>
      <c r="B149" t="inlineStr">
        <is>
          <t>Motorbike, battery electric, &gt;35kW</t>
        </is>
      </c>
      <c r="D149" s="18" t="n">
        <v>2040</v>
      </c>
      <c r="E149" t="inlineStr">
        <is>
          <t>CH</t>
        </is>
      </c>
      <c r="F149" t="inlineStr">
        <is>
          <t>None</t>
        </is>
      </c>
      <c r="G149" t="inlineStr">
        <is>
          <t>vkm</t>
        </is>
      </c>
      <c r="H149" t="inlineStr">
        <is>
          <t>BEV</t>
        </is>
      </c>
      <c r="I149" t="inlineStr">
        <is>
          <t>LFP</t>
        </is>
      </c>
      <c r="J149" t="n">
        <v>40500</v>
      </c>
      <c r="K149" t="n">
        <v>2896</v>
      </c>
      <c r="L149" s="2">
        <f>J149/K149</f>
        <v/>
      </c>
      <c r="M149" t="n">
        <v>1.1</v>
      </c>
      <c r="N149" t="n">
        <v>75</v>
      </c>
      <c r="O149" t="n">
        <v>6</v>
      </c>
      <c r="P149" s="2">
        <f>SUM(U149,V149,W149,AC149,AF149,AH149)</f>
        <v/>
      </c>
      <c r="Q149" s="2">
        <f>P149+(M149*N149)+O149</f>
        <v/>
      </c>
      <c r="R149" t="n">
        <v>49</v>
      </c>
      <c r="S149" s="2" t="n">
        <v>111</v>
      </c>
      <c r="T149" s="1" t="n">
        <v>0.05</v>
      </c>
      <c r="U149" s="2">
        <f>S149*(1-T149)</f>
        <v/>
      </c>
      <c r="V149" s="2" t="n">
        <v>13.74</v>
      </c>
      <c r="W149" s="2" t="n">
        <v>22.9</v>
      </c>
      <c r="X149" s="3" t="n">
        <v>35</v>
      </c>
      <c r="Y149" s="1" t="n">
        <v>0.8</v>
      </c>
      <c r="Z149" s="3">
        <f>Y149*X149</f>
        <v/>
      </c>
      <c r="AA149" s="3">
        <f>IF(I149&lt;&gt;"",X149/INDEX('energy battery'!$B$3:$D$6,MATCH('vehicles specifications'!$D149,'energy battery'!$A$3:$A$6,0),MATCH('vehicles specifications'!$I149,'energy battery'!$B$2:$D$2,0)),"")</f>
        <v/>
      </c>
      <c r="AB149" s="3">
        <f>IF(AA149&lt;&gt;"",0.2*AA149,"")</f>
        <v/>
      </c>
      <c r="AC149" s="3">
        <f>IF(AA149&lt;&gt;"",AB149+AA149,"")</f>
        <v/>
      </c>
      <c r="AD149" s="3" t="n">
        <v>0.25</v>
      </c>
      <c r="AE149" s="3" t="n">
        <v>0</v>
      </c>
      <c r="AF149">
        <f>AE149*'fuels and tailpipe emissions'!$B$3</f>
        <v/>
      </c>
      <c r="AG149" t="n">
        <v>0</v>
      </c>
      <c r="AH149" s="3" t="n">
        <v>0</v>
      </c>
      <c r="AI149" s="3" t="n">
        <v>5</v>
      </c>
      <c r="AJ149" s="3" t="n">
        <v>1</v>
      </c>
      <c r="AK149">
        <f>J149/25000</f>
        <v/>
      </c>
      <c r="AL149">
        <f>0.000537/1000*Q149</f>
        <v/>
      </c>
      <c r="AM149" t="n">
        <v>0.00129</v>
      </c>
      <c r="AN149" s="2">
        <f>U149</f>
        <v/>
      </c>
      <c r="AO149" s="2">
        <f>SUM(V149:W149)</f>
        <v/>
      </c>
      <c r="AP149" s="2">
        <f>AC149</f>
        <v/>
      </c>
      <c r="AQ149" s="6" t="inlineStr"/>
      <c r="AR149" s="20" t="n"/>
      <c r="AS149" s="6" t="n">
        <v>0.2747318210135786</v>
      </c>
      <c r="AT149" s="2">
        <f>SUM(Z149,AG149)/(SUM(AQ149,AS149)/3.6)</f>
        <v/>
      </c>
      <c r="AU149" s="5" t="n">
        <v>0</v>
      </c>
      <c r="AV149" s="5" t="n">
        <v>0</v>
      </c>
      <c r="AW149" s="7" t="n">
        <v>0</v>
      </c>
      <c r="AX149" s="7" t="n">
        <v>0</v>
      </c>
      <c r="AY149" s="7" t="n">
        <v>0</v>
      </c>
      <c r="AZ149" s="7" t="n">
        <v>0</v>
      </c>
      <c r="BA149" s="7" t="n">
        <v>0</v>
      </c>
      <c r="BB149" s="7" t="n">
        <v>0</v>
      </c>
      <c r="BC149" s="7" t="n">
        <v>0</v>
      </c>
      <c r="BD149" s="7" t="n">
        <v>0</v>
      </c>
      <c r="BE149" s="7" t="n">
        <v>0</v>
      </c>
      <c r="BF149" s="7" t="n">
        <v>0</v>
      </c>
      <c r="BG149" s="7" t="n">
        <v>0</v>
      </c>
      <c r="BH149" s="7" t="n">
        <v>0</v>
      </c>
      <c r="BI149" s="7" t="n">
        <v>0</v>
      </c>
      <c r="BJ149" s="7" t="n">
        <v>0</v>
      </c>
      <c r="BK149" s="7" t="n">
        <v>0</v>
      </c>
      <c r="BL149" s="7" t="n">
        <v>0</v>
      </c>
      <c r="BM149" s="7" t="n">
        <v>0</v>
      </c>
      <c r="BN149" s="7" t="n">
        <v>0</v>
      </c>
      <c r="BO149" s="7" t="n">
        <v>0</v>
      </c>
      <c r="BP149" s="7" t="n">
        <v>0</v>
      </c>
      <c r="BQ149" s="7" t="n">
        <v>0</v>
      </c>
      <c r="BR149" s="7" t="n">
        <v>0</v>
      </c>
      <c r="BS149" s="7" t="n">
        <v>0</v>
      </c>
      <c r="BT149" s="7" t="n">
        <v>0</v>
      </c>
      <c r="BU149" s="7" t="n">
        <v>0</v>
      </c>
      <c r="BV149" s="7" t="n">
        <v>0</v>
      </c>
      <c r="BW149" s="7" t="n">
        <v>0</v>
      </c>
      <c r="BX149" s="7" t="n">
        <v>0</v>
      </c>
      <c r="BY149" s="7" t="n">
        <v>0</v>
      </c>
      <c r="BZ149" s="7" t="n">
        <v>0</v>
      </c>
      <c r="CA149" s="7" t="n">
        <v>0</v>
      </c>
      <c r="CB149" s="7" t="n">
        <v>0</v>
      </c>
      <c r="CC149" s="7" t="n">
        <v>0</v>
      </c>
      <c r="CD149" s="7" t="n">
        <v>0</v>
      </c>
      <c r="CE149" s="7" t="n">
        <v>0</v>
      </c>
      <c r="CF149" s="7" t="n">
        <v>0</v>
      </c>
      <c r="CG149" s="7" t="n">
        <v>0</v>
      </c>
      <c r="CH149" s="7" t="n">
        <v>0</v>
      </c>
      <c r="CI149" s="7" t="n">
        <v>0</v>
      </c>
      <c r="CJ149" s="7" t="n">
        <v>0</v>
      </c>
      <c r="CK149" s="38">
        <f>VLOOKUP($B149,'abrasion emissions'!$O$7:$R$36,2,FALSE)</f>
        <v/>
      </c>
      <c r="CL149" s="38">
        <f>VLOOKUP($B149,'abrasion emissions'!$O$7:$R$36,3,FALSE)</f>
        <v/>
      </c>
      <c r="CM149" s="38">
        <f>VLOOKUP($B149,'abrasion emissions'!$O$7:$R$36,4,FALSE)</f>
        <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
      </c>
      <c r="CV149" s="7">
        <f>(CK149*CN149)+(CL149*CO149)+(CM149*CP149)</f>
        <v/>
      </c>
      <c r="CW149" s="7">
        <f>(CK149*CQ149)+(CL149*CR149)+(CM149*CS149)</f>
        <v/>
      </c>
    </row>
    <row r="150">
      <c r="A150">
        <f>B150&amp;" - "&amp;D150&amp;" - "&amp;IF(I150&lt;&gt;"",I150&amp;" - "&amp;E150,E150)</f>
        <v/>
      </c>
      <c r="B150" t="inlineStr">
        <is>
          <t>Motorbike, battery electric, &gt;35kW</t>
        </is>
      </c>
      <c r="D150" s="18" t="n">
        <v>2050</v>
      </c>
      <c r="E150" t="inlineStr">
        <is>
          <t>CH</t>
        </is>
      </c>
      <c r="F150" t="inlineStr">
        <is>
          <t>None</t>
        </is>
      </c>
      <c r="G150" t="inlineStr">
        <is>
          <t>vkm</t>
        </is>
      </c>
      <c r="H150" t="inlineStr">
        <is>
          <t>BEV</t>
        </is>
      </c>
      <c r="I150" t="inlineStr">
        <is>
          <t>LFP</t>
        </is>
      </c>
      <c r="J150" t="n">
        <v>40500</v>
      </c>
      <c r="K150" t="n">
        <v>2896</v>
      </c>
      <c r="L150" s="2">
        <f>J150/K150</f>
        <v/>
      </c>
      <c r="M150" t="n">
        <v>1.1</v>
      </c>
      <c r="N150" t="n">
        <v>75</v>
      </c>
      <c r="O150" t="n">
        <v>6</v>
      </c>
      <c r="P150" s="2">
        <f>SUM(U150,V150,W150,AC150,AF150,AH150)</f>
        <v/>
      </c>
      <c r="Q150" s="2">
        <f>P150+(M150*N150)+O150</f>
        <v/>
      </c>
      <c r="R150" t="n">
        <v>49</v>
      </c>
      <c r="S150" s="2" t="n">
        <v>111</v>
      </c>
      <c r="T150" s="1" t="n">
        <v>0.07000000000000001</v>
      </c>
      <c r="U150" s="2">
        <f>S150*(1-T150)</f>
        <v/>
      </c>
      <c r="V150" s="2" t="n">
        <v>13.74</v>
      </c>
      <c r="W150" s="2" t="n">
        <v>22.9</v>
      </c>
      <c r="X150" s="3" t="n">
        <v>44.5</v>
      </c>
      <c r="Y150" s="1" t="n">
        <v>0.8</v>
      </c>
      <c r="Z150" s="3">
        <f>Y150*X150</f>
        <v/>
      </c>
      <c r="AA150" s="3">
        <f>IF(I150&lt;&gt;"",X150/INDEX('energy battery'!$B$3:$D$6,MATCH('vehicles specifications'!$D150,'energy battery'!$A$3:$A$6,0),MATCH('vehicles specifications'!$I150,'energy battery'!$B$2:$D$2,0)),"")</f>
        <v/>
      </c>
      <c r="AB150" s="3">
        <f>IF(AA150&lt;&gt;"",0.2*AA150,"")</f>
        <v/>
      </c>
      <c r="AC150" s="3">
        <f>IF(AA150&lt;&gt;"",AB150+AA150,"")</f>
        <v/>
      </c>
      <c r="AD150" s="3" t="n">
        <v>0</v>
      </c>
      <c r="AE150" s="3" t="n">
        <v>0</v>
      </c>
      <c r="AF150">
        <f>AE150*'fuels and tailpipe emissions'!$B$3</f>
        <v/>
      </c>
      <c r="AG150" t="n">
        <v>0</v>
      </c>
      <c r="AH150" s="3" t="n">
        <v>0</v>
      </c>
      <c r="AI150" s="3" t="n">
        <v>5</v>
      </c>
      <c r="AJ150" s="3" t="n">
        <v>1</v>
      </c>
      <c r="AK150">
        <f>J150/25000</f>
        <v/>
      </c>
      <c r="AL150">
        <f>0.000537/1000*Q150</f>
        <v/>
      </c>
      <c r="AM150" t="n">
        <v>0.00129</v>
      </c>
      <c r="AN150" s="2">
        <f>U150</f>
        <v/>
      </c>
      <c r="AO150" s="2">
        <f>SUM(V150:W150)</f>
        <v/>
      </c>
      <c r="AP150" s="2">
        <f>AC150</f>
        <v/>
      </c>
      <c r="AQ150" s="6" t="inlineStr"/>
      <c r="AR150" s="20" t="n"/>
      <c r="AS150" s="6" t="n">
        <v>0.2747318210135786</v>
      </c>
      <c r="AT150" s="2">
        <f>SUM(Z150,AG150)/(SUM(AQ150,AS150)/3.6)</f>
        <v/>
      </c>
      <c r="AU150" s="5" t="n">
        <v>0</v>
      </c>
      <c r="AV150" s="5" t="n">
        <v>0</v>
      </c>
      <c r="AW150" s="7" t="n">
        <v>0</v>
      </c>
      <c r="AX150" s="7" t="n">
        <v>0</v>
      </c>
      <c r="AY150" s="7" t="n">
        <v>0</v>
      </c>
      <c r="AZ150" s="7" t="n">
        <v>0</v>
      </c>
      <c r="BA150" s="7" t="n">
        <v>0</v>
      </c>
      <c r="BB150" s="7" t="n">
        <v>0</v>
      </c>
      <c r="BC150" s="7" t="n">
        <v>0</v>
      </c>
      <c r="BD150" s="7" t="n">
        <v>0</v>
      </c>
      <c r="BE150" s="7" t="n">
        <v>0</v>
      </c>
      <c r="BF150" s="7" t="n">
        <v>0</v>
      </c>
      <c r="BG150" s="7" t="n">
        <v>0</v>
      </c>
      <c r="BH150" s="7" t="n">
        <v>0</v>
      </c>
      <c r="BI150" s="7" t="n">
        <v>0</v>
      </c>
      <c r="BJ150" s="7" t="n">
        <v>0</v>
      </c>
      <c r="BK150" s="7" t="n">
        <v>0</v>
      </c>
      <c r="BL150" s="7" t="n">
        <v>0</v>
      </c>
      <c r="BM150" s="7" t="n">
        <v>0</v>
      </c>
      <c r="BN150" s="7" t="n">
        <v>0</v>
      </c>
      <c r="BO150" s="7" t="n">
        <v>0</v>
      </c>
      <c r="BP150" s="7" t="n">
        <v>0</v>
      </c>
      <c r="BQ150" s="7" t="n">
        <v>0</v>
      </c>
      <c r="BR150" s="7" t="n">
        <v>0</v>
      </c>
      <c r="BS150" s="7" t="n">
        <v>0</v>
      </c>
      <c r="BT150" s="7" t="n">
        <v>0</v>
      </c>
      <c r="BU150" s="7" t="n">
        <v>0</v>
      </c>
      <c r="BV150" s="7" t="n">
        <v>0</v>
      </c>
      <c r="BW150" s="7" t="n">
        <v>0</v>
      </c>
      <c r="BX150" s="7" t="n">
        <v>0</v>
      </c>
      <c r="BY150" s="7" t="n">
        <v>0</v>
      </c>
      <c r="BZ150" s="7" t="n">
        <v>0</v>
      </c>
      <c r="CA150" s="7" t="n">
        <v>0</v>
      </c>
      <c r="CB150" s="7" t="n">
        <v>0</v>
      </c>
      <c r="CC150" s="7" t="n">
        <v>0</v>
      </c>
      <c r="CD150" s="7" t="n">
        <v>0</v>
      </c>
      <c r="CE150" s="7" t="n">
        <v>0</v>
      </c>
      <c r="CF150" s="7" t="n">
        <v>0</v>
      </c>
      <c r="CG150" s="7" t="n">
        <v>0</v>
      </c>
      <c r="CH150" s="7" t="n">
        <v>0</v>
      </c>
      <c r="CI150" s="7" t="n">
        <v>0</v>
      </c>
      <c r="CJ150" s="7" t="n">
        <v>0</v>
      </c>
      <c r="CK150" s="38">
        <f>VLOOKUP($B150,'abrasion emissions'!$O$7:$R$36,2,FALSE)</f>
        <v/>
      </c>
      <c r="CL150" s="38">
        <f>VLOOKUP($B150,'abrasion emissions'!$O$7:$R$36,3,FALSE)</f>
        <v/>
      </c>
      <c r="CM150" s="38">
        <f>VLOOKUP($B150,'abrasion emissions'!$O$7:$R$36,4,FALSE)</f>
        <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
      </c>
      <c r="CV150" s="7">
        <f>(CK150*CN150)+(CL150*CO150)+(CM150*CP150)</f>
        <v/>
      </c>
      <c r="CW150" s="7">
        <f>(CK150*CQ150)+(CL150*CR150)+(CM150*CS150)</f>
        <v/>
      </c>
    </row>
    <row r="151">
      <c r="A151">
        <f>B151&amp;" - "&amp;D151&amp;" - "&amp;IF(I151&lt;&gt;"",I151&amp;" - "&amp;E151,E151)</f>
        <v/>
      </c>
      <c r="B151" t="inlineStr">
        <is>
          <t>Motorbike, battery electric, &lt;4kW</t>
        </is>
      </c>
      <c r="D151" s="18" t="n">
        <v>2020</v>
      </c>
      <c r="E151" t="inlineStr">
        <is>
          <t>CH</t>
        </is>
      </c>
      <c r="F151" t="inlineStr">
        <is>
          <t>None</t>
        </is>
      </c>
      <c r="G151" t="inlineStr">
        <is>
          <t>vkm</t>
        </is>
      </c>
      <c r="H151" t="inlineStr">
        <is>
          <t>BEV</t>
        </is>
      </c>
      <c r="I151" t="inlineStr">
        <is>
          <t>NCA</t>
        </is>
      </c>
      <c r="J151" t="n">
        <v>25000</v>
      </c>
      <c r="K151" t="n">
        <v>1776</v>
      </c>
      <c r="L151" s="2">
        <f>J151/K151</f>
        <v/>
      </c>
      <c r="M151" t="n">
        <v>1.1</v>
      </c>
      <c r="N151" t="n">
        <v>75</v>
      </c>
      <c r="O151" t="n">
        <v>6</v>
      </c>
      <c r="P151" s="2">
        <f>SUM(U151,V151,W151,AC151,AF151,AH151)</f>
        <v/>
      </c>
      <c r="Q151" s="2">
        <f>P151+(M151*N151)+O151</f>
        <v/>
      </c>
      <c r="R151" t="n">
        <v>2.5</v>
      </c>
      <c r="S151" s="2" t="n">
        <v>53</v>
      </c>
      <c r="T151" s="1" t="n">
        <v>0</v>
      </c>
      <c r="U151" s="2">
        <f>S151*(1-T151)</f>
        <v/>
      </c>
      <c r="V151" s="2" t="n">
        <v>4.5</v>
      </c>
      <c r="W151" s="2" t="n">
        <v>7.5</v>
      </c>
      <c r="X151" s="3" t="n">
        <v>1.8</v>
      </c>
      <c r="Y151" s="1" t="n">
        <v>0.8</v>
      </c>
      <c r="Z151" s="3">
        <f>Y151*X151</f>
        <v/>
      </c>
      <c r="AA151" s="3">
        <f>IF(I151&lt;&gt;"",X151/INDEX('energy battery'!$B$3:$D$6,MATCH('vehicles specifications'!$D151,'energy battery'!$A$3:$A$6,0),MATCH('vehicles specifications'!$I151,'energy battery'!$B$2:$D$2,0)),"")</f>
        <v/>
      </c>
      <c r="AB151" s="3">
        <f>IF(AA151&lt;&gt;"",0.3*AA151,"")</f>
        <v/>
      </c>
      <c r="AC151" s="3">
        <f>IF(AA151&lt;&gt;"",AB151+AA151,"")</f>
        <v/>
      </c>
      <c r="AD151" s="3" t="n">
        <v>1</v>
      </c>
      <c r="AE151" s="3" t="n">
        <v>0</v>
      </c>
      <c r="AF151">
        <f>AE151*'fuels and tailpipe emissions'!$B$3</f>
        <v/>
      </c>
      <c r="AG151" t="n">
        <v>0</v>
      </c>
      <c r="AH151" s="3" t="n">
        <v>0</v>
      </c>
      <c r="AI151" s="3" t="n">
        <v>3</v>
      </c>
      <c r="AJ151" s="3" t="n">
        <v>1</v>
      </c>
      <c r="AK151">
        <f>J151/25000</f>
        <v/>
      </c>
      <c r="AL151">
        <f>0.000537/1000*Q151</f>
        <v/>
      </c>
      <c r="AM151" t="n">
        <v>0.00129</v>
      </c>
      <c r="AN151" s="2">
        <f>U151</f>
        <v/>
      </c>
      <c r="AO151" s="2">
        <f>SUM(V151:W151)</f>
        <v/>
      </c>
      <c r="AP151" s="2">
        <f>AC151</f>
        <v/>
      </c>
      <c r="AQ151" s="6" t="inlineStr"/>
      <c r="AR151" s="20" t="n"/>
      <c r="AS151" s="6" t="n">
        <v>0.121</v>
      </c>
      <c r="AT151" s="2">
        <f>SUM(Z151,AG151)/(SUM(AQ151,AS151)/3.6)</f>
        <v/>
      </c>
      <c r="AU151" s="5" t="n">
        <v>0</v>
      </c>
      <c r="AV151" s="5" t="n">
        <v>0</v>
      </c>
      <c r="AW151" s="7" t="n">
        <v>0</v>
      </c>
      <c r="AX151" s="7" t="n">
        <v>0</v>
      </c>
      <c r="AY151" s="7" t="n">
        <v>0</v>
      </c>
      <c r="AZ151" s="7" t="n">
        <v>0</v>
      </c>
      <c r="BA151" s="7" t="n">
        <v>0</v>
      </c>
      <c r="BB151" s="7" t="n">
        <v>0</v>
      </c>
      <c r="BC151" s="7" t="n">
        <v>0</v>
      </c>
      <c r="BD151" s="7" t="n">
        <v>0</v>
      </c>
      <c r="BE151" s="7" t="n">
        <v>0</v>
      </c>
      <c r="BF151" s="7" t="n">
        <v>0</v>
      </c>
      <c r="BG151" s="7" t="n">
        <v>0</v>
      </c>
      <c r="BH151" s="7" t="n">
        <v>0</v>
      </c>
      <c r="BI151" s="7" t="n">
        <v>0</v>
      </c>
      <c r="BJ151" s="7" t="n">
        <v>0</v>
      </c>
      <c r="BK151" s="7" t="n">
        <v>0</v>
      </c>
      <c r="BL151" s="7" t="n">
        <v>0</v>
      </c>
      <c r="BM151" s="7" t="n">
        <v>0</v>
      </c>
      <c r="BN151" s="7" t="n">
        <v>0</v>
      </c>
      <c r="BO151" s="7" t="n">
        <v>0</v>
      </c>
      <c r="BP151" s="7" t="n">
        <v>0</v>
      </c>
      <c r="BQ151" s="7" t="n">
        <v>0</v>
      </c>
      <c r="BR151" s="7" t="n">
        <v>0</v>
      </c>
      <c r="BS151" s="7" t="n">
        <v>0</v>
      </c>
      <c r="BT151" s="7" t="n">
        <v>0</v>
      </c>
      <c r="BU151" s="7" t="n">
        <v>0</v>
      </c>
      <c r="BV151" s="7" t="n">
        <v>0</v>
      </c>
      <c r="BW151" s="7" t="n">
        <v>0</v>
      </c>
      <c r="BX151" s="7" t="n">
        <v>0</v>
      </c>
      <c r="BY151" s="7" t="n">
        <v>0</v>
      </c>
      <c r="BZ151" s="7" t="n">
        <v>0</v>
      </c>
      <c r="CA151" s="7" t="n">
        <v>0</v>
      </c>
      <c r="CB151" s="7" t="n">
        <v>0</v>
      </c>
      <c r="CC151" s="7" t="n">
        <v>0</v>
      </c>
      <c r="CD151" s="7" t="n">
        <v>0</v>
      </c>
      <c r="CE151" s="7" t="n">
        <v>0</v>
      </c>
      <c r="CF151" s="7" t="n">
        <v>0</v>
      </c>
      <c r="CG151" s="7" t="n">
        <v>0</v>
      </c>
      <c r="CH151" s="7" t="n">
        <v>0</v>
      </c>
      <c r="CI151" s="7" t="n">
        <v>0</v>
      </c>
      <c r="CJ151" s="7" t="n">
        <v>0</v>
      </c>
      <c r="CK151" s="38">
        <f>VLOOKUP($B151,'abrasion emissions'!$O$7:$R$36,2,FALSE)</f>
        <v/>
      </c>
      <c r="CL151" s="38">
        <f>VLOOKUP($B151,'abrasion emissions'!$O$7:$R$36,3,FALSE)</f>
        <v/>
      </c>
      <c r="CM151" s="38">
        <f>VLOOKUP($B151,'abrasion emissions'!$O$7:$R$36,4,FALSE)</f>
        <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
      </c>
      <c r="CV151" s="7">
        <f>(CK151*CN151)+(CL151*CO151)+(CM151*CP151)</f>
        <v/>
      </c>
      <c r="CW151" s="7">
        <f>(CK151*CQ151)+(CL151*CR151)+(CM151*CS151)</f>
        <v/>
      </c>
    </row>
    <row r="152">
      <c r="A152">
        <f>B152&amp;" - "&amp;D152&amp;" - "&amp;IF(I152&lt;&gt;"",I152&amp;" - "&amp;E152,E152)</f>
        <v/>
      </c>
      <c r="B152" t="inlineStr">
        <is>
          <t>Motorbike, battery electric, &lt;4kW</t>
        </is>
      </c>
      <c r="D152" s="18" t="n">
        <v>2030</v>
      </c>
      <c r="E152" t="inlineStr">
        <is>
          <t>CH</t>
        </is>
      </c>
      <c r="F152" t="inlineStr">
        <is>
          <t>None</t>
        </is>
      </c>
      <c r="G152" t="inlineStr">
        <is>
          <t>vkm</t>
        </is>
      </c>
      <c r="H152" t="inlineStr">
        <is>
          <t>BEV</t>
        </is>
      </c>
      <c r="I152" t="inlineStr">
        <is>
          <t>NCA</t>
        </is>
      </c>
      <c r="J152" t="n">
        <v>25000</v>
      </c>
      <c r="K152" t="n">
        <v>1776</v>
      </c>
      <c r="L152" s="2">
        <f>J152/K152</f>
        <v/>
      </c>
      <c r="M152" t="n">
        <v>1.1</v>
      </c>
      <c r="N152" t="n">
        <v>75</v>
      </c>
      <c r="O152" t="n">
        <v>6</v>
      </c>
      <c r="P152" s="2">
        <f>SUM(U152,V152,W152,AC152,AF152,AH152)</f>
        <v/>
      </c>
      <c r="Q152" s="2">
        <f>P152+(M152*N152)+O152</f>
        <v/>
      </c>
      <c r="R152" t="n">
        <v>2.5</v>
      </c>
      <c r="S152" s="2" t="n">
        <v>53</v>
      </c>
      <c r="T152" s="1" t="n">
        <v>0.03</v>
      </c>
      <c r="U152" s="2">
        <f>S152*(1-T152)</f>
        <v/>
      </c>
      <c r="V152" s="2" t="n">
        <v>4.5</v>
      </c>
      <c r="W152" s="2" t="n">
        <v>7.5</v>
      </c>
      <c r="X152" s="3" t="n">
        <v>3.2</v>
      </c>
      <c r="Y152" s="1" t="n">
        <v>0.8</v>
      </c>
      <c r="Z152" s="3">
        <f>Y152*X152</f>
        <v/>
      </c>
      <c r="AA152" s="3">
        <f>IF(I152&lt;&gt;"",X152/INDEX('energy battery'!$B$3:$D$6,MATCH('vehicles specifications'!$D152,'energy battery'!$A$3:$A$6,0),MATCH('vehicles specifications'!$I152,'energy battery'!$B$2:$D$2,0)),"")</f>
        <v/>
      </c>
      <c r="AB152" s="3">
        <f>IF(AA152&lt;&gt;"",0.3*AA152,"")</f>
        <v/>
      </c>
      <c r="AC152" s="3">
        <f>IF(AA152&lt;&gt;"",AB152+AA152,"")</f>
        <v/>
      </c>
      <c r="AD152" s="3" t="n">
        <v>0.5</v>
      </c>
      <c r="AE152" s="3" t="n">
        <v>0</v>
      </c>
      <c r="AF152">
        <f>AE152*'fuels and tailpipe emissions'!$B$3</f>
        <v/>
      </c>
      <c r="AG152" t="n">
        <v>0</v>
      </c>
      <c r="AH152" s="3" t="n">
        <v>0</v>
      </c>
      <c r="AI152" s="3" t="n">
        <v>3</v>
      </c>
      <c r="AJ152" s="3" t="n">
        <v>1</v>
      </c>
      <c r="AK152">
        <f>J152/25000</f>
        <v/>
      </c>
      <c r="AL152">
        <f>0.000537/1000*Q152</f>
        <v/>
      </c>
      <c r="AM152" t="n">
        <v>0.00129</v>
      </c>
      <c r="AN152" s="2">
        <f>U152</f>
        <v/>
      </c>
      <c r="AO152" s="2">
        <f>SUM(V152:W152)</f>
        <v/>
      </c>
      <c r="AP152" s="2">
        <f>AC152</f>
        <v/>
      </c>
      <c r="AQ152" s="6" t="inlineStr"/>
      <c r="AR152" s="20" t="n"/>
      <c r="AS152" s="6" t="n">
        <v>0.121</v>
      </c>
      <c r="AT152" s="2">
        <f>SUM(Z152,AG152)/(SUM(AQ152,AS152)/3.6)</f>
        <v/>
      </c>
      <c r="AU152" s="5" t="n">
        <v>0</v>
      </c>
      <c r="AV152" s="5" t="n">
        <v>0</v>
      </c>
      <c r="AW152" s="7" t="n">
        <v>0</v>
      </c>
      <c r="AX152" s="7" t="n">
        <v>0</v>
      </c>
      <c r="AY152" s="7" t="n">
        <v>0</v>
      </c>
      <c r="AZ152" s="7" t="n">
        <v>0</v>
      </c>
      <c r="BA152" s="7" t="n">
        <v>0</v>
      </c>
      <c r="BB152" s="7" t="n">
        <v>0</v>
      </c>
      <c r="BC152" s="7" t="n">
        <v>0</v>
      </c>
      <c r="BD152" s="7" t="n">
        <v>0</v>
      </c>
      <c r="BE152" s="7" t="n">
        <v>0</v>
      </c>
      <c r="BF152" s="7" t="n">
        <v>0</v>
      </c>
      <c r="BG152" s="7" t="n">
        <v>0</v>
      </c>
      <c r="BH152" s="7" t="n">
        <v>0</v>
      </c>
      <c r="BI152" s="7" t="n">
        <v>0</v>
      </c>
      <c r="BJ152" s="7" t="n">
        <v>0</v>
      </c>
      <c r="BK152" s="7" t="n">
        <v>0</v>
      </c>
      <c r="BL152" s="7" t="n">
        <v>0</v>
      </c>
      <c r="BM152" s="7" t="n">
        <v>0</v>
      </c>
      <c r="BN152" s="7" t="n">
        <v>0</v>
      </c>
      <c r="BO152" s="7" t="n">
        <v>0</v>
      </c>
      <c r="BP152" s="7" t="n">
        <v>0</v>
      </c>
      <c r="BQ152" s="7" t="n">
        <v>0</v>
      </c>
      <c r="BR152" s="7" t="n">
        <v>0</v>
      </c>
      <c r="BS152" s="7" t="n">
        <v>0</v>
      </c>
      <c r="BT152" s="7" t="n">
        <v>0</v>
      </c>
      <c r="BU152" s="7" t="n">
        <v>0</v>
      </c>
      <c r="BV152" s="7" t="n">
        <v>0</v>
      </c>
      <c r="BW152" s="7" t="n">
        <v>0</v>
      </c>
      <c r="BX152" s="7" t="n">
        <v>0</v>
      </c>
      <c r="BY152" s="7" t="n">
        <v>0</v>
      </c>
      <c r="BZ152" s="7" t="n">
        <v>0</v>
      </c>
      <c r="CA152" s="7" t="n">
        <v>0</v>
      </c>
      <c r="CB152" s="7" t="n">
        <v>0</v>
      </c>
      <c r="CC152" s="7" t="n">
        <v>0</v>
      </c>
      <c r="CD152" s="7" t="n">
        <v>0</v>
      </c>
      <c r="CE152" s="7" t="n">
        <v>0</v>
      </c>
      <c r="CF152" s="7" t="n">
        <v>0</v>
      </c>
      <c r="CG152" s="7" t="n">
        <v>0</v>
      </c>
      <c r="CH152" s="7" t="n">
        <v>0</v>
      </c>
      <c r="CI152" s="7" t="n">
        <v>0</v>
      </c>
      <c r="CJ152" s="7" t="n">
        <v>0</v>
      </c>
      <c r="CK152" s="38">
        <f>VLOOKUP($B152,'abrasion emissions'!$O$7:$R$36,2,FALSE)</f>
        <v/>
      </c>
      <c r="CL152" s="38">
        <f>VLOOKUP($B152,'abrasion emissions'!$O$7:$R$36,3,FALSE)</f>
        <v/>
      </c>
      <c r="CM152" s="38">
        <f>VLOOKUP($B152,'abrasion emissions'!$O$7:$R$36,4,FALSE)</f>
        <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
      </c>
      <c r="CV152" s="7">
        <f>(CK152*CN152)+(CL152*CO152)+(CM152*CP152)</f>
        <v/>
      </c>
      <c r="CW152" s="7">
        <f>(CK152*CQ152)+(CL152*CR152)+(CM152*CS152)</f>
        <v/>
      </c>
    </row>
    <row r="153">
      <c r="A153">
        <f>B153&amp;" - "&amp;D153&amp;" - "&amp;IF(I153&lt;&gt;"",I153&amp;" - "&amp;E153,E153)</f>
        <v/>
      </c>
      <c r="B153" t="inlineStr">
        <is>
          <t>Motorbike, battery electric, &lt;4kW</t>
        </is>
      </c>
      <c r="D153" s="18" t="n">
        <v>2040</v>
      </c>
      <c r="E153" t="inlineStr">
        <is>
          <t>CH</t>
        </is>
      </c>
      <c r="F153" t="inlineStr">
        <is>
          <t>None</t>
        </is>
      </c>
      <c r="G153" t="inlineStr">
        <is>
          <t>vkm</t>
        </is>
      </c>
      <c r="H153" t="inlineStr">
        <is>
          <t>BEV</t>
        </is>
      </c>
      <c r="I153" t="inlineStr">
        <is>
          <t>NCA</t>
        </is>
      </c>
      <c r="J153" t="n">
        <v>25000</v>
      </c>
      <c r="K153" t="n">
        <v>1776</v>
      </c>
      <c r="L153" s="2">
        <f>J153/K153</f>
        <v/>
      </c>
      <c r="M153" t="n">
        <v>1.1</v>
      </c>
      <c r="N153" t="n">
        <v>75</v>
      </c>
      <c r="O153" t="n">
        <v>6</v>
      </c>
      <c r="P153" s="2">
        <f>SUM(U153,V153,W153,AC153,AF153,AH153)</f>
        <v/>
      </c>
      <c r="Q153" s="2">
        <f>P153+(M153*N153)+O153</f>
        <v/>
      </c>
      <c r="R153" t="n">
        <v>2.5</v>
      </c>
      <c r="S153" s="2" t="n">
        <v>53</v>
      </c>
      <c r="T153" s="1" t="n">
        <v>0.05</v>
      </c>
      <c r="U153" s="2">
        <f>S153*(1-T153)</f>
        <v/>
      </c>
      <c r="V153" s="2" t="n">
        <v>4.5</v>
      </c>
      <c r="W153" s="2" t="n">
        <v>7.5</v>
      </c>
      <c r="X153" s="3" t="n">
        <v>4.5</v>
      </c>
      <c r="Y153" s="1" t="n">
        <v>0.8</v>
      </c>
      <c r="Z153" s="3">
        <f>Y153*X153</f>
        <v/>
      </c>
      <c r="AA153" s="3">
        <f>IF(I153&lt;&gt;"",X153/INDEX('energy battery'!$B$3:$D$6,MATCH('vehicles specifications'!$D153,'energy battery'!$A$3:$A$6,0),MATCH('vehicles specifications'!$I153,'energy battery'!$B$2:$D$2,0)),"")</f>
        <v/>
      </c>
      <c r="AB153" s="3">
        <f>IF(AA153&lt;&gt;"",0.3*AA153,"")</f>
        <v/>
      </c>
      <c r="AC153" s="3">
        <f>IF(AA153&lt;&gt;"",AB153+AA153,"")</f>
        <v/>
      </c>
      <c r="AD153" s="3" t="n">
        <v>0.25</v>
      </c>
      <c r="AE153" s="3" t="n">
        <v>0</v>
      </c>
      <c r="AF153">
        <f>AE153*'fuels and tailpipe emissions'!$B$3</f>
        <v/>
      </c>
      <c r="AG153" t="n">
        <v>0</v>
      </c>
      <c r="AH153" s="3" t="n">
        <v>0</v>
      </c>
      <c r="AI153" s="3" t="n">
        <v>3</v>
      </c>
      <c r="AJ153" s="3" t="n">
        <v>1</v>
      </c>
      <c r="AK153">
        <f>J153/25000</f>
        <v/>
      </c>
      <c r="AL153">
        <f>0.000537/1000*Q153</f>
        <v/>
      </c>
      <c r="AM153" t="n">
        <v>0.00129</v>
      </c>
      <c r="AN153" s="2">
        <f>U153</f>
        <v/>
      </c>
      <c r="AO153" s="2">
        <f>SUM(V153:W153)</f>
        <v/>
      </c>
      <c r="AP153" s="2">
        <f>AC153</f>
        <v/>
      </c>
      <c r="AQ153" s="6" t="inlineStr"/>
      <c r="AR153" s="20" t="n"/>
      <c r="AS153" s="6" t="n">
        <v>0.121</v>
      </c>
      <c r="AT153" s="2">
        <f>SUM(Z153,AG153)/(SUM(AQ153,AS153)/3.6)</f>
        <v/>
      </c>
      <c r="AU153" s="5" t="n">
        <v>0</v>
      </c>
      <c r="AV153" s="5" t="n">
        <v>0</v>
      </c>
      <c r="AW153" s="7" t="n">
        <v>0</v>
      </c>
      <c r="AX153" s="7" t="n">
        <v>0</v>
      </c>
      <c r="AY153" s="7" t="n">
        <v>0</v>
      </c>
      <c r="AZ153" s="7" t="n">
        <v>0</v>
      </c>
      <c r="BA153" s="7" t="n">
        <v>0</v>
      </c>
      <c r="BB153" s="7" t="n">
        <v>0</v>
      </c>
      <c r="BC153" s="7" t="n">
        <v>0</v>
      </c>
      <c r="BD153" s="7" t="n">
        <v>0</v>
      </c>
      <c r="BE153" s="7" t="n">
        <v>0</v>
      </c>
      <c r="BF153" s="7" t="n">
        <v>0</v>
      </c>
      <c r="BG153" s="7" t="n">
        <v>0</v>
      </c>
      <c r="BH153" s="7" t="n">
        <v>0</v>
      </c>
      <c r="BI153" s="7" t="n">
        <v>0</v>
      </c>
      <c r="BJ153" s="7" t="n">
        <v>0</v>
      </c>
      <c r="BK153" s="7" t="n">
        <v>0</v>
      </c>
      <c r="BL153" s="7" t="n">
        <v>0</v>
      </c>
      <c r="BM153" s="7" t="n">
        <v>0</v>
      </c>
      <c r="BN153" s="7" t="n">
        <v>0</v>
      </c>
      <c r="BO153" s="7" t="n">
        <v>0</v>
      </c>
      <c r="BP153" s="7" t="n">
        <v>0</v>
      </c>
      <c r="BQ153" s="7" t="n">
        <v>0</v>
      </c>
      <c r="BR153" s="7" t="n">
        <v>0</v>
      </c>
      <c r="BS153" s="7" t="n">
        <v>0</v>
      </c>
      <c r="BT153" s="7" t="n">
        <v>0</v>
      </c>
      <c r="BU153" s="7" t="n">
        <v>0</v>
      </c>
      <c r="BV153" s="7" t="n">
        <v>0</v>
      </c>
      <c r="BW153" s="7" t="n">
        <v>0</v>
      </c>
      <c r="BX153" s="7" t="n">
        <v>0</v>
      </c>
      <c r="BY153" s="7" t="n">
        <v>0</v>
      </c>
      <c r="BZ153" s="7" t="n">
        <v>0</v>
      </c>
      <c r="CA153" s="7" t="n">
        <v>0</v>
      </c>
      <c r="CB153" s="7" t="n">
        <v>0</v>
      </c>
      <c r="CC153" s="7" t="n">
        <v>0</v>
      </c>
      <c r="CD153" s="7" t="n">
        <v>0</v>
      </c>
      <c r="CE153" s="7" t="n">
        <v>0</v>
      </c>
      <c r="CF153" s="7" t="n">
        <v>0</v>
      </c>
      <c r="CG153" s="7" t="n">
        <v>0</v>
      </c>
      <c r="CH153" s="7" t="n">
        <v>0</v>
      </c>
      <c r="CI153" s="7" t="n">
        <v>0</v>
      </c>
      <c r="CJ153" s="7" t="n">
        <v>0</v>
      </c>
      <c r="CK153" s="38">
        <f>VLOOKUP($B153,'abrasion emissions'!$O$7:$R$36,2,FALSE)</f>
        <v/>
      </c>
      <c r="CL153" s="38">
        <f>VLOOKUP($B153,'abrasion emissions'!$O$7:$R$36,3,FALSE)</f>
        <v/>
      </c>
      <c r="CM153" s="38">
        <f>VLOOKUP($B153,'abrasion emissions'!$O$7:$R$36,4,FALSE)</f>
        <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
      </c>
      <c r="CV153" s="7">
        <f>(CK153*CN153)+(CL153*CO153)+(CM153*CP153)</f>
        <v/>
      </c>
      <c r="CW153" s="7">
        <f>(CK153*CQ153)+(CL153*CR153)+(CM153*CS153)</f>
        <v/>
      </c>
    </row>
    <row r="154">
      <c r="A154">
        <f>B154&amp;" - "&amp;D154&amp;" - "&amp;IF(I154&lt;&gt;"",I154&amp;" - "&amp;E154,E154)</f>
        <v/>
      </c>
      <c r="B154" t="inlineStr">
        <is>
          <t>Motorbike, battery electric, &lt;4kW</t>
        </is>
      </c>
      <c r="D154" s="18" t="n">
        <v>2050</v>
      </c>
      <c r="E154" t="inlineStr">
        <is>
          <t>CH</t>
        </is>
      </c>
      <c r="F154" t="inlineStr">
        <is>
          <t>None</t>
        </is>
      </c>
      <c r="G154" t="inlineStr">
        <is>
          <t>vkm</t>
        </is>
      </c>
      <c r="H154" t="inlineStr">
        <is>
          <t>BEV</t>
        </is>
      </c>
      <c r="I154" t="inlineStr">
        <is>
          <t>NCA</t>
        </is>
      </c>
      <c r="J154" t="n">
        <v>25000</v>
      </c>
      <c r="K154" t="n">
        <v>1776</v>
      </c>
      <c r="L154" s="2">
        <f>J154/K154</f>
        <v/>
      </c>
      <c r="M154" t="n">
        <v>1.1</v>
      </c>
      <c r="N154" t="n">
        <v>75</v>
      </c>
      <c r="O154" t="n">
        <v>6</v>
      </c>
      <c r="P154" s="2">
        <f>SUM(U154,V154,W154,AC154,AF154,AH154)</f>
        <v/>
      </c>
      <c r="Q154" s="2">
        <f>P154+(M154*N154)+O154</f>
        <v/>
      </c>
      <c r="R154" t="n">
        <v>2.5</v>
      </c>
      <c r="S154" s="2" t="n">
        <v>53</v>
      </c>
      <c r="T154" s="1" t="n">
        <v>0.07000000000000001</v>
      </c>
      <c r="U154" s="2">
        <f>S154*(1-T154)</f>
        <v/>
      </c>
      <c r="V154" s="2" t="n">
        <v>4.5</v>
      </c>
      <c r="W154" s="2" t="n">
        <v>7.5</v>
      </c>
      <c r="X154" s="3" t="n">
        <v>6</v>
      </c>
      <c r="Y154" s="1" t="n">
        <v>0.8</v>
      </c>
      <c r="Z154" s="3">
        <f>Y154*X154</f>
        <v/>
      </c>
      <c r="AA154" s="3">
        <f>IF(I154&lt;&gt;"",X154/INDEX('energy battery'!$B$3:$D$6,MATCH('vehicles specifications'!$D154,'energy battery'!$A$3:$A$6,0),MATCH('vehicles specifications'!$I154,'energy battery'!$B$2:$D$2,0)),"")</f>
        <v/>
      </c>
      <c r="AB154" s="3">
        <f>IF(AA154&lt;&gt;"",0.3*AA154,"")</f>
        <v/>
      </c>
      <c r="AC154" s="3">
        <f>IF(AA154&lt;&gt;"",AB154+AA154,"")</f>
        <v/>
      </c>
      <c r="AD154" s="3" t="n">
        <v>0</v>
      </c>
      <c r="AE154" s="3" t="n">
        <v>0</v>
      </c>
      <c r="AF154">
        <f>AE154*'fuels and tailpipe emissions'!$B$3</f>
        <v/>
      </c>
      <c r="AG154" t="n">
        <v>0</v>
      </c>
      <c r="AH154" s="3" t="n">
        <v>0</v>
      </c>
      <c r="AI154" s="3" t="n">
        <v>3</v>
      </c>
      <c r="AJ154" s="3" t="n">
        <v>1</v>
      </c>
      <c r="AK154">
        <f>J154/25000</f>
        <v/>
      </c>
      <c r="AL154">
        <f>0.000537/1000*Q154</f>
        <v/>
      </c>
      <c r="AM154" t="n">
        <v>0.00129</v>
      </c>
      <c r="AN154" s="2">
        <f>U154</f>
        <v/>
      </c>
      <c r="AO154" s="2">
        <f>SUM(V154:W154)</f>
        <v/>
      </c>
      <c r="AP154" s="2">
        <f>AC154</f>
        <v/>
      </c>
      <c r="AQ154" s="6" t="inlineStr"/>
      <c r="AR154" s="20" t="n"/>
      <c r="AS154" s="6" t="n">
        <v>0.121</v>
      </c>
      <c r="AT154" s="2">
        <f>SUM(Z154,AG154)/(SUM(AQ154,AS154)/3.6)</f>
        <v/>
      </c>
      <c r="AU154" s="5" t="n">
        <v>0</v>
      </c>
      <c r="AV154" s="5" t="n">
        <v>0</v>
      </c>
      <c r="AW154" s="7" t="n">
        <v>0</v>
      </c>
      <c r="AX154" s="7" t="n">
        <v>0</v>
      </c>
      <c r="AY154" s="7" t="n">
        <v>0</v>
      </c>
      <c r="AZ154" s="7" t="n">
        <v>0</v>
      </c>
      <c r="BA154" s="7" t="n">
        <v>0</v>
      </c>
      <c r="BB154" s="7" t="n">
        <v>0</v>
      </c>
      <c r="BC154" s="7" t="n">
        <v>0</v>
      </c>
      <c r="BD154" s="7" t="n">
        <v>0</v>
      </c>
      <c r="BE154" s="7" t="n">
        <v>0</v>
      </c>
      <c r="BF154" s="7" t="n">
        <v>0</v>
      </c>
      <c r="BG154" s="7" t="n">
        <v>0</v>
      </c>
      <c r="BH154" s="7" t="n">
        <v>0</v>
      </c>
      <c r="BI154" s="7" t="n">
        <v>0</v>
      </c>
      <c r="BJ154" s="7" t="n">
        <v>0</v>
      </c>
      <c r="BK154" s="7" t="n">
        <v>0</v>
      </c>
      <c r="BL154" s="7" t="n">
        <v>0</v>
      </c>
      <c r="BM154" s="7" t="n">
        <v>0</v>
      </c>
      <c r="BN154" s="7" t="n">
        <v>0</v>
      </c>
      <c r="BO154" s="7" t="n">
        <v>0</v>
      </c>
      <c r="BP154" s="7" t="n">
        <v>0</v>
      </c>
      <c r="BQ154" s="7" t="n">
        <v>0</v>
      </c>
      <c r="BR154" s="7" t="n">
        <v>0</v>
      </c>
      <c r="BS154" s="7" t="n">
        <v>0</v>
      </c>
      <c r="BT154" s="7" t="n">
        <v>0</v>
      </c>
      <c r="BU154" s="7" t="n">
        <v>0</v>
      </c>
      <c r="BV154" s="7" t="n">
        <v>0</v>
      </c>
      <c r="BW154" s="7" t="n">
        <v>0</v>
      </c>
      <c r="BX154" s="7" t="n">
        <v>0</v>
      </c>
      <c r="BY154" s="7" t="n">
        <v>0</v>
      </c>
      <c r="BZ154" s="7" t="n">
        <v>0</v>
      </c>
      <c r="CA154" s="7" t="n">
        <v>0</v>
      </c>
      <c r="CB154" s="7" t="n">
        <v>0</v>
      </c>
      <c r="CC154" s="7" t="n">
        <v>0</v>
      </c>
      <c r="CD154" s="7" t="n">
        <v>0</v>
      </c>
      <c r="CE154" s="7" t="n">
        <v>0</v>
      </c>
      <c r="CF154" s="7" t="n">
        <v>0</v>
      </c>
      <c r="CG154" s="7" t="n">
        <v>0</v>
      </c>
      <c r="CH154" s="7" t="n">
        <v>0</v>
      </c>
      <c r="CI154" s="7" t="n">
        <v>0</v>
      </c>
      <c r="CJ154" s="7" t="n">
        <v>0</v>
      </c>
      <c r="CK154" s="38">
        <f>VLOOKUP($B154,'abrasion emissions'!$O$7:$R$36,2,FALSE)</f>
        <v/>
      </c>
      <c r="CL154" s="38">
        <f>VLOOKUP($B154,'abrasion emissions'!$O$7:$R$36,3,FALSE)</f>
        <v/>
      </c>
      <c r="CM154" s="38">
        <f>VLOOKUP($B154,'abrasion emissions'!$O$7:$R$36,4,FALSE)</f>
        <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
      </c>
      <c r="CV154" s="7">
        <f>(CK154*CN154)+(CL154*CO154)+(CM154*CP154)</f>
        <v/>
      </c>
      <c r="CW154" s="7">
        <f>(CK154*CQ154)+(CL154*CR154)+(CM154*CS154)</f>
        <v/>
      </c>
    </row>
    <row r="155">
      <c r="A155">
        <f>B155&amp;" - "&amp;D155&amp;" - "&amp;IF(I155&lt;&gt;"",I155&amp;" - "&amp;E155,E155)</f>
        <v/>
      </c>
      <c r="B155" t="inlineStr">
        <is>
          <t>Motorbike, battery electric, 4-11kW</t>
        </is>
      </c>
      <c r="D155" s="18" t="n">
        <v>2020</v>
      </c>
      <c r="E155" t="inlineStr">
        <is>
          <t>CH</t>
        </is>
      </c>
      <c r="F155" t="inlineStr">
        <is>
          <t>None</t>
        </is>
      </c>
      <c r="G155" t="inlineStr">
        <is>
          <t>vkm</t>
        </is>
      </c>
      <c r="H155" t="inlineStr">
        <is>
          <t>BEV</t>
        </is>
      </c>
      <c r="I155" t="inlineStr">
        <is>
          <t>NCA</t>
        </is>
      </c>
      <c r="J155" t="n">
        <v>25000</v>
      </c>
      <c r="K155" t="n">
        <v>1776</v>
      </c>
      <c r="L155" s="2">
        <f>J155/K155</f>
        <v/>
      </c>
      <c r="M155" t="n">
        <v>1.1</v>
      </c>
      <c r="N155" t="n">
        <v>75</v>
      </c>
      <c r="O155" t="n">
        <v>6</v>
      </c>
      <c r="P155" s="2">
        <f>SUM(U155,V155,W155,AC155,AF155,AH155)</f>
        <v/>
      </c>
      <c r="Q155" s="2">
        <f>P155+(M155*N155)+O155</f>
        <v/>
      </c>
      <c r="R155" t="n">
        <v>4.7</v>
      </c>
      <c r="S155" s="2" t="n">
        <v>65.43382696032849</v>
      </c>
      <c r="T155" s="1" t="n">
        <v>0</v>
      </c>
      <c r="U155" s="2">
        <f>S155*(1-T155)</f>
        <v/>
      </c>
      <c r="V155" s="2">
        <f>S155*0.2</f>
        <v/>
      </c>
      <c r="W155" s="2">
        <f>U155*0.3</f>
        <v/>
      </c>
      <c r="X155" s="3" t="n">
        <v>2.9</v>
      </c>
      <c r="Y155" s="1" t="n">
        <v>0.8</v>
      </c>
      <c r="Z155" s="3">
        <f>Y155*X155</f>
        <v/>
      </c>
      <c r="AA155" s="3">
        <f>IF(I155&lt;&gt;"",X155/INDEX('energy battery'!$B$3:$D$6,MATCH('vehicles specifications'!$D155,'energy battery'!$A$3:$A$6,0),MATCH('vehicles specifications'!$I155,'energy battery'!$B$2:$D$2,0)),"")</f>
        <v/>
      </c>
      <c r="AB155" s="3">
        <f>IF(AA155&lt;&gt;"",0.3*AA155,"")</f>
        <v/>
      </c>
      <c r="AC155" s="3">
        <f>IF(AA155&lt;&gt;"",AB155+AA155,"")</f>
        <v/>
      </c>
      <c r="AD155" s="3" t="n">
        <v>1</v>
      </c>
      <c r="AE155" s="3" t="n">
        <v>0</v>
      </c>
      <c r="AF155">
        <f>AE155*'fuels and tailpipe emissions'!$B$3</f>
        <v/>
      </c>
      <c r="AG155" t="n">
        <v>0</v>
      </c>
      <c r="AH155" s="3" t="n">
        <v>0</v>
      </c>
      <c r="AI155" s="3" t="n">
        <v>3</v>
      </c>
      <c r="AJ155" s="3" t="n">
        <v>1</v>
      </c>
      <c r="AK155">
        <f>J155/25000</f>
        <v/>
      </c>
      <c r="AL155">
        <f>0.000537/1000*Q155</f>
        <v/>
      </c>
      <c r="AM155" t="n">
        <v>0.00129</v>
      </c>
      <c r="AN155" s="2">
        <f>U155</f>
        <v/>
      </c>
      <c r="AO155" s="2">
        <f>SUM(V155:W155)</f>
        <v/>
      </c>
      <c r="AP155" s="2">
        <f>AC155</f>
        <v/>
      </c>
      <c r="AQ155" s="6" t="inlineStr"/>
      <c r="AR155" s="20" t="n"/>
      <c r="AS155" s="6" t="n">
        <v>0.182</v>
      </c>
      <c r="AT155" s="2">
        <f>SUM(Z155,AG155)/(SUM(AQ155,AS155)/3.6)</f>
        <v/>
      </c>
      <c r="AU155" s="5" t="n">
        <v>0</v>
      </c>
      <c r="AV155" s="5" t="n">
        <v>0</v>
      </c>
      <c r="AW155" s="7" t="n">
        <v>0</v>
      </c>
      <c r="AX155" s="7" t="n">
        <v>0</v>
      </c>
      <c r="AY155" s="7" t="n">
        <v>0</v>
      </c>
      <c r="AZ155" s="7" t="n">
        <v>0</v>
      </c>
      <c r="BA155" s="7" t="n">
        <v>0</v>
      </c>
      <c r="BB155" s="7" t="n">
        <v>0</v>
      </c>
      <c r="BC155" s="7" t="n">
        <v>0</v>
      </c>
      <c r="BD155" s="7" t="n">
        <v>0</v>
      </c>
      <c r="BE155" s="7" t="n">
        <v>0</v>
      </c>
      <c r="BF155" s="7" t="n">
        <v>0</v>
      </c>
      <c r="BG155" s="7" t="n">
        <v>0</v>
      </c>
      <c r="BH155" s="7" t="n">
        <v>0</v>
      </c>
      <c r="BI155" s="7" t="n">
        <v>0</v>
      </c>
      <c r="BJ155" s="7" t="n">
        <v>0</v>
      </c>
      <c r="BK155" s="7" t="n">
        <v>0</v>
      </c>
      <c r="BL155" s="7" t="n">
        <v>0</v>
      </c>
      <c r="BM155" s="7" t="n">
        <v>0</v>
      </c>
      <c r="BN155" s="7" t="n">
        <v>0</v>
      </c>
      <c r="BO155" s="7" t="n">
        <v>0</v>
      </c>
      <c r="BP155" s="7" t="n">
        <v>0</v>
      </c>
      <c r="BQ155" s="7" t="n">
        <v>0</v>
      </c>
      <c r="BR155" s="7" t="n">
        <v>0</v>
      </c>
      <c r="BS155" s="7" t="n">
        <v>0</v>
      </c>
      <c r="BT155" s="7" t="n">
        <v>0</v>
      </c>
      <c r="BU155" s="7" t="n">
        <v>0</v>
      </c>
      <c r="BV155" s="7" t="n">
        <v>0</v>
      </c>
      <c r="BW155" s="7" t="n">
        <v>0</v>
      </c>
      <c r="BX155" s="7" t="n">
        <v>0</v>
      </c>
      <c r="BY155" s="7" t="n">
        <v>0</v>
      </c>
      <c r="BZ155" s="7" t="n">
        <v>0</v>
      </c>
      <c r="CA155" s="7" t="n">
        <v>0</v>
      </c>
      <c r="CB155" s="7" t="n">
        <v>0</v>
      </c>
      <c r="CC155" s="7" t="n">
        <v>0</v>
      </c>
      <c r="CD155" s="7" t="n">
        <v>0</v>
      </c>
      <c r="CE155" s="7" t="n">
        <v>0</v>
      </c>
      <c r="CF155" s="7" t="n">
        <v>0</v>
      </c>
      <c r="CG155" s="7" t="n">
        <v>0</v>
      </c>
      <c r="CH155" s="7" t="n">
        <v>0</v>
      </c>
      <c r="CI155" s="7" t="n">
        <v>0</v>
      </c>
      <c r="CJ155" s="7" t="n">
        <v>0</v>
      </c>
      <c r="CK155" s="38">
        <f>VLOOKUP($B155,'abrasion emissions'!$O$7:$R$36,2,FALSE)</f>
        <v/>
      </c>
      <c r="CL155" s="38">
        <f>VLOOKUP($B155,'abrasion emissions'!$O$7:$R$36,3,FALSE)</f>
        <v/>
      </c>
      <c r="CM155" s="38">
        <f>VLOOKUP($B155,'abrasion emissions'!$O$7:$R$36,4,FALSE)</f>
        <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
      </c>
      <c r="CV155" s="7">
        <f>(CK155*CN155)+(CL155*CO155)+(CM155*CP155)</f>
        <v/>
      </c>
      <c r="CW155" s="7">
        <f>(CK155*CQ155)+(CL155*CR155)+(CM155*CS155)</f>
        <v/>
      </c>
    </row>
    <row r="156">
      <c r="A156">
        <f>B156&amp;" - "&amp;D156&amp;" - "&amp;IF(I156&lt;&gt;"",I156&amp;" - "&amp;E156,E156)</f>
        <v/>
      </c>
      <c r="B156" t="inlineStr">
        <is>
          <t>Motorbike, battery electric, 4-11kW</t>
        </is>
      </c>
      <c r="D156" s="18" t="n">
        <v>2030</v>
      </c>
      <c r="E156" t="inlineStr">
        <is>
          <t>CH</t>
        </is>
      </c>
      <c r="F156" t="inlineStr">
        <is>
          <t>None</t>
        </is>
      </c>
      <c r="G156" t="inlineStr">
        <is>
          <t>vkm</t>
        </is>
      </c>
      <c r="H156" t="inlineStr">
        <is>
          <t>BEV</t>
        </is>
      </c>
      <c r="I156" t="inlineStr">
        <is>
          <t>NCA</t>
        </is>
      </c>
      <c r="J156" t="n">
        <v>25000</v>
      </c>
      <c r="K156" t="n">
        <v>1776</v>
      </c>
      <c r="L156" s="2">
        <f>J156/K156</f>
        <v/>
      </c>
      <c r="M156" t="n">
        <v>1.1</v>
      </c>
      <c r="N156" t="n">
        <v>75</v>
      </c>
      <c r="O156" t="n">
        <v>6</v>
      </c>
      <c r="P156" s="2">
        <f>SUM(U156,V156,W156,AC156,AF156,AH156)</f>
        <v/>
      </c>
      <c r="Q156" s="2">
        <f>P156+(M156*N156)+O156</f>
        <v/>
      </c>
      <c r="R156" t="n">
        <v>4.7</v>
      </c>
      <c r="S156" s="2" t="n">
        <v>65.43382696032849</v>
      </c>
      <c r="T156" s="1" t="n">
        <v>0.03</v>
      </c>
      <c r="U156" s="2">
        <f>S156*(1-T156)</f>
        <v/>
      </c>
      <c r="V156" s="2">
        <f>S156*0.2</f>
        <v/>
      </c>
      <c r="W156" s="2">
        <f>U156*0.3</f>
        <v/>
      </c>
      <c r="X156" s="3" t="n">
        <v>5</v>
      </c>
      <c r="Y156" s="1" t="n">
        <v>0.8</v>
      </c>
      <c r="Z156" s="3">
        <f>Y156*X156</f>
        <v/>
      </c>
      <c r="AA156" s="3">
        <f>IF(I156&lt;&gt;"",X156/INDEX('energy battery'!$B$3:$D$6,MATCH('vehicles specifications'!$D156,'energy battery'!$A$3:$A$6,0),MATCH('vehicles specifications'!$I156,'energy battery'!$B$2:$D$2,0)),"")</f>
        <v/>
      </c>
      <c r="AB156" s="3">
        <f>IF(AA156&lt;&gt;"",0.3*AA156,"")</f>
        <v/>
      </c>
      <c r="AC156" s="3">
        <f>IF(AA156&lt;&gt;"",AB156+AA156,"")</f>
        <v/>
      </c>
      <c r="AD156" s="3" t="n">
        <v>0.5</v>
      </c>
      <c r="AE156" s="3" t="n">
        <v>0</v>
      </c>
      <c r="AF156">
        <f>AE156*'fuels and tailpipe emissions'!$B$3</f>
        <v/>
      </c>
      <c r="AG156" t="n">
        <v>0</v>
      </c>
      <c r="AH156" s="3" t="n">
        <v>0</v>
      </c>
      <c r="AI156" s="3" t="n">
        <v>3</v>
      </c>
      <c r="AJ156" s="3" t="n">
        <v>1</v>
      </c>
      <c r="AK156">
        <f>J156/25000</f>
        <v/>
      </c>
      <c r="AL156">
        <f>0.000537/1000*Q156</f>
        <v/>
      </c>
      <c r="AM156" t="n">
        <v>0.00129</v>
      </c>
      <c r="AN156" s="2">
        <f>U156</f>
        <v/>
      </c>
      <c r="AO156" s="2">
        <f>SUM(V156:W156)</f>
        <v/>
      </c>
      <c r="AP156" s="2">
        <f>AC156</f>
        <v/>
      </c>
      <c r="AQ156" s="6" t="inlineStr"/>
      <c r="AR156" s="20" t="n"/>
      <c r="AS156" s="6" t="n">
        <v>0.182</v>
      </c>
      <c r="AT156" s="2">
        <f>SUM(Z156,AG156)/(SUM(AQ156,AS156)/3.6)</f>
        <v/>
      </c>
      <c r="AU156" s="5" t="n">
        <v>0</v>
      </c>
      <c r="AV156" s="5" t="n">
        <v>0</v>
      </c>
      <c r="AW156" s="7" t="n">
        <v>0</v>
      </c>
      <c r="AX156" s="7" t="n">
        <v>0</v>
      </c>
      <c r="AY156" s="7" t="n">
        <v>0</v>
      </c>
      <c r="AZ156" s="7" t="n">
        <v>0</v>
      </c>
      <c r="BA156" s="7" t="n">
        <v>0</v>
      </c>
      <c r="BB156" s="7" t="n">
        <v>0</v>
      </c>
      <c r="BC156" s="7" t="n">
        <v>0</v>
      </c>
      <c r="BD156" s="7" t="n">
        <v>0</v>
      </c>
      <c r="BE156" s="7" t="n">
        <v>0</v>
      </c>
      <c r="BF156" s="7" t="n">
        <v>0</v>
      </c>
      <c r="BG156" s="7" t="n">
        <v>0</v>
      </c>
      <c r="BH156" s="7" t="n">
        <v>0</v>
      </c>
      <c r="BI156" s="7" t="n">
        <v>0</v>
      </c>
      <c r="BJ156" s="7" t="n">
        <v>0</v>
      </c>
      <c r="BK156" s="7" t="n">
        <v>0</v>
      </c>
      <c r="BL156" s="7" t="n">
        <v>0</v>
      </c>
      <c r="BM156" s="7" t="n">
        <v>0</v>
      </c>
      <c r="BN156" s="7" t="n">
        <v>0</v>
      </c>
      <c r="BO156" s="7" t="n">
        <v>0</v>
      </c>
      <c r="BP156" s="7" t="n">
        <v>0</v>
      </c>
      <c r="BQ156" s="7" t="n">
        <v>0</v>
      </c>
      <c r="BR156" s="7" t="n">
        <v>0</v>
      </c>
      <c r="BS156" s="7" t="n">
        <v>0</v>
      </c>
      <c r="BT156" s="7" t="n">
        <v>0</v>
      </c>
      <c r="BU156" s="7" t="n">
        <v>0</v>
      </c>
      <c r="BV156" s="7" t="n">
        <v>0</v>
      </c>
      <c r="BW156" s="7" t="n">
        <v>0</v>
      </c>
      <c r="BX156" s="7" t="n">
        <v>0</v>
      </c>
      <c r="BY156" s="7" t="n">
        <v>0</v>
      </c>
      <c r="BZ156" s="7" t="n">
        <v>0</v>
      </c>
      <c r="CA156" s="7" t="n">
        <v>0</v>
      </c>
      <c r="CB156" s="7" t="n">
        <v>0</v>
      </c>
      <c r="CC156" s="7" t="n">
        <v>0</v>
      </c>
      <c r="CD156" s="7" t="n">
        <v>0</v>
      </c>
      <c r="CE156" s="7" t="n">
        <v>0</v>
      </c>
      <c r="CF156" s="7" t="n">
        <v>0</v>
      </c>
      <c r="CG156" s="7" t="n">
        <v>0</v>
      </c>
      <c r="CH156" s="7" t="n">
        <v>0</v>
      </c>
      <c r="CI156" s="7" t="n">
        <v>0</v>
      </c>
      <c r="CJ156" s="7" t="n">
        <v>0</v>
      </c>
      <c r="CK156" s="38">
        <f>VLOOKUP($B156,'abrasion emissions'!$O$7:$R$36,2,FALSE)</f>
        <v/>
      </c>
      <c r="CL156" s="38">
        <f>VLOOKUP($B156,'abrasion emissions'!$O$7:$R$36,3,FALSE)</f>
        <v/>
      </c>
      <c r="CM156" s="38">
        <f>VLOOKUP($B156,'abrasion emissions'!$O$7:$R$36,4,FALSE)</f>
        <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
      </c>
      <c r="CV156" s="7">
        <f>(CK156*CN156)+(CL156*CO156)+(CM156*CP156)</f>
        <v/>
      </c>
      <c r="CW156" s="7">
        <f>(CK156*CQ156)+(CL156*CR156)+(CM156*CS156)</f>
        <v/>
      </c>
    </row>
    <row r="157">
      <c r="A157">
        <f>B157&amp;" - "&amp;D157&amp;" - "&amp;IF(I157&lt;&gt;"",I157&amp;" - "&amp;E157,E157)</f>
        <v/>
      </c>
      <c r="B157" t="inlineStr">
        <is>
          <t>Motorbike, battery electric, 4-11kW</t>
        </is>
      </c>
      <c r="D157" s="18" t="n">
        <v>2040</v>
      </c>
      <c r="E157" t="inlineStr">
        <is>
          <t>CH</t>
        </is>
      </c>
      <c r="F157" t="inlineStr">
        <is>
          <t>None</t>
        </is>
      </c>
      <c r="G157" t="inlineStr">
        <is>
          <t>vkm</t>
        </is>
      </c>
      <c r="H157" t="inlineStr">
        <is>
          <t>BEV</t>
        </is>
      </c>
      <c r="I157" t="inlineStr">
        <is>
          <t>NCA</t>
        </is>
      </c>
      <c r="J157" t="n">
        <v>25000</v>
      </c>
      <c r="K157" t="n">
        <v>1776</v>
      </c>
      <c r="L157" s="2">
        <f>J157/K157</f>
        <v/>
      </c>
      <c r="M157" t="n">
        <v>1.1</v>
      </c>
      <c r="N157" t="n">
        <v>75</v>
      </c>
      <c r="O157" t="n">
        <v>6</v>
      </c>
      <c r="P157" s="2">
        <f>SUM(U157,V157,W157,AC157,AF157,AH157)</f>
        <v/>
      </c>
      <c r="Q157" s="2">
        <f>P157+(M157*N157)+O157</f>
        <v/>
      </c>
      <c r="R157" t="n">
        <v>4.7</v>
      </c>
      <c r="S157" s="2" t="n">
        <v>65.43382696032849</v>
      </c>
      <c r="T157" s="1" t="n">
        <v>0.05</v>
      </c>
      <c r="U157" s="2">
        <f>S157*(1-T157)</f>
        <v/>
      </c>
      <c r="V157" s="2">
        <f>S157*0.2</f>
        <v/>
      </c>
      <c r="W157" s="2">
        <f>U157*0.3</f>
        <v/>
      </c>
      <c r="X157" s="3" t="n">
        <v>7</v>
      </c>
      <c r="Y157" s="1" t="n">
        <v>0.8</v>
      </c>
      <c r="Z157" s="3">
        <f>Y157*X157</f>
        <v/>
      </c>
      <c r="AA157" s="3">
        <f>IF(I157&lt;&gt;"",X157/INDEX('energy battery'!$B$3:$D$6,MATCH('vehicles specifications'!$D157,'energy battery'!$A$3:$A$6,0),MATCH('vehicles specifications'!$I157,'energy battery'!$B$2:$D$2,0)),"")</f>
        <v/>
      </c>
      <c r="AB157" s="3">
        <f>IF(AA157&lt;&gt;"",0.3*AA157,"")</f>
        <v/>
      </c>
      <c r="AC157" s="3">
        <f>IF(AA157&lt;&gt;"",AB157+AA157,"")</f>
        <v/>
      </c>
      <c r="AD157" s="3" t="n">
        <v>0.25</v>
      </c>
      <c r="AE157" s="3" t="n">
        <v>0</v>
      </c>
      <c r="AF157">
        <f>AE157*'fuels and tailpipe emissions'!$B$3</f>
        <v/>
      </c>
      <c r="AG157" t="n">
        <v>0</v>
      </c>
      <c r="AH157" s="3" t="n">
        <v>0</v>
      </c>
      <c r="AI157" s="3" t="n">
        <v>3</v>
      </c>
      <c r="AJ157" s="3" t="n">
        <v>1</v>
      </c>
      <c r="AK157">
        <f>J157/25000</f>
        <v/>
      </c>
      <c r="AL157">
        <f>0.000537/1000*Q157</f>
        <v/>
      </c>
      <c r="AM157" t="n">
        <v>0.00129</v>
      </c>
      <c r="AN157" s="2">
        <f>U157</f>
        <v/>
      </c>
      <c r="AO157" s="2">
        <f>SUM(V157:W157)</f>
        <v/>
      </c>
      <c r="AP157" s="2">
        <f>AC157</f>
        <v/>
      </c>
      <c r="AQ157" s="6" t="inlineStr"/>
      <c r="AR157" s="20" t="n"/>
      <c r="AS157" s="6" t="n">
        <v>0.182</v>
      </c>
      <c r="AT157" s="2">
        <f>SUM(Z157,AG157)/(SUM(AQ157,AS157)/3.6)</f>
        <v/>
      </c>
      <c r="AU157" s="5" t="n">
        <v>0</v>
      </c>
      <c r="AV157" s="5" t="n">
        <v>0</v>
      </c>
      <c r="AW157" s="7" t="n">
        <v>0</v>
      </c>
      <c r="AX157" s="7" t="n">
        <v>0</v>
      </c>
      <c r="AY157" s="7" t="n">
        <v>0</v>
      </c>
      <c r="AZ157" s="7" t="n">
        <v>0</v>
      </c>
      <c r="BA157" s="7" t="n">
        <v>0</v>
      </c>
      <c r="BB157" s="7" t="n">
        <v>0</v>
      </c>
      <c r="BC157" s="7" t="n">
        <v>0</v>
      </c>
      <c r="BD157" s="7" t="n">
        <v>0</v>
      </c>
      <c r="BE157" s="7" t="n">
        <v>0</v>
      </c>
      <c r="BF157" s="7" t="n">
        <v>0</v>
      </c>
      <c r="BG157" s="7" t="n">
        <v>0</v>
      </c>
      <c r="BH157" s="7" t="n">
        <v>0</v>
      </c>
      <c r="BI157" s="7" t="n">
        <v>0</v>
      </c>
      <c r="BJ157" s="7" t="n">
        <v>0</v>
      </c>
      <c r="BK157" s="7" t="n">
        <v>0</v>
      </c>
      <c r="BL157" s="7" t="n">
        <v>0</v>
      </c>
      <c r="BM157" s="7" t="n">
        <v>0</v>
      </c>
      <c r="BN157" s="7" t="n">
        <v>0</v>
      </c>
      <c r="BO157" s="7" t="n">
        <v>0</v>
      </c>
      <c r="BP157" s="7" t="n">
        <v>0</v>
      </c>
      <c r="BQ157" s="7" t="n">
        <v>0</v>
      </c>
      <c r="BR157" s="7" t="n">
        <v>0</v>
      </c>
      <c r="BS157" s="7" t="n">
        <v>0</v>
      </c>
      <c r="BT157" s="7" t="n">
        <v>0</v>
      </c>
      <c r="BU157" s="7" t="n">
        <v>0</v>
      </c>
      <c r="BV157" s="7" t="n">
        <v>0</v>
      </c>
      <c r="BW157" s="7" t="n">
        <v>0</v>
      </c>
      <c r="BX157" s="7" t="n">
        <v>0</v>
      </c>
      <c r="BY157" s="7" t="n">
        <v>0</v>
      </c>
      <c r="BZ157" s="7" t="n">
        <v>0</v>
      </c>
      <c r="CA157" s="7" t="n">
        <v>0</v>
      </c>
      <c r="CB157" s="7" t="n">
        <v>0</v>
      </c>
      <c r="CC157" s="7" t="n">
        <v>0</v>
      </c>
      <c r="CD157" s="7" t="n">
        <v>0</v>
      </c>
      <c r="CE157" s="7" t="n">
        <v>0</v>
      </c>
      <c r="CF157" s="7" t="n">
        <v>0</v>
      </c>
      <c r="CG157" s="7" t="n">
        <v>0</v>
      </c>
      <c r="CH157" s="7" t="n">
        <v>0</v>
      </c>
      <c r="CI157" s="7" t="n">
        <v>0</v>
      </c>
      <c r="CJ157" s="7" t="n">
        <v>0</v>
      </c>
      <c r="CK157" s="38">
        <f>VLOOKUP($B157,'abrasion emissions'!$O$7:$R$36,2,FALSE)</f>
        <v/>
      </c>
      <c r="CL157" s="38">
        <f>VLOOKUP($B157,'abrasion emissions'!$O$7:$R$36,3,FALSE)</f>
        <v/>
      </c>
      <c r="CM157" s="38">
        <f>VLOOKUP($B157,'abrasion emissions'!$O$7:$R$36,4,FALSE)</f>
        <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
      </c>
      <c r="CV157" s="7">
        <f>(CK157*CN157)+(CL157*CO157)+(CM157*CP157)</f>
        <v/>
      </c>
      <c r="CW157" s="7">
        <f>(CK157*CQ157)+(CL157*CR157)+(CM157*CS157)</f>
        <v/>
      </c>
    </row>
    <row r="158">
      <c r="A158">
        <f>B158&amp;" - "&amp;D158&amp;" - "&amp;IF(I158&lt;&gt;"",I158&amp;" - "&amp;E158,E158)</f>
        <v/>
      </c>
      <c r="B158" t="inlineStr">
        <is>
          <t>Motorbike, battery electric, 4-11kW</t>
        </is>
      </c>
      <c r="D158" s="18" t="n">
        <v>2050</v>
      </c>
      <c r="E158" t="inlineStr">
        <is>
          <t>CH</t>
        </is>
      </c>
      <c r="F158" t="inlineStr">
        <is>
          <t>None</t>
        </is>
      </c>
      <c r="G158" t="inlineStr">
        <is>
          <t>vkm</t>
        </is>
      </c>
      <c r="H158" t="inlineStr">
        <is>
          <t>BEV</t>
        </is>
      </c>
      <c r="I158" t="inlineStr">
        <is>
          <t>NCA</t>
        </is>
      </c>
      <c r="J158" t="n">
        <v>25000</v>
      </c>
      <c r="K158" t="n">
        <v>1776</v>
      </c>
      <c r="L158" s="2">
        <f>J158/K158</f>
        <v/>
      </c>
      <c r="M158" t="n">
        <v>1.1</v>
      </c>
      <c r="N158" t="n">
        <v>75</v>
      </c>
      <c r="O158" t="n">
        <v>6</v>
      </c>
      <c r="P158" s="2">
        <f>SUM(U158,V158,W158,AC158,AF158,AH158)</f>
        <v/>
      </c>
      <c r="Q158" s="2">
        <f>P158+(M158*N158)+O158</f>
        <v/>
      </c>
      <c r="R158" t="n">
        <v>4.7</v>
      </c>
      <c r="S158" s="2" t="n">
        <v>65.43382696032849</v>
      </c>
      <c r="T158" s="1" t="n">
        <v>0.07000000000000001</v>
      </c>
      <c r="U158" s="2">
        <f>S158*(1-T158)</f>
        <v/>
      </c>
      <c r="V158" s="2">
        <f>S158*0.2</f>
        <v/>
      </c>
      <c r="W158" s="2">
        <f>U158*0.3</f>
        <v/>
      </c>
      <c r="X158" s="3" t="n">
        <v>9.5</v>
      </c>
      <c r="Y158" s="1" t="n">
        <v>0.8</v>
      </c>
      <c r="Z158" s="3">
        <f>Y158*X158</f>
        <v/>
      </c>
      <c r="AA158" s="3">
        <f>IF(I158&lt;&gt;"",X158/INDEX('energy battery'!$B$3:$D$6,MATCH('vehicles specifications'!$D158,'energy battery'!$A$3:$A$6,0),MATCH('vehicles specifications'!$I158,'energy battery'!$B$2:$D$2,0)),"")</f>
        <v/>
      </c>
      <c r="AB158" s="3">
        <f>IF(AA158&lt;&gt;"",0.3*AA158,"")</f>
        <v/>
      </c>
      <c r="AC158" s="3">
        <f>IF(AA158&lt;&gt;"",AB158+AA158,"")</f>
        <v/>
      </c>
      <c r="AD158" s="3" t="n">
        <v>0</v>
      </c>
      <c r="AE158" s="3" t="n">
        <v>0</v>
      </c>
      <c r="AF158">
        <f>AE158*'fuels and tailpipe emissions'!$B$3</f>
        <v/>
      </c>
      <c r="AG158" t="n">
        <v>0</v>
      </c>
      <c r="AH158" s="3" t="n">
        <v>0</v>
      </c>
      <c r="AI158" s="3" t="n">
        <v>3</v>
      </c>
      <c r="AJ158" s="3" t="n">
        <v>1</v>
      </c>
      <c r="AK158">
        <f>J158/25000</f>
        <v/>
      </c>
      <c r="AL158">
        <f>0.000537/1000*Q158</f>
        <v/>
      </c>
      <c r="AM158" t="n">
        <v>0.00129</v>
      </c>
      <c r="AN158" s="2">
        <f>U158</f>
        <v/>
      </c>
      <c r="AO158" s="2">
        <f>SUM(V158:W158)</f>
        <v/>
      </c>
      <c r="AP158" s="2">
        <f>AC158</f>
        <v/>
      </c>
      <c r="AQ158" s="6" t="inlineStr"/>
      <c r="AR158" s="20" t="n"/>
      <c r="AS158" s="6" t="n">
        <v>0.182</v>
      </c>
      <c r="AT158" s="2">
        <f>SUM(Z158,AG158)/(SUM(AQ158,AS158)/3.6)</f>
        <v/>
      </c>
      <c r="AU158" s="5" t="n">
        <v>0</v>
      </c>
      <c r="AV158" s="5" t="n">
        <v>0</v>
      </c>
      <c r="AW158" s="7" t="n">
        <v>0</v>
      </c>
      <c r="AX158" s="7" t="n">
        <v>0</v>
      </c>
      <c r="AY158" s="7" t="n">
        <v>0</v>
      </c>
      <c r="AZ158" s="7" t="n">
        <v>0</v>
      </c>
      <c r="BA158" s="7" t="n">
        <v>0</v>
      </c>
      <c r="BB158" s="7" t="n">
        <v>0</v>
      </c>
      <c r="BC158" s="7" t="n">
        <v>0</v>
      </c>
      <c r="BD158" s="7" t="n">
        <v>0</v>
      </c>
      <c r="BE158" s="7" t="n">
        <v>0</v>
      </c>
      <c r="BF158" s="7" t="n">
        <v>0</v>
      </c>
      <c r="BG158" s="7" t="n">
        <v>0</v>
      </c>
      <c r="BH158" s="7" t="n">
        <v>0</v>
      </c>
      <c r="BI158" s="7" t="n">
        <v>0</v>
      </c>
      <c r="BJ158" s="7" t="n">
        <v>0</v>
      </c>
      <c r="BK158" s="7" t="n">
        <v>0</v>
      </c>
      <c r="BL158" s="7" t="n">
        <v>0</v>
      </c>
      <c r="BM158" s="7" t="n">
        <v>0</v>
      </c>
      <c r="BN158" s="7" t="n">
        <v>0</v>
      </c>
      <c r="BO158" s="7" t="n">
        <v>0</v>
      </c>
      <c r="BP158" s="7" t="n">
        <v>0</v>
      </c>
      <c r="BQ158" s="7" t="n">
        <v>0</v>
      </c>
      <c r="BR158" s="7" t="n">
        <v>0</v>
      </c>
      <c r="BS158" s="7" t="n">
        <v>0</v>
      </c>
      <c r="BT158" s="7" t="n">
        <v>0</v>
      </c>
      <c r="BU158" s="7" t="n">
        <v>0</v>
      </c>
      <c r="BV158" s="7" t="n">
        <v>0</v>
      </c>
      <c r="BW158" s="7" t="n">
        <v>0</v>
      </c>
      <c r="BX158" s="7" t="n">
        <v>0</v>
      </c>
      <c r="BY158" s="7" t="n">
        <v>0</v>
      </c>
      <c r="BZ158" s="7" t="n">
        <v>0</v>
      </c>
      <c r="CA158" s="7" t="n">
        <v>0</v>
      </c>
      <c r="CB158" s="7" t="n">
        <v>0</v>
      </c>
      <c r="CC158" s="7" t="n">
        <v>0</v>
      </c>
      <c r="CD158" s="7" t="n">
        <v>0</v>
      </c>
      <c r="CE158" s="7" t="n">
        <v>0</v>
      </c>
      <c r="CF158" s="7" t="n">
        <v>0</v>
      </c>
      <c r="CG158" s="7" t="n">
        <v>0</v>
      </c>
      <c r="CH158" s="7" t="n">
        <v>0</v>
      </c>
      <c r="CI158" s="7" t="n">
        <v>0</v>
      </c>
      <c r="CJ158" s="7" t="n">
        <v>0</v>
      </c>
      <c r="CK158" s="38">
        <f>VLOOKUP($B158,'abrasion emissions'!$O$7:$R$36,2,FALSE)</f>
        <v/>
      </c>
      <c r="CL158" s="38">
        <f>VLOOKUP($B158,'abrasion emissions'!$O$7:$R$36,3,FALSE)</f>
        <v/>
      </c>
      <c r="CM158" s="38">
        <f>VLOOKUP($B158,'abrasion emissions'!$O$7:$R$36,4,FALSE)</f>
        <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
      </c>
      <c r="CV158" s="7">
        <f>(CK158*CN158)+(CL158*CO158)+(CM158*CP158)</f>
        <v/>
      </c>
      <c r="CW158" s="7">
        <f>(CK158*CQ158)+(CL158*CR158)+(CM158*CS158)</f>
        <v/>
      </c>
    </row>
    <row r="159">
      <c r="A159">
        <f>B159&amp;" - "&amp;D159&amp;" - "&amp;IF(I159&lt;&gt;"",I159&amp;" - "&amp;E159,E159)</f>
        <v/>
      </c>
      <c r="B159" t="inlineStr">
        <is>
          <t>Motorbike, battery electric, 11-35kW</t>
        </is>
      </c>
      <c r="D159" s="18" t="n">
        <v>2020</v>
      </c>
      <c r="E159" t="inlineStr">
        <is>
          <t>CH</t>
        </is>
      </c>
      <c r="F159" t="inlineStr">
        <is>
          <t>None</t>
        </is>
      </c>
      <c r="G159" t="inlineStr">
        <is>
          <t>vkm</t>
        </is>
      </c>
      <c r="H159" t="inlineStr">
        <is>
          <t>BEV</t>
        </is>
      </c>
      <c r="I159" t="inlineStr">
        <is>
          <t>NCA</t>
        </is>
      </c>
      <c r="J159" t="n">
        <v>38500</v>
      </c>
      <c r="K159" t="n">
        <v>2405</v>
      </c>
      <c r="L159" s="2">
        <f>J159/K159</f>
        <v/>
      </c>
      <c r="M159" t="n">
        <v>1.1</v>
      </c>
      <c r="N159" t="n">
        <v>75</v>
      </c>
      <c r="O159" t="n">
        <v>6</v>
      </c>
      <c r="P159" s="2">
        <f>SUM(U159,V159,W159,AC159,AF159,AH159)</f>
        <v/>
      </c>
      <c r="Q159" s="2">
        <f>P159+(M159*N159)+O159</f>
        <v/>
      </c>
      <c r="R159" t="n">
        <v>14</v>
      </c>
      <c r="S159" s="2" t="n">
        <v>81</v>
      </c>
      <c r="T159" s="1" t="n">
        <v>0</v>
      </c>
      <c r="U159" s="2">
        <f>S159*(1-T159)</f>
        <v/>
      </c>
      <c r="V159" s="2" t="n">
        <v>13</v>
      </c>
      <c r="W159" s="2" t="n">
        <v>19</v>
      </c>
      <c r="X159" s="3" t="n">
        <v>8.1</v>
      </c>
      <c r="Y159" s="1" t="n">
        <v>0.8</v>
      </c>
      <c r="Z159" s="3">
        <f>Y159*X159</f>
        <v/>
      </c>
      <c r="AA159" s="3">
        <f>IF(I159&lt;&gt;"",X159/INDEX('energy battery'!$B$3:$D$6,MATCH('vehicles specifications'!$D159,'energy battery'!$A$3:$A$6,0),MATCH('vehicles specifications'!$I159,'energy battery'!$B$2:$D$2,0)),"")</f>
        <v/>
      </c>
      <c r="AB159" s="3">
        <f>IF(AA159&lt;&gt;"",0.3*AA159,"")</f>
        <v/>
      </c>
      <c r="AC159" s="3">
        <f>IF(AA159&lt;&gt;"",AB159+AA159,"")</f>
        <v/>
      </c>
      <c r="AD159" s="3" t="n">
        <v>1</v>
      </c>
      <c r="AE159" s="3" t="n">
        <v>0</v>
      </c>
      <c r="AF159">
        <f>AE159*'fuels and tailpipe emissions'!$B$3</f>
        <v/>
      </c>
      <c r="AG159" t="n">
        <v>0</v>
      </c>
      <c r="AH159" s="3" t="n">
        <v>0</v>
      </c>
      <c r="AI159" s="3" t="n">
        <v>5</v>
      </c>
      <c r="AJ159" s="3" t="n">
        <v>1</v>
      </c>
      <c r="AK159">
        <f>J159/25000</f>
        <v/>
      </c>
      <c r="AL159">
        <f>0.000537/1000*Q159</f>
        <v/>
      </c>
      <c r="AM159" t="n">
        <v>0.00129</v>
      </c>
      <c r="AN159" s="2">
        <f>U159</f>
        <v/>
      </c>
      <c r="AO159" s="2">
        <f>SUM(V159:W159)</f>
        <v/>
      </c>
      <c r="AP159" s="2">
        <f>AC159</f>
        <v/>
      </c>
      <c r="AQ159" s="6" t="inlineStr"/>
      <c r="AR159" s="20" t="n"/>
      <c r="AS159" s="6" t="n">
        <v>0.2463557991373035</v>
      </c>
      <c r="AT159" s="2">
        <f>SUM(Z159,AG159)/(SUM(AQ159,AS159)/3.6)</f>
        <v/>
      </c>
      <c r="AU159" s="5" t="n">
        <v>0</v>
      </c>
      <c r="AV159" s="5" t="n">
        <v>0</v>
      </c>
      <c r="AW159" s="7" t="n">
        <v>0</v>
      </c>
      <c r="AX159" s="7" t="n">
        <v>0</v>
      </c>
      <c r="AY159" s="7" t="n">
        <v>0</v>
      </c>
      <c r="AZ159" s="7" t="n">
        <v>0</v>
      </c>
      <c r="BA159" s="7" t="n">
        <v>0</v>
      </c>
      <c r="BB159" s="7" t="n">
        <v>0</v>
      </c>
      <c r="BC159" s="7" t="n">
        <v>0</v>
      </c>
      <c r="BD159" s="7" t="n">
        <v>0</v>
      </c>
      <c r="BE159" s="7" t="n">
        <v>0</v>
      </c>
      <c r="BF159" s="7" t="n">
        <v>0</v>
      </c>
      <c r="BG159" s="7" t="n">
        <v>0</v>
      </c>
      <c r="BH159" s="7" t="n">
        <v>0</v>
      </c>
      <c r="BI159" s="7" t="n">
        <v>0</v>
      </c>
      <c r="BJ159" s="7" t="n">
        <v>0</v>
      </c>
      <c r="BK159" s="7" t="n">
        <v>0</v>
      </c>
      <c r="BL159" s="7" t="n">
        <v>0</v>
      </c>
      <c r="BM159" s="7" t="n">
        <v>0</v>
      </c>
      <c r="BN159" s="7" t="n">
        <v>0</v>
      </c>
      <c r="BO159" s="7" t="n">
        <v>0</v>
      </c>
      <c r="BP159" s="7" t="n">
        <v>0</v>
      </c>
      <c r="BQ159" s="7" t="n">
        <v>0</v>
      </c>
      <c r="BR159" s="7" t="n">
        <v>0</v>
      </c>
      <c r="BS159" s="7" t="n">
        <v>0</v>
      </c>
      <c r="BT159" s="7" t="n">
        <v>0</v>
      </c>
      <c r="BU159" s="7" t="n">
        <v>0</v>
      </c>
      <c r="BV159" s="7" t="n">
        <v>0</v>
      </c>
      <c r="BW159" s="7" t="n">
        <v>0</v>
      </c>
      <c r="BX159" s="7" t="n">
        <v>0</v>
      </c>
      <c r="BY159" s="7" t="n">
        <v>0</v>
      </c>
      <c r="BZ159" s="7" t="n">
        <v>0</v>
      </c>
      <c r="CA159" s="7" t="n">
        <v>0</v>
      </c>
      <c r="CB159" s="7" t="n">
        <v>0</v>
      </c>
      <c r="CC159" s="7" t="n">
        <v>0</v>
      </c>
      <c r="CD159" s="7" t="n">
        <v>0</v>
      </c>
      <c r="CE159" s="7" t="n">
        <v>0</v>
      </c>
      <c r="CF159" s="7" t="n">
        <v>0</v>
      </c>
      <c r="CG159" s="7" t="n">
        <v>0</v>
      </c>
      <c r="CH159" s="7" t="n">
        <v>0</v>
      </c>
      <c r="CI159" s="7" t="n">
        <v>0</v>
      </c>
      <c r="CJ159" s="7" t="n">
        <v>0</v>
      </c>
      <c r="CK159" s="38">
        <f>VLOOKUP($B159,'abrasion emissions'!$O$7:$R$36,2,FALSE)</f>
        <v/>
      </c>
      <c r="CL159" s="38">
        <f>VLOOKUP($B159,'abrasion emissions'!$O$7:$R$36,3,FALSE)</f>
        <v/>
      </c>
      <c r="CM159" s="38">
        <f>VLOOKUP($B159,'abrasion emissions'!$O$7:$R$36,4,FALSE)</f>
        <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
      </c>
      <c r="CV159" s="7">
        <f>(CK159*CN159)+(CL159*CO159)+(CM159*CP159)</f>
        <v/>
      </c>
      <c r="CW159" s="7">
        <f>(CK159*CQ159)+(CL159*CR159)+(CM159*CS159)</f>
        <v/>
      </c>
    </row>
    <row r="160">
      <c r="A160">
        <f>B160&amp;" - "&amp;D160&amp;" - "&amp;IF(I160&lt;&gt;"",I160&amp;" - "&amp;E160,E160)</f>
        <v/>
      </c>
      <c r="B160" t="inlineStr">
        <is>
          <t>Motorbike, battery electric, 11-35kW</t>
        </is>
      </c>
      <c r="D160" s="18" t="n">
        <v>2030</v>
      </c>
      <c r="E160" t="inlineStr">
        <is>
          <t>CH</t>
        </is>
      </c>
      <c r="F160" t="inlineStr">
        <is>
          <t>None</t>
        </is>
      </c>
      <c r="G160" t="inlineStr">
        <is>
          <t>vkm</t>
        </is>
      </c>
      <c r="H160" t="inlineStr">
        <is>
          <t>BEV</t>
        </is>
      </c>
      <c r="I160" t="inlineStr">
        <is>
          <t>NCA</t>
        </is>
      </c>
      <c r="J160" t="n">
        <v>38500</v>
      </c>
      <c r="K160" t="n">
        <v>2405</v>
      </c>
      <c r="L160" s="2">
        <f>J160/K160</f>
        <v/>
      </c>
      <c r="M160" t="n">
        <v>1.1</v>
      </c>
      <c r="N160" t="n">
        <v>75</v>
      </c>
      <c r="O160" t="n">
        <v>6</v>
      </c>
      <c r="P160" s="2">
        <f>SUM(U160,V160,W160,AC160,AF160,AH160)</f>
        <v/>
      </c>
      <c r="Q160" s="2">
        <f>P160+(M160*N160)+O160</f>
        <v/>
      </c>
      <c r="R160" t="n">
        <v>14</v>
      </c>
      <c r="S160" s="2" t="n">
        <v>81</v>
      </c>
      <c r="T160" s="1" t="n">
        <v>0.03</v>
      </c>
      <c r="U160" s="2">
        <f>S160*(1-T160)</f>
        <v/>
      </c>
      <c r="V160" s="2" t="n">
        <v>13</v>
      </c>
      <c r="W160" s="2" t="n">
        <v>19</v>
      </c>
      <c r="X160" s="3" t="n">
        <v>12.8</v>
      </c>
      <c r="Y160" s="1" t="n">
        <v>0.8</v>
      </c>
      <c r="Z160" s="3">
        <f>Y160*X160</f>
        <v/>
      </c>
      <c r="AA160" s="3">
        <f>IF(I160&lt;&gt;"",X160/INDEX('energy battery'!$B$3:$D$6,MATCH('vehicles specifications'!$D160,'energy battery'!$A$3:$A$6,0),MATCH('vehicles specifications'!$I160,'energy battery'!$B$2:$D$2,0)),"")</f>
        <v/>
      </c>
      <c r="AB160" s="3">
        <f>IF(AA160&lt;&gt;"",0.3*AA160,"")</f>
        <v/>
      </c>
      <c r="AC160" s="3">
        <f>IF(AA160&lt;&gt;"",AB160+AA160,"")</f>
        <v/>
      </c>
      <c r="AD160" s="3" t="n">
        <v>0.5</v>
      </c>
      <c r="AE160" s="3" t="n">
        <v>0</v>
      </c>
      <c r="AF160">
        <f>AE160*'fuels and tailpipe emissions'!$B$3</f>
        <v/>
      </c>
      <c r="AG160" t="n">
        <v>0</v>
      </c>
      <c r="AH160" s="3" t="n">
        <v>0</v>
      </c>
      <c r="AI160" s="3" t="n">
        <v>5</v>
      </c>
      <c r="AJ160" s="3" t="n">
        <v>1</v>
      </c>
      <c r="AK160">
        <f>J160/25000</f>
        <v/>
      </c>
      <c r="AL160">
        <f>0.000537/1000*Q160</f>
        <v/>
      </c>
      <c r="AM160" t="n">
        <v>0.00129</v>
      </c>
      <c r="AN160" s="2">
        <f>U160</f>
        <v/>
      </c>
      <c r="AO160" s="2">
        <f>SUM(V160:W160)</f>
        <v/>
      </c>
      <c r="AP160" s="2">
        <f>AC160</f>
        <v/>
      </c>
      <c r="AQ160" s="6" t="inlineStr"/>
      <c r="AR160" s="20" t="n"/>
      <c r="AS160" s="6" t="n">
        <v>0.2463557991373035</v>
      </c>
      <c r="AT160" s="2">
        <f>SUM(Z160,AG160)/(SUM(AQ160,AS160)/3.6)</f>
        <v/>
      </c>
      <c r="AU160" s="5" t="n">
        <v>0</v>
      </c>
      <c r="AV160" s="5" t="n">
        <v>0</v>
      </c>
      <c r="AW160" s="7" t="n">
        <v>0</v>
      </c>
      <c r="AX160" s="7" t="n">
        <v>0</v>
      </c>
      <c r="AY160" s="7" t="n">
        <v>0</v>
      </c>
      <c r="AZ160" s="7" t="n">
        <v>0</v>
      </c>
      <c r="BA160" s="7" t="n">
        <v>0</v>
      </c>
      <c r="BB160" s="7" t="n">
        <v>0</v>
      </c>
      <c r="BC160" s="7" t="n">
        <v>0</v>
      </c>
      <c r="BD160" s="7" t="n">
        <v>0</v>
      </c>
      <c r="BE160" s="7" t="n">
        <v>0</v>
      </c>
      <c r="BF160" s="7" t="n">
        <v>0</v>
      </c>
      <c r="BG160" s="7" t="n">
        <v>0</v>
      </c>
      <c r="BH160" s="7" t="n">
        <v>0</v>
      </c>
      <c r="BI160" s="7" t="n">
        <v>0</v>
      </c>
      <c r="BJ160" s="7" t="n">
        <v>0</v>
      </c>
      <c r="BK160" s="7" t="n">
        <v>0</v>
      </c>
      <c r="BL160" s="7" t="n">
        <v>0</v>
      </c>
      <c r="BM160" s="7" t="n">
        <v>0</v>
      </c>
      <c r="BN160" s="7" t="n">
        <v>0</v>
      </c>
      <c r="BO160" s="7" t="n">
        <v>0</v>
      </c>
      <c r="BP160" s="7" t="n">
        <v>0</v>
      </c>
      <c r="BQ160" s="7" t="n">
        <v>0</v>
      </c>
      <c r="BR160" s="7" t="n">
        <v>0</v>
      </c>
      <c r="BS160" s="7" t="n">
        <v>0</v>
      </c>
      <c r="BT160" s="7" t="n">
        <v>0</v>
      </c>
      <c r="BU160" s="7" t="n">
        <v>0</v>
      </c>
      <c r="BV160" s="7" t="n">
        <v>0</v>
      </c>
      <c r="BW160" s="7" t="n">
        <v>0</v>
      </c>
      <c r="BX160" s="7" t="n">
        <v>0</v>
      </c>
      <c r="BY160" s="7" t="n">
        <v>0</v>
      </c>
      <c r="BZ160" s="7" t="n">
        <v>0</v>
      </c>
      <c r="CA160" s="7" t="n">
        <v>0</v>
      </c>
      <c r="CB160" s="7" t="n">
        <v>0</v>
      </c>
      <c r="CC160" s="7" t="n">
        <v>0</v>
      </c>
      <c r="CD160" s="7" t="n">
        <v>0</v>
      </c>
      <c r="CE160" s="7" t="n">
        <v>0</v>
      </c>
      <c r="CF160" s="7" t="n">
        <v>0</v>
      </c>
      <c r="CG160" s="7" t="n">
        <v>0</v>
      </c>
      <c r="CH160" s="7" t="n">
        <v>0</v>
      </c>
      <c r="CI160" s="7" t="n">
        <v>0</v>
      </c>
      <c r="CJ160" s="7" t="n">
        <v>0</v>
      </c>
      <c r="CK160" s="38">
        <f>VLOOKUP($B160,'abrasion emissions'!$O$7:$R$36,2,FALSE)</f>
        <v/>
      </c>
      <c r="CL160" s="38">
        <f>VLOOKUP($B160,'abrasion emissions'!$O$7:$R$36,3,FALSE)</f>
        <v/>
      </c>
      <c r="CM160" s="38">
        <f>VLOOKUP($B160,'abrasion emissions'!$O$7:$R$36,4,FALSE)</f>
        <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
      </c>
      <c r="CV160" s="7">
        <f>(CK160*CN160)+(CL160*CO160)+(CM160*CP160)</f>
        <v/>
      </c>
      <c r="CW160" s="7">
        <f>(CK160*CQ160)+(CL160*CR160)+(CM160*CS160)</f>
        <v/>
      </c>
    </row>
    <row r="161">
      <c r="A161">
        <f>B161&amp;" - "&amp;D161&amp;" - "&amp;IF(I161&lt;&gt;"",I161&amp;" - "&amp;E161,E161)</f>
        <v/>
      </c>
      <c r="B161" t="inlineStr">
        <is>
          <t>Motorbike, battery electric, 11-35kW</t>
        </is>
      </c>
      <c r="D161" s="18" t="n">
        <v>2040</v>
      </c>
      <c r="E161" t="inlineStr">
        <is>
          <t>CH</t>
        </is>
      </c>
      <c r="F161" t="inlineStr">
        <is>
          <t>None</t>
        </is>
      </c>
      <c r="G161" t="inlineStr">
        <is>
          <t>vkm</t>
        </is>
      </c>
      <c r="H161" t="inlineStr">
        <is>
          <t>BEV</t>
        </is>
      </c>
      <c r="I161" t="inlineStr">
        <is>
          <t>NCA</t>
        </is>
      </c>
      <c r="J161" t="n">
        <v>38500</v>
      </c>
      <c r="K161" t="n">
        <v>2405</v>
      </c>
      <c r="L161" s="2">
        <f>J161/K161</f>
        <v/>
      </c>
      <c r="M161" t="n">
        <v>1.1</v>
      </c>
      <c r="N161" t="n">
        <v>75</v>
      </c>
      <c r="O161" t="n">
        <v>6</v>
      </c>
      <c r="P161" s="2">
        <f>SUM(U161,V161,W161,AC161,AF161,AH161)</f>
        <v/>
      </c>
      <c r="Q161" s="2">
        <f>P161+(M161*N161)+O161</f>
        <v/>
      </c>
      <c r="R161" t="n">
        <v>14</v>
      </c>
      <c r="S161" s="2" t="n">
        <v>81</v>
      </c>
      <c r="T161" s="1" t="n">
        <v>0.05</v>
      </c>
      <c r="U161" s="2">
        <f>S161*(1-T161)</f>
        <v/>
      </c>
      <c r="V161" s="2" t="n">
        <v>13</v>
      </c>
      <c r="W161" s="2" t="n">
        <v>19</v>
      </c>
      <c r="X161" s="3" t="n">
        <v>17.8</v>
      </c>
      <c r="Y161" s="1" t="n">
        <v>0.8</v>
      </c>
      <c r="Z161" s="3">
        <f>Y161*X161</f>
        <v/>
      </c>
      <c r="AA161" s="3">
        <f>IF(I161&lt;&gt;"",X161/INDEX('energy battery'!$B$3:$D$6,MATCH('vehicles specifications'!$D161,'energy battery'!$A$3:$A$6,0),MATCH('vehicles specifications'!$I161,'energy battery'!$B$2:$D$2,0)),"")</f>
        <v/>
      </c>
      <c r="AB161" s="3">
        <f>IF(AA161&lt;&gt;"",0.3*AA161,"")</f>
        <v/>
      </c>
      <c r="AC161" s="3">
        <f>IF(AA161&lt;&gt;"",AB161+AA161,"")</f>
        <v/>
      </c>
      <c r="AD161" s="3" t="n">
        <v>0.25</v>
      </c>
      <c r="AE161" s="3" t="n">
        <v>0</v>
      </c>
      <c r="AF161">
        <f>AE161*'fuels and tailpipe emissions'!$B$3</f>
        <v/>
      </c>
      <c r="AG161" t="n">
        <v>0</v>
      </c>
      <c r="AH161" s="3" t="n">
        <v>0</v>
      </c>
      <c r="AI161" s="3" t="n">
        <v>5</v>
      </c>
      <c r="AJ161" s="3" t="n">
        <v>1</v>
      </c>
      <c r="AK161">
        <f>J161/25000</f>
        <v/>
      </c>
      <c r="AL161">
        <f>0.000537/1000*Q161</f>
        <v/>
      </c>
      <c r="AM161" t="n">
        <v>0.00129</v>
      </c>
      <c r="AN161" s="2">
        <f>U161</f>
        <v/>
      </c>
      <c r="AO161" s="2">
        <f>SUM(V161:W161)</f>
        <v/>
      </c>
      <c r="AP161" s="2">
        <f>AC161</f>
        <v/>
      </c>
      <c r="AQ161" s="6" t="inlineStr"/>
      <c r="AR161" s="20" t="n"/>
      <c r="AS161" s="6" t="n">
        <v>0.2463557991373035</v>
      </c>
      <c r="AT161" s="2">
        <f>SUM(Z161,AG161)/(SUM(AQ161,AS161)/3.6)</f>
        <v/>
      </c>
      <c r="AU161" s="5" t="n">
        <v>0</v>
      </c>
      <c r="AV161" s="5" t="n">
        <v>0</v>
      </c>
      <c r="AW161" s="7" t="n">
        <v>0</v>
      </c>
      <c r="AX161" s="7" t="n">
        <v>0</v>
      </c>
      <c r="AY161" s="7" t="n">
        <v>0</v>
      </c>
      <c r="AZ161" s="7" t="n">
        <v>0</v>
      </c>
      <c r="BA161" s="7" t="n">
        <v>0</v>
      </c>
      <c r="BB161" s="7" t="n">
        <v>0</v>
      </c>
      <c r="BC161" s="7" t="n">
        <v>0</v>
      </c>
      <c r="BD161" s="7" t="n">
        <v>0</v>
      </c>
      <c r="BE161" s="7" t="n">
        <v>0</v>
      </c>
      <c r="BF161" s="7" t="n">
        <v>0</v>
      </c>
      <c r="BG161" s="7" t="n">
        <v>0</v>
      </c>
      <c r="BH161" s="7" t="n">
        <v>0</v>
      </c>
      <c r="BI161" s="7" t="n">
        <v>0</v>
      </c>
      <c r="BJ161" s="7" t="n">
        <v>0</v>
      </c>
      <c r="BK161" s="7" t="n">
        <v>0</v>
      </c>
      <c r="BL161" s="7" t="n">
        <v>0</v>
      </c>
      <c r="BM161" s="7" t="n">
        <v>0</v>
      </c>
      <c r="BN161" s="7" t="n">
        <v>0</v>
      </c>
      <c r="BO161" s="7" t="n">
        <v>0</v>
      </c>
      <c r="BP161" s="7" t="n">
        <v>0</v>
      </c>
      <c r="BQ161" s="7" t="n">
        <v>0</v>
      </c>
      <c r="BR161" s="7" t="n">
        <v>0</v>
      </c>
      <c r="BS161" s="7" t="n">
        <v>0</v>
      </c>
      <c r="BT161" s="7" t="n">
        <v>0</v>
      </c>
      <c r="BU161" s="7" t="n">
        <v>0</v>
      </c>
      <c r="BV161" s="7" t="n">
        <v>0</v>
      </c>
      <c r="BW161" s="7" t="n">
        <v>0</v>
      </c>
      <c r="BX161" s="7" t="n">
        <v>0</v>
      </c>
      <c r="BY161" s="7" t="n">
        <v>0</v>
      </c>
      <c r="BZ161" s="7" t="n">
        <v>0</v>
      </c>
      <c r="CA161" s="7" t="n">
        <v>0</v>
      </c>
      <c r="CB161" s="7" t="n">
        <v>0</v>
      </c>
      <c r="CC161" s="7" t="n">
        <v>0</v>
      </c>
      <c r="CD161" s="7" t="n">
        <v>0</v>
      </c>
      <c r="CE161" s="7" t="n">
        <v>0</v>
      </c>
      <c r="CF161" s="7" t="n">
        <v>0</v>
      </c>
      <c r="CG161" s="7" t="n">
        <v>0</v>
      </c>
      <c r="CH161" s="7" t="n">
        <v>0</v>
      </c>
      <c r="CI161" s="7" t="n">
        <v>0</v>
      </c>
      <c r="CJ161" s="7" t="n">
        <v>0</v>
      </c>
      <c r="CK161" s="38">
        <f>VLOOKUP($B161,'abrasion emissions'!$O$7:$R$36,2,FALSE)</f>
        <v/>
      </c>
      <c r="CL161" s="38">
        <f>VLOOKUP($B161,'abrasion emissions'!$O$7:$R$36,3,FALSE)</f>
        <v/>
      </c>
      <c r="CM161" s="38">
        <f>VLOOKUP($B161,'abrasion emissions'!$O$7:$R$36,4,FALSE)</f>
        <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
      </c>
      <c r="CV161" s="7">
        <f>(CK161*CN161)+(CL161*CO161)+(CM161*CP161)</f>
        <v/>
      </c>
      <c r="CW161" s="7">
        <f>(CK161*CQ161)+(CL161*CR161)+(CM161*CS161)</f>
        <v/>
      </c>
    </row>
    <row r="162">
      <c r="A162">
        <f>B162&amp;" - "&amp;D162&amp;" - "&amp;IF(I162&lt;&gt;"",I162&amp;" - "&amp;E162,E162)</f>
        <v/>
      </c>
      <c r="B162" t="inlineStr">
        <is>
          <t>Motorbike, battery electric, 11-35kW</t>
        </is>
      </c>
      <c r="D162" s="18" t="n">
        <v>2050</v>
      </c>
      <c r="E162" t="inlineStr">
        <is>
          <t>CH</t>
        </is>
      </c>
      <c r="F162" t="inlineStr">
        <is>
          <t>None</t>
        </is>
      </c>
      <c r="G162" t="inlineStr">
        <is>
          <t>vkm</t>
        </is>
      </c>
      <c r="H162" t="inlineStr">
        <is>
          <t>BEV</t>
        </is>
      </c>
      <c r="I162" t="inlineStr">
        <is>
          <t>NCA</t>
        </is>
      </c>
      <c r="J162" t="n">
        <v>38500</v>
      </c>
      <c r="K162" t="n">
        <v>2405</v>
      </c>
      <c r="L162" s="2">
        <f>J162/K162</f>
        <v/>
      </c>
      <c r="M162" t="n">
        <v>1.1</v>
      </c>
      <c r="N162" t="n">
        <v>75</v>
      </c>
      <c r="O162" t="n">
        <v>6</v>
      </c>
      <c r="P162" s="2">
        <f>SUM(U162,V162,W162,AC162,AF162,AH162)</f>
        <v/>
      </c>
      <c r="Q162" s="2">
        <f>P162+(M162*N162)+O162</f>
        <v/>
      </c>
      <c r="R162" t="n">
        <v>14</v>
      </c>
      <c r="S162" s="2" t="n">
        <v>81</v>
      </c>
      <c r="T162" s="1" t="n">
        <v>0.07000000000000001</v>
      </c>
      <c r="U162" s="2">
        <f>S162*(1-T162)</f>
        <v/>
      </c>
      <c r="V162" s="2" t="n">
        <v>13</v>
      </c>
      <c r="W162" s="2" t="n">
        <v>19</v>
      </c>
      <c r="X162" s="3" t="n">
        <v>22.8</v>
      </c>
      <c r="Y162" s="1" t="n">
        <v>0.8</v>
      </c>
      <c r="Z162" s="3">
        <f>Y162*X162</f>
        <v/>
      </c>
      <c r="AA162" s="3">
        <f>IF(I162&lt;&gt;"",X162/INDEX('energy battery'!$B$3:$D$6,MATCH('vehicles specifications'!$D162,'energy battery'!$A$3:$A$6,0),MATCH('vehicles specifications'!$I162,'energy battery'!$B$2:$D$2,0)),"")</f>
        <v/>
      </c>
      <c r="AB162" s="3">
        <f>IF(AA162&lt;&gt;"",0.3*AA162,"")</f>
        <v/>
      </c>
      <c r="AC162" s="3">
        <f>IF(AA162&lt;&gt;"",AB162+AA162,"")</f>
        <v/>
      </c>
      <c r="AD162" s="3" t="n">
        <v>0</v>
      </c>
      <c r="AE162" s="3" t="n">
        <v>0</v>
      </c>
      <c r="AF162">
        <f>AE162*'fuels and tailpipe emissions'!$B$3</f>
        <v/>
      </c>
      <c r="AG162" t="n">
        <v>0</v>
      </c>
      <c r="AH162" s="3" t="n">
        <v>0</v>
      </c>
      <c r="AI162" s="3" t="n">
        <v>5</v>
      </c>
      <c r="AJ162" s="3" t="n">
        <v>1</v>
      </c>
      <c r="AK162">
        <f>J162/25000</f>
        <v/>
      </c>
      <c r="AL162">
        <f>0.000537/1000*Q162</f>
        <v/>
      </c>
      <c r="AM162" t="n">
        <v>0.00129</v>
      </c>
      <c r="AN162" s="2">
        <f>U162</f>
        <v/>
      </c>
      <c r="AO162" s="2">
        <f>SUM(V162:W162)</f>
        <v/>
      </c>
      <c r="AP162" s="2">
        <f>AC162</f>
        <v/>
      </c>
      <c r="AQ162" s="6" t="inlineStr"/>
      <c r="AR162" s="20" t="n"/>
      <c r="AS162" s="6" t="n">
        <v>0.2463557991373035</v>
      </c>
      <c r="AT162" s="2">
        <f>SUM(Z162,AG162)/(SUM(AQ162,AS162)/3.6)</f>
        <v/>
      </c>
      <c r="AU162" s="5" t="n">
        <v>0</v>
      </c>
      <c r="AV162" s="5" t="n">
        <v>0</v>
      </c>
      <c r="AW162" s="7" t="n">
        <v>0</v>
      </c>
      <c r="AX162" s="7" t="n">
        <v>0</v>
      </c>
      <c r="AY162" s="7" t="n">
        <v>0</v>
      </c>
      <c r="AZ162" s="7" t="n">
        <v>0</v>
      </c>
      <c r="BA162" s="7" t="n">
        <v>0</v>
      </c>
      <c r="BB162" s="7" t="n">
        <v>0</v>
      </c>
      <c r="BC162" s="7" t="n">
        <v>0</v>
      </c>
      <c r="BD162" s="7" t="n">
        <v>0</v>
      </c>
      <c r="BE162" s="7" t="n">
        <v>0</v>
      </c>
      <c r="BF162" s="7" t="n">
        <v>0</v>
      </c>
      <c r="BG162" s="7" t="n">
        <v>0</v>
      </c>
      <c r="BH162" s="7" t="n">
        <v>0</v>
      </c>
      <c r="BI162" s="7" t="n">
        <v>0</v>
      </c>
      <c r="BJ162" s="7" t="n">
        <v>0</v>
      </c>
      <c r="BK162" s="7" t="n">
        <v>0</v>
      </c>
      <c r="BL162" s="7" t="n">
        <v>0</v>
      </c>
      <c r="BM162" s="7" t="n">
        <v>0</v>
      </c>
      <c r="BN162" s="7" t="n">
        <v>0</v>
      </c>
      <c r="BO162" s="7" t="n">
        <v>0</v>
      </c>
      <c r="BP162" s="7" t="n">
        <v>0</v>
      </c>
      <c r="BQ162" s="7" t="n">
        <v>0</v>
      </c>
      <c r="BR162" s="7" t="n">
        <v>0</v>
      </c>
      <c r="BS162" s="7" t="n">
        <v>0</v>
      </c>
      <c r="BT162" s="7" t="n">
        <v>0</v>
      </c>
      <c r="BU162" s="7" t="n">
        <v>0</v>
      </c>
      <c r="BV162" s="7" t="n">
        <v>0</v>
      </c>
      <c r="BW162" s="7" t="n">
        <v>0</v>
      </c>
      <c r="BX162" s="7" t="n">
        <v>0</v>
      </c>
      <c r="BY162" s="7" t="n">
        <v>0</v>
      </c>
      <c r="BZ162" s="7" t="n">
        <v>0</v>
      </c>
      <c r="CA162" s="7" t="n">
        <v>0</v>
      </c>
      <c r="CB162" s="7" t="n">
        <v>0</v>
      </c>
      <c r="CC162" s="7" t="n">
        <v>0</v>
      </c>
      <c r="CD162" s="7" t="n">
        <v>0</v>
      </c>
      <c r="CE162" s="7" t="n">
        <v>0</v>
      </c>
      <c r="CF162" s="7" t="n">
        <v>0</v>
      </c>
      <c r="CG162" s="7" t="n">
        <v>0</v>
      </c>
      <c r="CH162" s="7" t="n">
        <v>0</v>
      </c>
      <c r="CI162" s="7" t="n">
        <v>0</v>
      </c>
      <c r="CJ162" s="7" t="n">
        <v>0</v>
      </c>
      <c r="CK162" s="38">
        <f>VLOOKUP($B162,'abrasion emissions'!$O$7:$R$36,2,FALSE)</f>
        <v/>
      </c>
      <c r="CL162" s="38">
        <f>VLOOKUP($B162,'abrasion emissions'!$O$7:$R$36,3,FALSE)</f>
        <v/>
      </c>
      <c r="CM162" s="38">
        <f>VLOOKUP($B162,'abrasion emissions'!$O$7:$R$36,4,FALSE)</f>
        <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
      </c>
      <c r="CV162" s="7">
        <f>(CK162*CN162)+(CL162*CO162)+(CM162*CP162)</f>
        <v/>
      </c>
      <c r="CW162" s="7">
        <f>(CK162*CQ162)+(CL162*CR162)+(CM162*CS162)</f>
        <v/>
      </c>
    </row>
    <row r="163">
      <c r="A163">
        <f>B163&amp;" - "&amp;D163&amp;" - "&amp;IF(I163&lt;&gt;"",I163&amp;" - "&amp;E163,E163)</f>
        <v/>
      </c>
      <c r="B163" t="inlineStr">
        <is>
          <t>Motorbike, battery electric, &gt;35kW</t>
        </is>
      </c>
      <c r="D163" s="18" t="n">
        <v>2020</v>
      </c>
      <c r="E163" t="inlineStr">
        <is>
          <t>CH</t>
        </is>
      </c>
      <c r="F163" t="inlineStr">
        <is>
          <t>None</t>
        </is>
      </c>
      <c r="G163" t="inlineStr">
        <is>
          <t>vkm</t>
        </is>
      </c>
      <c r="H163" t="inlineStr">
        <is>
          <t>BEV</t>
        </is>
      </c>
      <c r="I163" t="inlineStr">
        <is>
          <t>NCA</t>
        </is>
      </c>
      <c r="J163" t="n">
        <v>40500</v>
      </c>
      <c r="K163" t="n">
        <v>2896</v>
      </c>
      <c r="L163" s="2">
        <f>J163/K163</f>
        <v/>
      </c>
      <c r="M163" t="n">
        <v>1.1</v>
      </c>
      <c r="N163" t="n">
        <v>75</v>
      </c>
      <c r="O163" t="n">
        <v>6</v>
      </c>
      <c r="P163" s="2">
        <f>SUM(U163,V163,W163,AC163,AF163,AH163)</f>
        <v/>
      </c>
      <c r="Q163" s="2">
        <f>P163+(M163*N163)+O163</f>
        <v/>
      </c>
      <c r="R163" t="n">
        <v>49</v>
      </c>
      <c r="S163" s="2" t="n">
        <v>111</v>
      </c>
      <c r="T163" s="1" t="n">
        <v>0</v>
      </c>
      <c r="U163" s="2">
        <f>S163*(1-T163)</f>
        <v/>
      </c>
      <c r="V163" s="2" t="n">
        <v>13.74</v>
      </c>
      <c r="W163" s="2" t="n">
        <v>22.9</v>
      </c>
      <c r="X163" s="3" t="n">
        <v>16.5</v>
      </c>
      <c r="Y163" s="1" t="n">
        <v>0.8</v>
      </c>
      <c r="Z163" s="3">
        <f>Y163*X163</f>
        <v/>
      </c>
      <c r="AA163" s="3">
        <f>IF(I163&lt;&gt;"",X163/INDEX('energy battery'!$B$3:$D$6,MATCH('vehicles specifications'!$D163,'energy battery'!$A$3:$A$6,0),MATCH('vehicles specifications'!$I163,'energy battery'!$B$2:$D$2,0)),"")</f>
        <v/>
      </c>
      <c r="AB163" s="3">
        <f>IF(AA163&lt;&gt;"",0.3*AA163,"")</f>
        <v/>
      </c>
      <c r="AC163" s="3">
        <f>IF(AA163&lt;&gt;"",AB163+AA163,"")</f>
        <v/>
      </c>
      <c r="AD163" s="3" t="n">
        <v>1</v>
      </c>
      <c r="AE163" s="3" t="n">
        <v>0</v>
      </c>
      <c r="AF163">
        <f>AE163*'fuels and tailpipe emissions'!$B$3</f>
        <v/>
      </c>
      <c r="AG163" t="n">
        <v>0</v>
      </c>
      <c r="AH163" s="3" t="n">
        <v>0</v>
      </c>
      <c r="AI163" s="3" t="n">
        <v>5</v>
      </c>
      <c r="AJ163" s="3" t="n">
        <v>1</v>
      </c>
      <c r="AK163">
        <f>J163/25000</f>
        <v/>
      </c>
      <c r="AL163">
        <f>0.000537/1000*Q163</f>
        <v/>
      </c>
      <c r="AM163" t="n">
        <v>0.00129</v>
      </c>
      <c r="AN163" s="2">
        <f>U163</f>
        <v/>
      </c>
      <c r="AO163" s="2">
        <f>SUM(V163:W163)</f>
        <v/>
      </c>
      <c r="AP163" s="2">
        <f>AC163</f>
        <v/>
      </c>
      <c r="AQ163" s="6" t="inlineStr"/>
      <c r="AR163" s="20" t="n"/>
      <c r="AS163" s="6" t="n">
        <v>0.2747318210135786</v>
      </c>
      <c r="AT163" s="2">
        <f>SUM(Z163,AG163)/(SUM(AQ163,AS163)/3.6)</f>
        <v/>
      </c>
      <c r="AU163" s="5" t="n">
        <v>0</v>
      </c>
      <c r="AV163" s="5" t="n">
        <v>0</v>
      </c>
      <c r="AW163" s="7" t="n">
        <v>0</v>
      </c>
      <c r="AX163" s="7" t="n">
        <v>0</v>
      </c>
      <c r="AY163" s="7" t="n">
        <v>0</v>
      </c>
      <c r="AZ163" s="7" t="n">
        <v>0</v>
      </c>
      <c r="BA163" s="7" t="n">
        <v>0</v>
      </c>
      <c r="BB163" s="7" t="n">
        <v>0</v>
      </c>
      <c r="BC163" s="7" t="n">
        <v>0</v>
      </c>
      <c r="BD163" s="7" t="n">
        <v>0</v>
      </c>
      <c r="BE163" s="7" t="n">
        <v>0</v>
      </c>
      <c r="BF163" s="7" t="n">
        <v>0</v>
      </c>
      <c r="BG163" s="7" t="n">
        <v>0</v>
      </c>
      <c r="BH163" s="7" t="n">
        <v>0</v>
      </c>
      <c r="BI163" s="7" t="n">
        <v>0</v>
      </c>
      <c r="BJ163" s="7" t="n">
        <v>0</v>
      </c>
      <c r="BK163" s="7" t="n">
        <v>0</v>
      </c>
      <c r="BL163" s="7" t="n">
        <v>0</v>
      </c>
      <c r="BM163" s="7" t="n">
        <v>0</v>
      </c>
      <c r="BN163" s="7" t="n">
        <v>0</v>
      </c>
      <c r="BO163" s="7" t="n">
        <v>0</v>
      </c>
      <c r="BP163" s="7" t="n">
        <v>0</v>
      </c>
      <c r="BQ163" s="7" t="n">
        <v>0</v>
      </c>
      <c r="BR163" s="7" t="n">
        <v>0</v>
      </c>
      <c r="BS163" s="7" t="n">
        <v>0</v>
      </c>
      <c r="BT163" s="7" t="n">
        <v>0</v>
      </c>
      <c r="BU163" s="7" t="n">
        <v>0</v>
      </c>
      <c r="BV163" s="7" t="n">
        <v>0</v>
      </c>
      <c r="BW163" s="7" t="n">
        <v>0</v>
      </c>
      <c r="BX163" s="7" t="n">
        <v>0</v>
      </c>
      <c r="BY163" s="7" t="n">
        <v>0</v>
      </c>
      <c r="BZ163" s="7" t="n">
        <v>0</v>
      </c>
      <c r="CA163" s="7" t="n">
        <v>0</v>
      </c>
      <c r="CB163" s="7" t="n">
        <v>0</v>
      </c>
      <c r="CC163" s="7" t="n">
        <v>0</v>
      </c>
      <c r="CD163" s="7" t="n">
        <v>0</v>
      </c>
      <c r="CE163" s="7" t="n">
        <v>0</v>
      </c>
      <c r="CF163" s="7" t="n">
        <v>0</v>
      </c>
      <c r="CG163" s="7" t="n">
        <v>0</v>
      </c>
      <c r="CH163" s="7" t="n">
        <v>0</v>
      </c>
      <c r="CI163" s="7" t="n">
        <v>0</v>
      </c>
      <c r="CJ163" s="7" t="n">
        <v>0</v>
      </c>
      <c r="CK163" s="38">
        <f>VLOOKUP($B163,'abrasion emissions'!$O$7:$R$36,2,FALSE)</f>
        <v/>
      </c>
      <c r="CL163" s="38">
        <f>VLOOKUP($B163,'abrasion emissions'!$O$7:$R$36,3,FALSE)</f>
        <v/>
      </c>
      <c r="CM163" s="38">
        <f>VLOOKUP($B163,'abrasion emissions'!$O$7:$R$36,4,FALSE)</f>
        <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
      </c>
      <c r="CV163" s="7">
        <f>(CK163*CN163)+(CL163*CO163)+(CM163*CP163)</f>
        <v/>
      </c>
      <c r="CW163" s="7">
        <f>(CK163*CQ163)+(CL163*CR163)+(CM163*CS163)</f>
        <v/>
      </c>
    </row>
    <row r="164">
      <c r="A164">
        <f>B164&amp;" - "&amp;D164&amp;" - "&amp;IF(I164&lt;&gt;"",I164&amp;" - "&amp;E164,E164)</f>
        <v/>
      </c>
      <c r="B164" t="inlineStr">
        <is>
          <t>Motorbike, battery electric, &gt;35kW</t>
        </is>
      </c>
      <c r="D164" s="18" t="n">
        <v>2030</v>
      </c>
      <c r="E164" t="inlineStr">
        <is>
          <t>CH</t>
        </is>
      </c>
      <c r="F164" t="inlineStr">
        <is>
          <t>None</t>
        </is>
      </c>
      <c r="G164" t="inlineStr">
        <is>
          <t>vkm</t>
        </is>
      </c>
      <c r="H164" t="inlineStr">
        <is>
          <t>BEV</t>
        </is>
      </c>
      <c r="I164" t="inlineStr">
        <is>
          <t>NCA</t>
        </is>
      </c>
      <c r="J164" t="n">
        <v>40500</v>
      </c>
      <c r="K164" t="n">
        <v>2896</v>
      </c>
      <c r="L164" s="2">
        <f>J164/K164</f>
        <v/>
      </c>
      <c r="M164" t="n">
        <v>1.1</v>
      </c>
      <c r="N164" t="n">
        <v>75</v>
      </c>
      <c r="O164" t="n">
        <v>6</v>
      </c>
      <c r="P164" s="2">
        <f>SUM(U164,V164,W164,AC164,AF164,AH164)</f>
        <v/>
      </c>
      <c r="Q164" s="2">
        <f>P164+(M164*N164)+O164</f>
        <v/>
      </c>
      <c r="R164" t="n">
        <v>49</v>
      </c>
      <c r="S164" s="2" t="n">
        <v>111</v>
      </c>
      <c r="T164" s="1" t="n">
        <v>0.03</v>
      </c>
      <c r="U164" s="2">
        <f>S164*(1-T164)</f>
        <v/>
      </c>
      <c r="V164" s="2" t="n">
        <v>13.74</v>
      </c>
      <c r="W164" s="2" t="n">
        <v>22.9</v>
      </c>
      <c r="X164" s="3" t="n">
        <v>25.6</v>
      </c>
      <c r="Y164" s="1" t="n">
        <v>0.8</v>
      </c>
      <c r="Z164" s="3">
        <f>Y164*X164</f>
        <v/>
      </c>
      <c r="AA164" s="3">
        <f>IF(I164&lt;&gt;"",X164/INDEX('energy battery'!$B$3:$D$6,MATCH('vehicles specifications'!$D164,'energy battery'!$A$3:$A$6,0),MATCH('vehicles specifications'!$I164,'energy battery'!$B$2:$D$2,0)),"")</f>
        <v/>
      </c>
      <c r="AB164" s="3">
        <f>IF(AA164&lt;&gt;"",0.3*AA164,"")</f>
        <v/>
      </c>
      <c r="AC164" s="3">
        <f>IF(AA164&lt;&gt;"",AB164+AA164,"")</f>
        <v/>
      </c>
      <c r="AD164" s="3" t="n">
        <v>0.5</v>
      </c>
      <c r="AE164" s="3" t="n">
        <v>0</v>
      </c>
      <c r="AF164">
        <f>AE164*'fuels and tailpipe emissions'!$B$3</f>
        <v/>
      </c>
      <c r="AG164" t="n">
        <v>0</v>
      </c>
      <c r="AH164" s="3" t="n">
        <v>0</v>
      </c>
      <c r="AI164" s="3" t="n">
        <v>5</v>
      </c>
      <c r="AJ164" s="3" t="n">
        <v>1</v>
      </c>
      <c r="AK164">
        <f>J164/25000</f>
        <v/>
      </c>
      <c r="AL164">
        <f>0.000537/1000*Q164</f>
        <v/>
      </c>
      <c r="AM164" t="n">
        <v>0.00129</v>
      </c>
      <c r="AN164" s="2">
        <f>U164</f>
        <v/>
      </c>
      <c r="AO164" s="2">
        <f>SUM(V164:W164)</f>
        <v/>
      </c>
      <c r="AP164" s="2">
        <f>AC164</f>
        <v/>
      </c>
      <c r="AQ164" s="6" t="inlineStr"/>
      <c r="AR164" s="20" t="n"/>
      <c r="AS164" s="6" t="n">
        <v>0.2747318210135786</v>
      </c>
      <c r="AT164" s="2">
        <f>SUM(Z164,AG164)/(SUM(AQ164,AS164)/3.6)</f>
        <v/>
      </c>
      <c r="AU164" s="5" t="n">
        <v>0</v>
      </c>
      <c r="AV164" s="5" t="n">
        <v>0</v>
      </c>
      <c r="AW164" s="7" t="n">
        <v>0</v>
      </c>
      <c r="AX164" s="7" t="n">
        <v>0</v>
      </c>
      <c r="AY164" s="7" t="n">
        <v>0</v>
      </c>
      <c r="AZ164" s="7" t="n">
        <v>0</v>
      </c>
      <c r="BA164" s="7" t="n">
        <v>0</v>
      </c>
      <c r="BB164" s="7" t="n">
        <v>0</v>
      </c>
      <c r="BC164" s="7" t="n">
        <v>0</v>
      </c>
      <c r="BD164" s="7" t="n">
        <v>0</v>
      </c>
      <c r="BE164" s="7" t="n">
        <v>0</v>
      </c>
      <c r="BF164" s="7" t="n">
        <v>0</v>
      </c>
      <c r="BG164" s="7" t="n">
        <v>0</v>
      </c>
      <c r="BH164" s="7" t="n">
        <v>0</v>
      </c>
      <c r="BI164" s="7" t="n">
        <v>0</v>
      </c>
      <c r="BJ164" s="7" t="n">
        <v>0</v>
      </c>
      <c r="BK164" s="7" t="n">
        <v>0</v>
      </c>
      <c r="BL164" s="7" t="n">
        <v>0</v>
      </c>
      <c r="BM164" s="7" t="n">
        <v>0</v>
      </c>
      <c r="BN164" s="7" t="n">
        <v>0</v>
      </c>
      <c r="BO164" s="7" t="n">
        <v>0</v>
      </c>
      <c r="BP164" s="7" t="n">
        <v>0</v>
      </c>
      <c r="BQ164" s="7" t="n">
        <v>0</v>
      </c>
      <c r="BR164" s="7" t="n">
        <v>0</v>
      </c>
      <c r="BS164" s="7" t="n">
        <v>0</v>
      </c>
      <c r="BT164" s="7" t="n">
        <v>0</v>
      </c>
      <c r="BU164" s="7" t="n">
        <v>0</v>
      </c>
      <c r="BV164" s="7" t="n">
        <v>0</v>
      </c>
      <c r="BW164" s="7" t="n">
        <v>0</v>
      </c>
      <c r="BX164" s="7" t="n">
        <v>0</v>
      </c>
      <c r="BY164" s="7" t="n">
        <v>0</v>
      </c>
      <c r="BZ164" s="7" t="n">
        <v>0</v>
      </c>
      <c r="CA164" s="7" t="n">
        <v>0</v>
      </c>
      <c r="CB164" s="7" t="n">
        <v>0</v>
      </c>
      <c r="CC164" s="7" t="n">
        <v>0</v>
      </c>
      <c r="CD164" s="7" t="n">
        <v>0</v>
      </c>
      <c r="CE164" s="7" t="n">
        <v>0</v>
      </c>
      <c r="CF164" s="7" t="n">
        <v>0</v>
      </c>
      <c r="CG164" s="7" t="n">
        <v>0</v>
      </c>
      <c r="CH164" s="7" t="n">
        <v>0</v>
      </c>
      <c r="CI164" s="7" t="n">
        <v>0</v>
      </c>
      <c r="CJ164" s="7" t="n">
        <v>0</v>
      </c>
      <c r="CK164" s="38">
        <f>VLOOKUP($B164,'abrasion emissions'!$O$7:$R$36,2,FALSE)</f>
        <v/>
      </c>
      <c r="CL164" s="38">
        <f>VLOOKUP($B164,'abrasion emissions'!$O$7:$R$36,3,FALSE)</f>
        <v/>
      </c>
      <c r="CM164" s="38">
        <f>VLOOKUP($B164,'abrasion emissions'!$O$7:$R$36,4,FALSE)</f>
        <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
      </c>
      <c r="CV164" s="7">
        <f>(CK164*CN164)+(CL164*CO164)+(CM164*CP164)</f>
        <v/>
      </c>
      <c r="CW164" s="7">
        <f>(CK164*CQ164)+(CL164*CR164)+(CM164*CS164)</f>
        <v/>
      </c>
    </row>
    <row r="165">
      <c r="A165">
        <f>B165&amp;" - "&amp;D165&amp;" - "&amp;IF(I165&lt;&gt;"",I165&amp;" - "&amp;E165,E165)</f>
        <v/>
      </c>
      <c r="B165" t="inlineStr">
        <is>
          <t>Motorbike, battery electric, &gt;35kW</t>
        </is>
      </c>
      <c r="D165" s="18" t="n">
        <v>2040</v>
      </c>
      <c r="E165" t="inlineStr">
        <is>
          <t>CH</t>
        </is>
      </c>
      <c r="F165" t="inlineStr">
        <is>
          <t>None</t>
        </is>
      </c>
      <c r="G165" t="inlineStr">
        <is>
          <t>vkm</t>
        </is>
      </c>
      <c r="H165" t="inlineStr">
        <is>
          <t>BEV</t>
        </is>
      </c>
      <c r="I165" t="inlineStr">
        <is>
          <t>NCA</t>
        </is>
      </c>
      <c r="J165" t="n">
        <v>40500</v>
      </c>
      <c r="K165" t="n">
        <v>2896</v>
      </c>
      <c r="L165" s="2">
        <f>J165/K165</f>
        <v/>
      </c>
      <c r="M165" t="n">
        <v>1.1</v>
      </c>
      <c r="N165" t="n">
        <v>75</v>
      </c>
      <c r="O165" t="n">
        <v>6</v>
      </c>
      <c r="P165" s="2">
        <f>SUM(U165,V165,W165,AC165,AF165,AH165)</f>
        <v/>
      </c>
      <c r="Q165" s="2">
        <f>P165+(M165*N165)+O165</f>
        <v/>
      </c>
      <c r="R165" t="n">
        <v>49</v>
      </c>
      <c r="S165" s="2" t="n">
        <v>111</v>
      </c>
      <c r="T165" s="1" t="n">
        <v>0.05</v>
      </c>
      <c r="U165" s="2">
        <f>S165*(1-T165)</f>
        <v/>
      </c>
      <c r="V165" s="2" t="n">
        <v>13.74</v>
      </c>
      <c r="W165" s="2" t="n">
        <v>22.9</v>
      </c>
      <c r="X165" s="3" t="n">
        <v>35</v>
      </c>
      <c r="Y165" s="1" t="n">
        <v>0.8</v>
      </c>
      <c r="Z165" s="3">
        <f>Y165*X165</f>
        <v/>
      </c>
      <c r="AA165" s="3">
        <f>IF(I165&lt;&gt;"",X165/INDEX('energy battery'!$B$3:$D$6,MATCH('vehicles specifications'!$D165,'energy battery'!$A$3:$A$6,0),MATCH('vehicles specifications'!$I165,'energy battery'!$B$2:$D$2,0)),"")</f>
        <v/>
      </c>
      <c r="AB165" s="3">
        <f>IF(AA165&lt;&gt;"",0.3*AA165,"")</f>
        <v/>
      </c>
      <c r="AC165" s="3">
        <f>IF(AA165&lt;&gt;"",AB165+AA165,"")</f>
        <v/>
      </c>
      <c r="AD165" s="3" t="n">
        <v>0.25</v>
      </c>
      <c r="AE165" s="3" t="n">
        <v>0</v>
      </c>
      <c r="AF165">
        <f>AE165*'fuels and tailpipe emissions'!$B$3</f>
        <v/>
      </c>
      <c r="AG165" t="n">
        <v>0</v>
      </c>
      <c r="AH165" s="3" t="n">
        <v>0</v>
      </c>
      <c r="AI165" s="3" t="n">
        <v>5</v>
      </c>
      <c r="AJ165" s="3" t="n">
        <v>1</v>
      </c>
      <c r="AK165">
        <f>J165/25000</f>
        <v/>
      </c>
      <c r="AL165">
        <f>0.000537/1000*Q165</f>
        <v/>
      </c>
      <c r="AM165" t="n">
        <v>0.00129</v>
      </c>
      <c r="AN165" s="2">
        <f>U165</f>
        <v/>
      </c>
      <c r="AO165" s="2">
        <f>SUM(V165:W165)</f>
        <v/>
      </c>
      <c r="AP165" s="2">
        <f>AC165</f>
        <v/>
      </c>
      <c r="AQ165" s="6" t="inlineStr"/>
      <c r="AR165" s="20" t="n"/>
      <c r="AS165" s="6" t="n">
        <v>0.2747318210135786</v>
      </c>
      <c r="AT165" s="2">
        <f>SUM(Z165,AG165)/(SUM(AQ165,AS165)/3.6)</f>
        <v/>
      </c>
      <c r="AU165" s="5" t="n">
        <v>0</v>
      </c>
      <c r="AV165" s="5" t="n">
        <v>0</v>
      </c>
      <c r="AW165" s="7" t="n">
        <v>0</v>
      </c>
      <c r="AX165" s="7" t="n">
        <v>0</v>
      </c>
      <c r="AY165" s="7" t="n">
        <v>0</v>
      </c>
      <c r="AZ165" s="7" t="n">
        <v>0</v>
      </c>
      <c r="BA165" s="7" t="n">
        <v>0</v>
      </c>
      <c r="BB165" s="7" t="n">
        <v>0</v>
      </c>
      <c r="BC165" s="7" t="n">
        <v>0</v>
      </c>
      <c r="BD165" s="7" t="n">
        <v>0</v>
      </c>
      <c r="BE165" s="7" t="n">
        <v>0</v>
      </c>
      <c r="BF165" s="7" t="n">
        <v>0</v>
      </c>
      <c r="BG165" s="7" t="n">
        <v>0</v>
      </c>
      <c r="BH165" s="7" t="n">
        <v>0</v>
      </c>
      <c r="BI165" s="7" t="n">
        <v>0</v>
      </c>
      <c r="BJ165" s="7" t="n">
        <v>0</v>
      </c>
      <c r="BK165" s="7" t="n">
        <v>0</v>
      </c>
      <c r="BL165" s="7" t="n">
        <v>0</v>
      </c>
      <c r="BM165" s="7" t="n">
        <v>0</v>
      </c>
      <c r="BN165" s="7" t="n">
        <v>0</v>
      </c>
      <c r="BO165" s="7" t="n">
        <v>0</v>
      </c>
      <c r="BP165" s="7" t="n">
        <v>0</v>
      </c>
      <c r="BQ165" s="7" t="n">
        <v>0</v>
      </c>
      <c r="BR165" s="7" t="n">
        <v>0</v>
      </c>
      <c r="BS165" s="7" t="n">
        <v>0</v>
      </c>
      <c r="BT165" s="7" t="n">
        <v>0</v>
      </c>
      <c r="BU165" s="7" t="n">
        <v>0</v>
      </c>
      <c r="BV165" s="7" t="n">
        <v>0</v>
      </c>
      <c r="BW165" s="7" t="n">
        <v>0</v>
      </c>
      <c r="BX165" s="7" t="n">
        <v>0</v>
      </c>
      <c r="BY165" s="7" t="n">
        <v>0</v>
      </c>
      <c r="BZ165" s="7" t="n">
        <v>0</v>
      </c>
      <c r="CA165" s="7" t="n">
        <v>0</v>
      </c>
      <c r="CB165" s="7" t="n">
        <v>0</v>
      </c>
      <c r="CC165" s="7" t="n">
        <v>0</v>
      </c>
      <c r="CD165" s="7" t="n">
        <v>0</v>
      </c>
      <c r="CE165" s="7" t="n">
        <v>0</v>
      </c>
      <c r="CF165" s="7" t="n">
        <v>0</v>
      </c>
      <c r="CG165" s="7" t="n">
        <v>0</v>
      </c>
      <c r="CH165" s="7" t="n">
        <v>0</v>
      </c>
      <c r="CI165" s="7" t="n">
        <v>0</v>
      </c>
      <c r="CJ165" s="7" t="n">
        <v>0</v>
      </c>
      <c r="CK165" s="38">
        <f>VLOOKUP($B165,'abrasion emissions'!$O$7:$R$36,2,FALSE)</f>
        <v/>
      </c>
      <c r="CL165" s="38">
        <f>VLOOKUP($B165,'abrasion emissions'!$O$7:$R$36,3,FALSE)</f>
        <v/>
      </c>
      <c r="CM165" s="38">
        <f>VLOOKUP($B165,'abrasion emissions'!$O$7:$R$36,4,FALSE)</f>
        <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
      </c>
      <c r="CV165" s="7">
        <f>(CK165*CN165)+(CL165*CO165)+(CM165*CP165)</f>
        <v/>
      </c>
      <c r="CW165" s="7">
        <f>(CK165*CQ165)+(CL165*CR165)+(CM165*CS165)</f>
        <v/>
      </c>
    </row>
    <row r="166">
      <c r="A166">
        <f>B166&amp;" - "&amp;D166&amp;" - "&amp;IF(I166&lt;&gt;"",I166&amp;" - "&amp;E166,E166)</f>
        <v/>
      </c>
      <c r="B166" t="inlineStr">
        <is>
          <t>Motorbike, battery electric, &gt;35kW</t>
        </is>
      </c>
      <c r="D166" s="18" t="n">
        <v>2050</v>
      </c>
      <c r="E166" t="inlineStr">
        <is>
          <t>CH</t>
        </is>
      </c>
      <c r="F166" t="inlineStr">
        <is>
          <t>None</t>
        </is>
      </c>
      <c r="G166" t="inlineStr">
        <is>
          <t>vkm</t>
        </is>
      </c>
      <c r="H166" t="inlineStr">
        <is>
          <t>BEV</t>
        </is>
      </c>
      <c r="I166" t="inlineStr">
        <is>
          <t>NCA</t>
        </is>
      </c>
      <c r="J166" t="n">
        <v>40500</v>
      </c>
      <c r="K166" t="n">
        <v>2896</v>
      </c>
      <c r="L166" s="2">
        <f>J166/K166</f>
        <v/>
      </c>
      <c r="M166" t="n">
        <v>1.1</v>
      </c>
      <c r="N166" t="n">
        <v>75</v>
      </c>
      <c r="O166" t="n">
        <v>6</v>
      </c>
      <c r="P166" s="2">
        <f>SUM(U166,V166,W166,AC166,AF166,AH166)</f>
        <v/>
      </c>
      <c r="Q166" s="2">
        <f>P166+(M166*N166)+O166</f>
        <v/>
      </c>
      <c r="R166" t="n">
        <v>49</v>
      </c>
      <c r="S166" s="2" t="n">
        <v>111</v>
      </c>
      <c r="T166" s="1" t="n">
        <v>0.07000000000000001</v>
      </c>
      <c r="U166" s="2">
        <f>S166*(1-T166)</f>
        <v/>
      </c>
      <c r="V166" s="2" t="n">
        <v>13.74</v>
      </c>
      <c r="W166" s="2" t="n">
        <v>22.9</v>
      </c>
      <c r="X166" s="3" t="n">
        <v>44.5</v>
      </c>
      <c r="Y166" s="1" t="n">
        <v>0.8</v>
      </c>
      <c r="Z166" s="3">
        <f>Y166*X166</f>
        <v/>
      </c>
      <c r="AA166" s="3">
        <f>IF(I166&lt;&gt;"",X166/INDEX('energy battery'!$B$3:$D$6,MATCH('vehicles specifications'!$D166,'energy battery'!$A$3:$A$6,0),MATCH('vehicles specifications'!$I166,'energy battery'!$B$2:$D$2,0)),"")</f>
        <v/>
      </c>
      <c r="AB166" s="3">
        <f>IF(AA166&lt;&gt;"",0.3*AA166,"")</f>
        <v/>
      </c>
      <c r="AC166" s="3">
        <f>IF(AA166&lt;&gt;"",AB166+AA166,"")</f>
        <v/>
      </c>
      <c r="AD166" s="3" t="n">
        <v>0</v>
      </c>
      <c r="AE166" s="3" t="n">
        <v>0</v>
      </c>
      <c r="AF166">
        <f>AE166*'fuels and tailpipe emissions'!$B$3</f>
        <v/>
      </c>
      <c r="AG166" t="n">
        <v>0</v>
      </c>
      <c r="AH166" s="3" t="n">
        <v>0</v>
      </c>
      <c r="AI166" s="3" t="n">
        <v>5</v>
      </c>
      <c r="AJ166" s="3" t="n">
        <v>1</v>
      </c>
      <c r="AK166">
        <f>J166/25000</f>
        <v/>
      </c>
      <c r="AL166">
        <f>0.000537/1000*Q166</f>
        <v/>
      </c>
      <c r="AM166" t="n">
        <v>0.00129</v>
      </c>
      <c r="AN166" s="2">
        <f>U166</f>
        <v/>
      </c>
      <c r="AO166" s="2">
        <f>SUM(V166:W166)</f>
        <v/>
      </c>
      <c r="AP166" s="2">
        <f>AC166</f>
        <v/>
      </c>
      <c r="AQ166" s="6" t="inlineStr"/>
      <c r="AR166" s="20" t="n"/>
      <c r="AS166" s="6" t="n">
        <v>0.2747318210135786</v>
      </c>
      <c r="AT166" s="2">
        <f>SUM(Z166,AG166)/(SUM(AQ166,AS166)/3.6)</f>
        <v/>
      </c>
      <c r="AU166" s="5" t="n">
        <v>0</v>
      </c>
      <c r="AV166" s="5" t="n">
        <v>0</v>
      </c>
      <c r="AW166" s="7" t="n">
        <v>0</v>
      </c>
      <c r="AX166" s="7" t="n">
        <v>0</v>
      </c>
      <c r="AY166" s="7" t="n">
        <v>0</v>
      </c>
      <c r="AZ166" s="7" t="n">
        <v>0</v>
      </c>
      <c r="BA166" s="7" t="n">
        <v>0</v>
      </c>
      <c r="BB166" s="7" t="n">
        <v>0</v>
      </c>
      <c r="BC166" s="7" t="n">
        <v>0</v>
      </c>
      <c r="BD166" s="7" t="n">
        <v>0</v>
      </c>
      <c r="BE166" s="7" t="n">
        <v>0</v>
      </c>
      <c r="BF166" s="7" t="n">
        <v>0</v>
      </c>
      <c r="BG166" s="7" t="n">
        <v>0</v>
      </c>
      <c r="BH166" s="7" t="n">
        <v>0</v>
      </c>
      <c r="BI166" s="7" t="n">
        <v>0</v>
      </c>
      <c r="BJ166" s="7" t="n">
        <v>0</v>
      </c>
      <c r="BK166" s="7" t="n">
        <v>0</v>
      </c>
      <c r="BL166" s="7" t="n">
        <v>0</v>
      </c>
      <c r="BM166" s="7" t="n">
        <v>0</v>
      </c>
      <c r="BN166" s="7" t="n">
        <v>0</v>
      </c>
      <c r="BO166" s="7" t="n">
        <v>0</v>
      </c>
      <c r="BP166" s="7" t="n">
        <v>0</v>
      </c>
      <c r="BQ166" s="7" t="n">
        <v>0</v>
      </c>
      <c r="BR166" s="7" t="n">
        <v>0</v>
      </c>
      <c r="BS166" s="7" t="n">
        <v>0</v>
      </c>
      <c r="BT166" s="7" t="n">
        <v>0</v>
      </c>
      <c r="BU166" s="7" t="n">
        <v>0</v>
      </c>
      <c r="BV166" s="7" t="n">
        <v>0</v>
      </c>
      <c r="BW166" s="7" t="n">
        <v>0</v>
      </c>
      <c r="BX166" s="7" t="n">
        <v>0</v>
      </c>
      <c r="BY166" s="7" t="n">
        <v>0</v>
      </c>
      <c r="BZ166" s="7" t="n">
        <v>0</v>
      </c>
      <c r="CA166" s="7" t="n">
        <v>0</v>
      </c>
      <c r="CB166" s="7" t="n">
        <v>0</v>
      </c>
      <c r="CC166" s="7" t="n">
        <v>0</v>
      </c>
      <c r="CD166" s="7" t="n">
        <v>0</v>
      </c>
      <c r="CE166" s="7" t="n">
        <v>0</v>
      </c>
      <c r="CF166" s="7" t="n">
        <v>0</v>
      </c>
      <c r="CG166" s="7" t="n">
        <v>0</v>
      </c>
      <c r="CH166" s="7" t="n">
        <v>0</v>
      </c>
      <c r="CI166" s="7" t="n">
        <v>0</v>
      </c>
      <c r="CJ166" s="7" t="n">
        <v>0</v>
      </c>
      <c r="CK166" s="38">
        <f>VLOOKUP($B166,'abrasion emissions'!$O$7:$R$36,2,FALSE)</f>
        <v/>
      </c>
      <c r="CL166" s="38">
        <f>VLOOKUP($B166,'abrasion emissions'!$O$7:$R$36,3,FALSE)</f>
        <v/>
      </c>
      <c r="CM166" s="38">
        <f>VLOOKUP($B166,'abrasion emissions'!$O$7:$R$36,4,FALSE)</f>
        <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
      </c>
      <c r="CV166" s="7">
        <f>(CK166*CN166)+(CL166*CO166)+(CM166*CP166)</f>
        <v/>
      </c>
      <c r="CW166" s="7">
        <f>(CK166*CQ166)+(CL166*CR166)+(CM166*CS166)</f>
        <v/>
      </c>
    </row>
    <row r="167">
      <c r="T167" s="1" t="n"/>
    </row>
  </sheetData>
  <autoFilter ref="A2:CW166"/>
  <pageMargins left="0.7" right="0.7" top="0.75" bottom="0.75" header="0.3" footer="0.3"/>
  <pageSetup orientation="portrait" horizontalDpi="300" verticalDpi="300"/>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H84"/>
  <sheetViews>
    <sheetView workbookViewId="0">
      <selection activeCell="A1" sqref="A1"/>
    </sheetView>
  </sheetViews>
  <sheetFormatPr baseColWidth="8" defaultRowHeight="15"/>
  <sheetData>
    <row r="1">
      <c r="A1" t="inlineStr">
        <is>
          <t>Activity</t>
        </is>
      </c>
      <c r="B1" t="inlineStr">
        <is>
          <t>Scooter, battery electric, 4-11kW</t>
        </is>
      </c>
    </row>
    <row r="2">
      <c r="A2" t="inlineStr">
        <is>
          <t>location</t>
        </is>
      </c>
      <c r="B2" t="inlineStr">
        <is>
          <t>CH</t>
        </is>
      </c>
    </row>
    <row r="3">
      <c r="A3" t="inlineStr">
        <is>
          <t>vehicle</t>
        </is>
      </c>
      <c r="B3" t="inlineStr">
        <is>
          <t>Scooter, battery electric, 4-11kW</t>
        </is>
      </c>
    </row>
    <row r="4">
      <c r="A4" t="inlineStr">
        <is>
          <t>size</t>
        </is>
      </c>
    </row>
    <row r="5">
      <c r="A5" t="inlineStr">
        <is>
          <t>year</t>
        </is>
      </c>
      <c r="B5" t="n">
        <v>2020</v>
      </c>
    </row>
    <row r="6">
      <c r="A6" t="inlineStr">
        <is>
          <t>full name</t>
        </is>
      </c>
      <c r="B6" t="inlineStr">
        <is>
          <t>Scooter, battery electric, 4-11kW - 2020 - NMC - CH</t>
        </is>
      </c>
    </row>
    <row r="7">
      <c r="A7" t="inlineStr">
        <is>
          <t>reference product</t>
        </is>
      </c>
      <c r="B7" t="inlineStr">
        <is>
          <t>Scooter, battery electric, 4-11kW</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v>
      </c>
    </row>
    <row r="13">
      <c r="A13" t="inlineStr">
        <is>
          <t>service</t>
        </is>
      </c>
      <c r="B13" t="n">
        <v>1</v>
      </c>
    </row>
    <row r="14">
      <c r="A14" t="inlineStr">
        <is>
          <t>battery replacement</t>
        </is>
      </c>
      <c r="B14" t="n">
        <v>1</v>
      </c>
    </row>
    <row r="15">
      <c r="A15" t="inlineStr">
        <is>
          <t>annual kilometers</t>
        </is>
      </c>
      <c r="B15" t="n">
        <v>1570</v>
      </c>
    </row>
    <row r="16">
      <c r="A16" t="inlineStr">
        <is>
          <t>curb mass</t>
        </is>
      </c>
      <c r="B16" t="n">
        <v>131.45</v>
      </c>
    </row>
    <row r="17">
      <c r="A17" t="inlineStr">
        <is>
          <t>power</t>
        </is>
      </c>
      <c r="B17" t="n">
        <v>6.1</v>
      </c>
    </row>
    <row r="18">
      <c r="A18" t="inlineStr">
        <is>
          <t>battery type</t>
        </is>
      </c>
      <c r="B18" t="inlineStr">
        <is>
          <t>NMC</t>
        </is>
      </c>
    </row>
    <row r="19">
      <c r="A19" t="inlineStr">
        <is>
          <t>battery mass</t>
        </is>
      </c>
      <c r="B19" t="n">
        <v>21.45</v>
      </c>
    </row>
    <row r="20">
      <c r="A20" t="inlineStr">
        <is>
          <t>electricity, low voltage</t>
        </is>
      </c>
      <c r="B20" t="n">
        <v>3.3</v>
      </c>
    </row>
    <row r="21">
      <c r="A21" t="inlineStr">
        <is>
          <t>battery capacity available</t>
        </is>
      </c>
      <c r="B21" t="n">
        <v>2.64</v>
      </c>
    </row>
    <row r="22">
      <c r="A22" t="inlineStr">
        <is>
          <t>tank capacity</t>
        </is>
      </c>
      <c r="B22" t="n">
        <v>0</v>
      </c>
    </row>
    <row r="23">
      <c r="A23" t="inlineStr">
        <is>
          <t>fuel mass</t>
        </is>
      </c>
      <c r="B23" t="n">
        <v>0</v>
      </c>
    </row>
    <row r="24">
      <c r="A24" t="inlineStr">
        <is>
          <t>range</t>
        </is>
      </c>
      <c r="B24" t="n">
        <v>50.17555066341406</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CPC::46410:Primary cells and primary batteries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Scooter, battery electric, 4-11kW</t>
        </is>
      </c>
      <c r="B34" t="n">
        <v>1</v>
      </c>
      <c r="C34" t="inlineStr">
        <is>
          <t>CH</t>
        </is>
      </c>
      <c r="D34" t="inlineStr">
        <is>
          <t>unit</t>
        </is>
      </c>
      <c r="F34" t="inlineStr">
        <is>
          <t>production</t>
        </is>
      </c>
      <c r="H34" t="inlineStr">
        <is>
          <t>Scooter, battery electric, 4-11kW</t>
        </is>
      </c>
    </row>
    <row r="35">
      <c r="A35" t="inlineStr">
        <is>
          <t>market for glider, for electric scooter</t>
        </is>
      </c>
      <c r="B35" t="n">
        <v>84</v>
      </c>
      <c r="C35" t="inlineStr">
        <is>
          <t>GLO</t>
        </is>
      </c>
      <c r="D35" t="inlineStr">
        <is>
          <t>kilogram</t>
        </is>
      </c>
      <c r="F35" t="inlineStr">
        <is>
          <t>technosphere</t>
        </is>
      </c>
      <c r="G35" t="inlineStr">
        <is>
          <t>Glider base mass [kg]</t>
        </is>
      </c>
      <c r="H35" t="inlineStr">
        <is>
          <t>glider, for electric scooter</t>
        </is>
      </c>
    </row>
    <row r="36">
      <c r="A36" t="inlineStr">
        <is>
          <t>market for glider, for electric scooter</t>
        </is>
      </c>
      <c r="B36" t="n">
        <v>10</v>
      </c>
      <c r="C36" t="inlineStr">
        <is>
          <t>GLO</t>
        </is>
      </c>
      <c r="D36" t="inlineStr">
        <is>
          <t>kilogram</t>
        </is>
      </c>
      <c r="F36" t="inlineStr">
        <is>
          <t>technosphere</t>
        </is>
      </c>
      <c r="G36" t="inlineStr">
        <is>
          <t>Mechanical powertrain mass [kg]</t>
        </is>
      </c>
      <c r="H36" t="inlineStr">
        <is>
          <t>glider, for electric scooter</t>
        </is>
      </c>
    </row>
    <row r="37">
      <c r="A37" t="inlineStr">
        <is>
          <t>market for electric powertrain, for electric scooter</t>
        </is>
      </c>
      <c r="B37" t="n">
        <v>16</v>
      </c>
      <c r="C37" t="inlineStr">
        <is>
          <t>GLO</t>
        </is>
      </c>
      <c r="D37" t="inlineStr">
        <is>
          <t>kilogram</t>
        </is>
      </c>
      <c r="F37" t="inlineStr">
        <is>
          <t>technosphere</t>
        </is>
      </c>
      <c r="G37" t="inlineStr">
        <is>
          <t>Electric powertrain mass [kg]</t>
        </is>
      </c>
      <c r="H37" t="inlineStr">
        <is>
          <t>powertrain, for electric scooter</t>
        </is>
      </c>
    </row>
    <row r="38">
      <c r="A38" t="inlineStr">
        <is>
          <t>market for battery capacity (MIX scenario)</t>
        </is>
      </c>
      <c r="B38" t="n">
        <v>3.3</v>
      </c>
      <c r="C38" t="inlineStr">
        <is>
          <t>GLO</t>
        </is>
      </c>
      <c r="D38" t="inlineStr">
        <is>
          <t>kilowatt hour</t>
        </is>
      </c>
      <c r="F38" t="inlineStr">
        <is>
          <t>technosphere</t>
        </is>
      </c>
      <c r="H38" t="inlineStr">
        <is>
          <t>electricity storage capacity</t>
        </is>
      </c>
    </row>
    <row r="39">
      <c r="A39" t="inlineStr">
        <is>
          <t>charging station, 3kW</t>
        </is>
      </c>
      <c r="B39" t="n">
        <v>1</v>
      </c>
      <c r="C39" t="inlineStr">
        <is>
          <t>GLO</t>
        </is>
      </c>
      <c r="D39" t="inlineStr">
        <is>
          <t>unit</t>
        </is>
      </c>
      <c r="F39" t="inlineStr">
        <is>
          <t>technosphere</t>
        </is>
      </c>
      <c r="G39" t="inlineStr">
        <is>
          <t>Charging station per vehicle [unit]</t>
        </is>
      </c>
      <c r="H39" t="inlineStr">
        <is>
          <t>charging station, 3kW</t>
        </is>
      </c>
    </row>
    <row r="40">
      <c r="A40" t="inlineStr">
        <is>
          <t>manual dismantling of used electric scooter</t>
        </is>
      </c>
      <c r="B40" t="n">
        <v>84</v>
      </c>
      <c r="C40" t="inlineStr">
        <is>
          <t>GLO</t>
        </is>
      </c>
      <c r="D40" t="inlineStr">
        <is>
          <t>unit</t>
        </is>
      </c>
      <c r="F40" t="inlineStr">
        <is>
          <t>technosphere</t>
        </is>
      </c>
      <c r="G40" t="inlineStr">
        <is>
          <t>Discarding glider [kg]</t>
        </is>
      </c>
      <c r="H40" t="inlineStr">
        <is>
          <t>manual dismantling of electric scooter</t>
        </is>
      </c>
    </row>
    <row r="41">
      <c r="A41" t="inlineStr">
        <is>
          <t>manual dismantling of used electric scooter</t>
        </is>
      </c>
      <c r="B41" t="n">
        <v>26</v>
      </c>
      <c r="C41" t="inlineStr">
        <is>
          <t>GLO</t>
        </is>
      </c>
      <c r="D41" t="inlineStr">
        <is>
          <t>unit</t>
        </is>
      </c>
      <c r="F41" t="inlineStr">
        <is>
          <t>technosphere</t>
        </is>
      </c>
      <c r="G41" t="inlineStr">
        <is>
          <t>Discarding powertrain [kg]</t>
        </is>
      </c>
      <c r="H41" t="inlineStr">
        <is>
          <t>manual dismantling of electric scooter</t>
        </is>
      </c>
    </row>
    <row r="42">
      <c r="A42" t="inlineStr">
        <is>
          <t>market for transport, freight, lorry, unspecified</t>
        </is>
      </c>
      <c r="B42" t="n">
        <v>131.45</v>
      </c>
      <c r="C42" t="inlineStr">
        <is>
          <t>RER</t>
        </is>
      </c>
      <c r="D42" t="inlineStr">
        <is>
          <t>ton kilometer</t>
        </is>
      </c>
      <c r="F42" t="inlineStr">
        <is>
          <t>technosphere</t>
        </is>
      </c>
      <c r="H42" t="inlineStr">
        <is>
          <t>transport, freight, lorry, unspecified</t>
        </is>
      </c>
    </row>
    <row r="43">
      <c r="A43" t="inlineStr">
        <is>
          <t>transport, freight, sea, container ship</t>
        </is>
      </c>
      <c r="B43" t="n">
        <v>2090.055</v>
      </c>
      <c r="C43" t="inlineStr">
        <is>
          <t>GLO</t>
        </is>
      </c>
      <c r="D43" t="inlineStr">
        <is>
          <t>ton kilometer</t>
        </is>
      </c>
      <c r="F43" t="inlineStr">
        <is>
          <t>technosphere</t>
        </is>
      </c>
      <c r="H43" t="inlineStr">
        <is>
          <t>transport, freight, sea, container ship</t>
        </is>
      </c>
    </row>
    <row r="46">
      <c r="A46" t="inlineStr">
        <is>
          <t>Activity</t>
        </is>
      </c>
      <c r="B46" t="inlineStr">
        <is>
          <t>transport, Scooter, battery electric, 4-11kW</t>
        </is>
      </c>
    </row>
    <row r="47">
      <c r="A47" t="inlineStr">
        <is>
          <t>location</t>
        </is>
      </c>
      <c r="B47" t="inlineStr">
        <is>
          <t>CH</t>
        </is>
      </c>
    </row>
    <row r="48">
      <c r="A48" t="inlineStr">
        <is>
          <t>vehicle</t>
        </is>
      </c>
      <c r="B48" t="inlineStr">
        <is>
          <t>Scooter, battery electric, 4-11kW</t>
        </is>
      </c>
    </row>
    <row r="49">
      <c r="A49" t="inlineStr">
        <is>
          <t>size</t>
        </is>
      </c>
    </row>
    <row r="50">
      <c r="A50" t="inlineStr">
        <is>
          <t>year</t>
        </is>
      </c>
      <c r="B50" t="n">
        <v>2020</v>
      </c>
    </row>
    <row r="51">
      <c r="A51" t="inlineStr">
        <is>
          <t>full name</t>
        </is>
      </c>
      <c r="B51" t="inlineStr">
        <is>
          <t>Scooter, battery electric, 4-11kW - 2020 - NMC - CH</t>
        </is>
      </c>
    </row>
    <row r="52">
      <c r="A52" t="inlineStr">
        <is>
          <t>reference product</t>
        </is>
      </c>
      <c r="B52" t="inlineStr">
        <is>
          <t>transport, Scooter, battery electric, 4-11kW</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25000</v>
      </c>
    </row>
    <row r="57">
      <c r="A57" t="inlineStr">
        <is>
          <t>passengers</t>
        </is>
      </c>
      <c r="B57" t="n">
        <v>1</v>
      </c>
    </row>
    <row r="58">
      <c r="A58" t="inlineStr">
        <is>
          <t>service</t>
        </is>
      </c>
      <c r="B58" t="n">
        <v>1</v>
      </c>
    </row>
    <row r="59">
      <c r="A59" t="inlineStr">
        <is>
          <t>battery replacement</t>
        </is>
      </c>
      <c r="B59" t="n">
        <v>1</v>
      </c>
    </row>
    <row r="60">
      <c r="A60" t="inlineStr">
        <is>
          <t>annual kilometers</t>
        </is>
      </c>
      <c r="B60" t="n">
        <v>1570</v>
      </c>
    </row>
    <row r="61">
      <c r="A61" t="inlineStr">
        <is>
          <t>curb mass</t>
        </is>
      </c>
      <c r="B61" t="n">
        <v>131.45</v>
      </c>
    </row>
    <row r="62">
      <c r="A62" t="inlineStr">
        <is>
          <t>power</t>
        </is>
      </c>
      <c r="B62" t="n">
        <v>6.1</v>
      </c>
    </row>
    <row r="63">
      <c r="A63" t="inlineStr">
        <is>
          <t>battery type</t>
        </is>
      </c>
      <c r="B63" t="inlineStr">
        <is>
          <t>NMC</t>
        </is>
      </c>
    </row>
    <row r="64">
      <c r="A64" t="inlineStr">
        <is>
          <t>battery mass</t>
        </is>
      </c>
      <c r="B64" t="n">
        <v>21.45</v>
      </c>
    </row>
    <row r="65">
      <c r="A65" t="inlineStr">
        <is>
          <t>electricity, low voltage</t>
        </is>
      </c>
      <c r="B65" t="n">
        <v>3.3</v>
      </c>
    </row>
    <row r="66">
      <c r="A66" t="inlineStr">
        <is>
          <t>battery capacity available</t>
        </is>
      </c>
      <c r="B66" t="n">
        <v>2.64</v>
      </c>
    </row>
    <row r="67">
      <c r="A67" t="inlineStr">
        <is>
          <t>tank capacity</t>
        </is>
      </c>
      <c r="B67" t="n">
        <v>0</v>
      </c>
    </row>
    <row r="68">
      <c r="A68" t="inlineStr">
        <is>
          <t>fuel mass</t>
        </is>
      </c>
      <c r="B68" t="n">
        <v>0</v>
      </c>
    </row>
    <row r="69">
      <c r="A69" t="inlineStr">
        <is>
          <t>range</t>
        </is>
      </c>
      <c r="B69" t="n">
        <v>50.17555066341406</v>
      </c>
    </row>
    <row r="70">
      <c r="A70" t="inlineStr">
        <is>
          <t>emission standard</t>
        </is>
      </c>
      <c r="B70" t="inlineStr">
        <is>
          <t>None</t>
        </is>
      </c>
    </row>
    <row r="71">
      <c r="A71" t="inlineStr">
        <is>
          <t>Glider lightweighting</t>
        </is>
      </c>
      <c r="B71" t="n">
        <v>0</v>
      </c>
    </row>
    <row r="72">
      <c r="A72" t="inlineStr">
        <is>
          <t>comment</t>
        </is>
      </c>
      <c r="B72" t="inlineStr">
        <is>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Scooter, battery electric, 4-11kW</t>
        </is>
      </c>
      <c r="B76" t="n">
        <v>1</v>
      </c>
      <c r="C76" t="inlineStr">
        <is>
          <t>CH</t>
        </is>
      </c>
      <c r="D76" t="inlineStr">
        <is>
          <t>kilometer</t>
        </is>
      </c>
      <c r="F76" t="inlineStr">
        <is>
          <t>production</t>
        </is>
      </c>
      <c r="H76" t="inlineStr">
        <is>
          <t>transport, Scooter, battery electric, 4-11kW</t>
        </is>
      </c>
    </row>
    <row r="77">
      <c r="A77" t="inlineStr">
        <is>
          <t>Scooter, battery electric, 4-11kW</t>
        </is>
      </c>
      <c r="B77" t="n">
        <v>4e-05</v>
      </c>
      <c r="C77" t="inlineStr">
        <is>
          <t>CH</t>
        </is>
      </c>
      <c r="D77" t="inlineStr">
        <is>
          <t>unit</t>
        </is>
      </c>
      <c r="F77" t="inlineStr">
        <is>
          <t>technosphere</t>
        </is>
      </c>
      <c r="H77" t="inlineStr">
        <is>
          <t>Scooter, battery electric, 4-11kW</t>
        </is>
      </c>
    </row>
    <row r="78">
      <c r="A78" t="inlineStr">
        <is>
          <t>road construction</t>
        </is>
      </c>
      <c r="B78" t="n">
        <v>0.00011301165</v>
      </c>
      <c r="C78" t="inlineStr">
        <is>
          <t>CH</t>
        </is>
      </c>
      <c r="D78" t="inlineStr">
        <is>
          <t>meter-year</t>
        </is>
      </c>
      <c r="F78" t="inlineStr">
        <is>
          <t>technosphere</t>
        </is>
      </c>
      <c r="G78" t="inlineStr">
        <is>
          <t>Road/track use [m*year/vkm or pkm]</t>
        </is>
      </c>
      <c r="H78" t="inlineStr">
        <is>
          <t>road</t>
        </is>
      </c>
    </row>
    <row r="79">
      <c r="A79" t="inlineStr">
        <is>
          <t>road maintenance</t>
        </is>
      </c>
      <c r="B79" t="n">
        <v>0.00129</v>
      </c>
      <c r="C79" t="inlineStr">
        <is>
          <t>CH</t>
        </is>
      </c>
      <c r="D79" t="inlineStr">
        <is>
          <t>meter-year</t>
        </is>
      </c>
      <c r="F79" t="inlineStr">
        <is>
          <t>technosphere</t>
        </is>
      </c>
      <c r="G79" t="inlineStr">
        <is>
          <t>Road maintenance [m*year/vkm]</t>
        </is>
      </c>
      <c r="H79" t="inlineStr">
        <is>
          <t>road maintenance</t>
        </is>
      </c>
    </row>
    <row r="80">
      <c r="A80" t="inlineStr">
        <is>
          <t>market for electricity, low voltage</t>
        </is>
      </c>
      <c r="B80" t="n">
        <v>0.05787679380901099</v>
      </c>
      <c r="C80" t="inlineStr">
        <is>
          <t>CH</t>
        </is>
      </c>
      <c r="D80" t="inlineStr">
        <is>
          <t>kilowatt hour</t>
        </is>
      </c>
      <c r="F80" t="inlineStr">
        <is>
          <t>technosphere</t>
        </is>
      </c>
      <c r="G80" t="inlineStr">
        <is>
          <t>Electricity consumption [MJ/km]</t>
        </is>
      </c>
      <c r="H80" t="inlineStr">
        <is>
          <t>electricity, low voltage</t>
        </is>
      </c>
    </row>
    <row r="81">
      <c r="A81" t="inlineStr">
        <is>
          <t>market for maintenance, electric scooter, without battery</t>
        </is>
      </c>
      <c r="B81" t="n">
        <v>4e-05</v>
      </c>
      <c r="C81" t="inlineStr">
        <is>
          <t>GLO</t>
        </is>
      </c>
      <c r="D81" t="inlineStr">
        <is>
          <t>unit</t>
        </is>
      </c>
      <c r="F81" t="inlineStr">
        <is>
          <t>technosphere</t>
        </is>
      </c>
      <c r="G81" t="inlineStr">
        <is>
          <t>Servicing [unit]</t>
        </is>
      </c>
      <c r="H81" t="inlineStr">
        <is>
          <t>maintenance, electric scooter, without battery</t>
        </is>
      </c>
    </row>
    <row r="82">
      <c r="A82" t="inlineStr">
        <is>
          <t>treatment of road wear emissions, passenger car</t>
        </is>
      </c>
      <c r="B82" t="n">
        <v>-7.585544584336399e-06</v>
      </c>
      <c r="C82" t="inlineStr">
        <is>
          <t>RER</t>
        </is>
      </c>
      <c r="D82" t="inlineStr">
        <is>
          <t>kilogram</t>
        </is>
      </c>
      <c r="F82" t="inlineStr">
        <is>
          <t>technosphere</t>
        </is>
      </c>
      <c r="G82" t="inlineStr">
        <is>
          <t>Road wear [kg/km]</t>
        </is>
      </c>
      <c r="H82" t="inlineStr">
        <is>
          <t>road wear emissions, passenger car</t>
        </is>
      </c>
    </row>
    <row r="83">
      <c r="A83" t="inlineStr">
        <is>
          <t>treatment of tyre wear emissions, passenger car</t>
        </is>
      </c>
      <c r="B83" t="n">
        <v>-5.838520798971945e-06</v>
      </c>
      <c r="C83" t="inlineStr">
        <is>
          <t>RER</t>
        </is>
      </c>
      <c r="D83" t="inlineStr">
        <is>
          <t>kilogram</t>
        </is>
      </c>
      <c r="F83" t="inlineStr">
        <is>
          <t>technosphere</t>
        </is>
      </c>
      <c r="G83" t="inlineStr">
        <is>
          <t>Tire wear [kg/km]</t>
        </is>
      </c>
      <c r="H83" t="inlineStr">
        <is>
          <t>tyre wear emissions, passenger car</t>
        </is>
      </c>
    </row>
    <row r="84">
      <c r="A84" t="inlineStr">
        <is>
          <t>treatment of brake wear emissions, passenger car</t>
        </is>
      </c>
      <c r="B84" t="n">
        <v>-4.172254410088632e-06</v>
      </c>
      <c r="C84" t="inlineStr">
        <is>
          <t>RER</t>
        </is>
      </c>
      <c r="D84" t="inlineStr">
        <is>
          <t>kilogram</t>
        </is>
      </c>
      <c r="F84" t="inlineStr">
        <is>
          <t>technosphere</t>
        </is>
      </c>
      <c r="G84" t="inlineStr">
        <is>
          <t>Brake wear [kg/km]</t>
        </is>
      </c>
      <c r="H84" t="inlineStr">
        <is>
          <t>brake wear emissions, passenger car</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H349"/>
  <sheetViews>
    <sheetView workbookViewId="0">
      <selection activeCell="A1" sqref="A1"/>
    </sheetView>
  </sheetViews>
  <sheetFormatPr baseColWidth="8" defaultRowHeight="15"/>
  <sheetData>
    <row r="1">
      <c r="A1" t="inlineStr">
        <is>
          <t>Activity</t>
        </is>
      </c>
      <c r="B1" t="inlineStr">
        <is>
          <t>Moped, gasoline, &lt;4kW, EURO-3</t>
        </is>
      </c>
    </row>
    <row r="2">
      <c r="A2" t="inlineStr">
        <is>
          <t>location</t>
        </is>
      </c>
      <c r="B2" t="inlineStr">
        <is>
          <t>CH</t>
        </is>
      </c>
    </row>
    <row r="3">
      <c r="A3" t="inlineStr">
        <is>
          <t>vehicle</t>
        </is>
      </c>
      <c r="B3" t="inlineStr">
        <is>
          <t>Moped, gasoline, &lt;4kW, EURO-3</t>
        </is>
      </c>
    </row>
    <row r="4">
      <c r="A4" t="inlineStr">
        <is>
          <t>size</t>
        </is>
      </c>
    </row>
    <row r="5">
      <c r="A5" t="inlineStr">
        <is>
          <t>year</t>
        </is>
      </c>
      <c r="B5" t="n">
        <v>2006</v>
      </c>
    </row>
    <row r="6">
      <c r="A6" t="inlineStr">
        <is>
          <t>full name</t>
        </is>
      </c>
      <c r="B6" t="inlineStr">
        <is>
          <t>Moped, gasoline, &lt;4kW, EURO-3 - 2006 - CH</t>
        </is>
      </c>
    </row>
    <row r="7">
      <c r="A7" t="inlineStr">
        <is>
          <t>reference product</t>
        </is>
      </c>
      <c r="B7" t="inlineStr">
        <is>
          <t>Moped, gasoline, &lt;4kW, EURO-3</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25000</v>
      </c>
    </row>
    <row r="12">
      <c r="A12" t="inlineStr">
        <is>
          <t>passengers</t>
        </is>
      </c>
      <c r="B12" t="n">
        <v>1</v>
      </c>
    </row>
    <row r="13">
      <c r="A13" t="inlineStr">
        <is>
          <t>service</t>
        </is>
      </c>
      <c r="B13" t="n">
        <v>1</v>
      </c>
    </row>
    <row r="14">
      <c r="A14" t="inlineStr">
        <is>
          <t>battery replacement</t>
        </is>
      </c>
      <c r="B14" t="n">
        <v>0</v>
      </c>
    </row>
    <row r="15">
      <c r="A15" t="inlineStr">
        <is>
          <t>annual kilometers</t>
        </is>
      </c>
      <c r="B15" t="n">
        <v>1570</v>
      </c>
    </row>
    <row r="16">
      <c r="A16" t="inlineStr">
        <is>
          <t>curb mass</t>
        </is>
      </c>
      <c r="B16" t="n">
        <v>65.098125</v>
      </c>
    </row>
    <row r="17">
      <c r="A17" t="inlineStr">
        <is>
          <t>power</t>
        </is>
      </c>
      <c r="B17" t="n">
        <v>2.5</v>
      </c>
    </row>
    <row r="18">
      <c r="A18" t="inlineStr">
        <is>
          <t>battery mass</t>
        </is>
      </c>
    </row>
    <row r="19">
      <c r="A19" t="inlineStr">
        <is>
          <t>electricity, low voltage</t>
        </is>
      </c>
      <c r="B19" t="n">
        <v>0</v>
      </c>
    </row>
    <row r="20">
      <c r="A20" t="inlineStr">
        <is>
          <t>tank capacity</t>
        </is>
      </c>
      <c r="B20" t="n">
        <v>62.125</v>
      </c>
    </row>
    <row r="21">
      <c r="A21" t="inlineStr">
        <is>
          <t>fuel mass</t>
        </is>
      </c>
      <c r="B21" t="n">
        <v>5.25</v>
      </c>
    </row>
    <row r="22">
      <c r="A22" t="inlineStr">
        <is>
          <t>range</t>
        </is>
      </c>
      <c r="B22" t="n">
        <v>266.4078995516374</v>
      </c>
    </row>
    <row r="23">
      <c r="A23" t="inlineStr">
        <is>
          <t>emission standard</t>
        </is>
      </c>
      <c r="B23" t="inlineStr">
        <is>
          <t>EURO-3</t>
        </is>
      </c>
    </row>
    <row r="24">
      <c r="A24" t="inlineStr">
        <is>
          <t>Glider lightweighting</t>
        </is>
      </c>
      <c r="B24" t="n">
        <v>-0.05</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Moped, gasoline, &lt;4kW, EURO-3</t>
        </is>
      </c>
      <c r="B32" t="n">
        <v>1</v>
      </c>
      <c r="C32" t="inlineStr">
        <is>
          <t>CH</t>
        </is>
      </c>
      <c r="D32" t="inlineStr">
        <is>
          <t>unit</t>
        </is>
      </c>
      <c r="F32" t="inlineStr">
        <is>
          <t>production</t>
        </is>
      </c>
      <c r="H32" t="inlineStr">
        <is>
          <t>Moped, gasoline, &lt;4kW, EURO-3</t>
        </is>
      </c>
    </row>
    <row r="33">
      <c r="A33" t="inlineStr">
        <is>
          <t>motor scooter production</t>
        </is>
      </c>
      <c r="B33" t="n">
        <v>0.46625</v>
      </c>
      <c r="C33" t="inlineStr">
        <is>
          <t>RER</t>
        </is>
      </c>
      <c r="D33" t="inlineStr">
        <is>
          <t>unit</t>
        </is>
      </c>
      <c r="F33" t="inlineStr">
        <is>
          <t>technosphere</t>
        </is>
      </c>
      <c r="G33" t="inlineStr">
        <is>
          <t>Glider base mass [kg]</t>
        </is>
      </c>
      <c r="H33" t="inlineStr">
        <is>
          <t>motor scooter, 50 cubic cm engine</t>
        </is>
      </c>
    </row>
    <row r="34">
      <c r="A34" t="inlineStr">
        <is>
          <t>motor scooter production</t>
        </is>
      </c>
      <c r="B34" t="n">
        <v>0.1666666666666667</v>
      </c>
      <c r="C34" t="inlineStr">
        <is>
          <t>RER</t>
        </is>
      </c>
      <c r="D34" t="inlineStr">
        <is>
          <t>unit</t>
        </is>
      </c>
      <c r="F34" t="inlineStr">
        <is>
          <t>technosphere</t>
        </is>
      </c>
      <c r="G34" t="inlineStr">
        <is>
          <t>Mechanical powertrain mass [kg]</t>
        </is>
      </c>
      <c r="H34" t="inlineStr">
        <is>
          <t>motor scooter, 50 cubic cm engine</t>
        </is>
      </c>
    </row>
    <row r="35">
      <c r="A35" t="inlineStr">
        <is>
          <t>polyethylene production, high density, granulate</t>
        </is>
      </c>
      <c r="B35" t="n">
        <v>0.7875</v>
      </c>
      <c r="C35" t="inlineStr">
        <is>
          <t>RER</t>
        </is>
      </c>
      <c r="D35" t="inlineStr">
        <is>
          <t>kilogram</t>
        </is>
      </c>
      <c r="F35" t="inlineStr">
        <is>
          <t>technosphere</t>
        </is>
      </c>
      <c r="G35" t="inlineStr">
        <is>
          <t>Fuel tank mass [kg]</t>
        </is>
      </c>
      <c r="H35" t="inlineStr">
        <is>
          <t>polyethylene, high density, granulate</t>
        </is>
      </c>
    </row>
    <row r="36">
      <c r="A36" t="inlineStr">
        <is>
          <t>market for transport, freight, lorry, unspecified</t>
        </is>
      </c>
      <c r="B36" t="n">
        <v>65.098125</v>
      </c>
      <c r="C36" t="inlineStr">
        <is>
          <t>RER</t>
        </is>
      </c>
      <c r="D36" t="inlineStr">
        <is>
          <t>ton kilometer</t>
        </is>
      </c>
      <c r="F36" t="inlineStr">
        <is>
          <t>technosphere</t>
        </is>
      </c>
      <c r="H36" t="inlineStr">
        <is>
          <t>transport, freight, lorry, unspecified</t>
        </is>
      </c>
    </row>
    <row r="37">
      <c r="A37" t="inlineStr">
        <is>
          <t>transport, freight, sea, container ship</t>
        </is>
      </c>
      <c r="B37" t="n">
        <v>1035.0601875</v>
      </c>
      <c r="C37" t="inlineStr">
        <is>
          <t>GLO</t>
        </is>
      </c>
      <c r="D37" t="inlineStr">
        <is>
          <t>ton kilometer</t>
        </is>
      </c>
      <c r="F37" t="inlineStr">
        <is>
          <t>technosphere</t>
        </is>
      </c>
      <c r="H37" t="inlineStr">
        <is>
          <t>transport, freight, sea, container ship</t>
        </is>
      </c>
    </row>
    <row r="39">
      <c r="A39" t="inlineStr">
        <is>
          <t>Activity</t>
        </is>
      </c>
      <c r="B39" t="inlineStr">
        <is>
          <t>Moped, gasoline, &lt;4kW, EURO-4</t>
        </is>
      </c>
    </row>
    <row r="40">
      <c r="A40" t="inlineStr">
        <is>
          <t>location</t>
        </is>
      </c>
      <c r="B40" t="inlineStr">
        <is>
          <t>CH</t>
        </is>
      </c>
    </row>
    <row r="41">
      <c r="A41" t="inlineStr">
        <is>
          <t>vehicle</t>
        </is>
      </c>
      <c r="B41" t="inlineStr">
        <is>
          <t>Moped, gasoline, &lt;4kW, EURO-4</t>
        </is>
      </c>
    </row>
    <row r="42">
      <c r="A42" t="inlineStr">
        <is>
          <t>size</t>
        </is>
      </c>
    </row>
    <row r="43">
      <c r="A43" t="inlineStr">
        <is>
          <t>year</t>
        </is>
      </c>
      <c r="B43" t="n">
        <v>2016</v>
      </c>
    </row>
    <row r="44">
      <c r="A44" t="inlineStr">
        <is>
          <t>full name</t>
        </is>
      </c>
      <c r="B44" t="inlineStr">
        <is>
          <t>Moped, gasoline, &lt;4kW, EURO-4 - 2016 - CH</t>
        </is>
      </c>
    </row>
    <row r="45">
      <c r="A45" t="inlineStr">
        <is>
          <t>reference product</t>
        </is>
      </c>
      <c r="B45" t="inlineStr">
        <is>
          <t>Moped, gasoline, &lt;4kW, EURO-4</t>
        </is>
      </c>
    </row>
    <row r="46">
      <c r="A46" t="inlineStr">
        <is>
          <t>type</t>
        </is>
      </c>
      <c r="B46" t="inlineStr">
        <is>
          <t>process</t>
        </is>
      </c>
    </row>
    <row r="47">
      <c r="A47" t="inlineStr">
        <is>
          <t>unit</t>
        </is>
      </c>
      <c r="B47" t="inlineStr">
        <is>
          <t>unit</t>
        </is>
      </c>
    </row>
    <row r="48">
      <c r="A48" t="inlineStr">
        <is>
          <t>source</t>
        </is>
      </c>
      <c r="B48" t="inlineStr">
        <is>
          <t>Sacchi R., Bauer C. Life cycle inventories for on-road vehicles. Paul Scherrer Institut, 2021.</t>
        </is>
      </c>
    </row>
    <row r="49">
      <c r="A49" t="inlineStr">
        <is>
          <t>lifetime</t>
        </is>
      </c>
      <c r="B49" t="n">
        <v>25000</v>
      </c>
    </row>
    <row r="50">
      <c r="A50" t="inlineStr">
        <is>
          <t>passengers</t>
        </is>
      </c>
      <c r="B50" t="n">
        <v>1</v>
      </c>
    </row>
    <row r="51">
      <c r="A51" t="inlineStr">
        <is>
          <t>service</t>
        </is>
      </c>
      <c r="B51" t="n">
        <v>1</v>
      </c>
    </row>
    <row r="52">
      <c r="A52" t="inlineStr">
        <is>
          <t>battery replacement</t>
        </is>
      </c>
      <c r="B52" t="n">
        <v>0</v>
      </c>
    </row>
    <row r="53">
      <c r="A53" t="inlineStr">
        <is>
          <t>annual kilometers</t>
        </is>
      </c>
      <c r="B53" t="n">
        <v>1570</v>
      </c>
    </row>
    <row r="54">
      <c r="A54" t="inlineStr">
        <is>
          <t>curb mass</t>
        </is>
      </c>
      <c r="B54" t="n">
        <v>63.83925</v>
      </c>
    </row>
    <row r="55">
      <c r="A55" t="inlineStr">
        <is>
          <t>power</t>
        </is>
      </c>
      <c r="B55" t="n">
        <v>2.5</v>
      </c>
    </row>
    <row r="56">
      <c r="A56" t="inlineStr">
        <is>
          <t>battery mass</t>
        </is>
      </c>
    </row>
    <row r="57">
      <c r="A57" t="inlineStr">
        <is>
          <t>electricity, low voltage</t>
        </is>
      </c>
      <c r="B57" t="n">
        <v>0</v>
      </c>
    </row>
    <row r="58">
      <c r="A58" t="inlineStr">
        <is>
          <t>tank capacity</t>
        </is>
      </c>
      <c r="B58" t="n">
        <v>62.125</v>
      </c>
    </row>
    <row r="59">
      <c r="A59" t="inlineStr">
        <is>
          <t>fuel mass</t>
        </is>
      </c>
      <c r="B59" t="n">
        <v>5.25</v>
      </c>
    </row>
    <row r="60">
      <c r="A60" t="inlineStr">
        <is>
          <t>range</t>
        </is>
      </c>
      <c r="B60" t="n">
        <v>269.0719785471538</v>
      </c>
    </row>
    <row r="61">
      <c r="A61" t="inlineStr">
        <is>
          <t>emission standard</t>
        </is>
      </c>
      <c r="B61" t="inlineStr">
        <is>
          <t>EURO-4</t>
        </is>
      </c>
    </row>
    <row r="62">
      <c r="A62" t="inlineStr">
        <is>
          <t>Glider lightweighting</t>
        </is>
      </c>
      <c r="B62" t="n">
        <v>-0.02</v>
      </c>
    </row>
    <row r="63">
      <c r="A63" t="inlineStr">
        <is>
          <t>origin</t>
        </is>
      </c>
      <c r="B63" t="inlineStr">
        <is>
          <t>China</t>
        </is>
      </c>
    </row>
    <row r="64">
      <c r="A64" t="inlineStr">
        <is>
          <t>distance by ship [km]</t>
        </is>
      </c>
      <c r="B64" t="n">
        <v>15900</v>
      </c>
    </row>
    <row r="65">
      <c r="A65" t="inlineStr">
        <is>
          <t>distance by truck [km]</t>
        </is>
      </c>
      <c r="B65" t="n">
        <v>1000</v>
      </c>
    </row>
    <row r="66">
      <c r="A66" t="inlineStr">
        <is>
          <t>comment</t>
        </is>
      </c>
      <c r="B66" t="inlineStr">
        <is>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67">
      <c r="A67" t="inlineStr">
        <is>
          <t>classifications</t>
        </is>
      </c>
      <c r="B67" t="inlineStr">
        <is>
          <t>CPC::49113:Motor cars and other motor vehicles principally designed for the transport of persons (except public-transport type vehicles, vehicles specially designed for travelling on snow, and golf cars and similar vehicles)</t>
        </is>
      </c>
    </row>
    <row r="68">
      <c r="A68" t="inlineStr">
        <is>
          <t>Exchanges</t>
        </is>
      </c>
    </row>
    <row r="69">
      <c r="A69" t="inlineStr">
        <is>
          <t>name</t>
        </is>
      </c>
      <c r="B69" t="inlineStr">
        <is>
          <t>amount</t>
        </is>
      </c>
      <c r="C69" t="inlineStr">
        <is>
          <t>location</t>
        </is>
      </c>
      <c r="D69" t="inlineStr">
        <is>
          <t>unit</t>
        </is>
      </c>
      <c r="E69" t="inlineStr">
        <is>
          <t>categories</t>
        </is>
      </c>
      <c r="F69" t="inlineStr">
        <is>
          <t>type</t>
        </is>
      </c>
      <c r="G69" t="inlineStr">
        <is>
          <t>comment</t>
        </is>
      </c>
      <c r="H69" t="inlineStr">
        <is>
          <t>reference product</t>
        </is>
      </c>
    </row>
    <row r="70">
      <c r="A70" t="inlineStr">
        <is>
          <t>Moped, gasoline, &lt;4kW, EURO-4</t>
        </is>
      </c>
      <c r="B70" t="n">
        <v>1</v>
      </c>
      <c r="C70" t="inlineStr">
        <is>
          <t>CH</t>
        </is>
      </c>
      <c r="D70" t="inlineStr">
        <is>
          <t>unit</t>
        </is>
      </c>
      <c r="F70" t="inlineStr">
        <is>
          <t>production</t>
        </is>
      </c>
      <c r="H70" t="inlineStr">
        <is>
          <t>Moped, gasoline, &lt;4kW, EURO-4</t>
        </is>
      </c>
    </row>
    <row r="71">
      <c r="A71" t="inlineStr">
        <is>
          <t>motor scooter production</t>
        </is>
      </c>
      <c r="B71" t="n">
        <v>0.46625</v>
      </c>
      <c r="C71" t="inlineStr">
        <is>
          <t>RER</t>
        </is>
      </c>
      <c r="D71" t="inlineStr">
        <is>
          <t>unit</t>
        </is>
      </c>
      <c r="F71" t="inlineStr">
        <is>
          <t>technosphere</t>
        </is>
      </c>
      <c r="G71" t="inlineStr">
        <is>
          <t>Glider base mass [kg]</t>
        </is>
      </c>
      <c r="H71" t="inlineStr">
        <is>
          <t>motor scooter, 50 cubic cm engine</t>
        </is>
      </c>
    </row>
    <row r="72">
      <c r="A72" t="inlineStr">
        <is>
          <t>motor scooter production</t>
        </is>
      </c>
      <c r="B72" t="n">
        <v>0.1666666666666667</v>
      </c>
      <c r="C72" t="inlineStr">
        <is>
          <t>RER</t>
        </is>
      </c>
      <c r="D72" t="inlineStr">
        <is>
          <t>unit</t>
        </is>
      </c>
      <c r="F72" t="inlineStr">
        <is>
          <t>technosphere</t>
        </is>
      </c>
      <c r="G72" t="inlineStr">
        <is>
          <t>Mechanical powertrain mass [kg]</t>
        </is>
      </c>
      <c r="H72" t="inlineStr">
        <is>
          <t>motor scooter, 50 cubic cm engine</t>
        </is>
      </c>
    </row>
    <row r="73">
      <c r="A73" t="inlineStr">
        <is>
          <t>polyethylene production, high density, granulate</t>
        </is>
      </c>
      <c r="B73" t="n">
        <v>0.7875</v>
      </c>
      <c r="C73" t="inlineStr">
        <is>
          <t>RER</t>
        </is>
      </c>
      <c r="D73" t="inlineStr">
        <is>
          <t>kilogram</t>
        </is>
      </c>
      <c r="F73" t="inlineStr">
        <is>
          <t>technosphere</t>
        </is>
      </c>
      <c r="G73" t="inlineStr">
        <is>
          <t>Fuel tank mass [kg]</t>
        </is>
      </c>
      <c r="H73" t="inlineStr">
        <is>
          <t>polyethylene, high density, granulate</t>
        </is>
      </c>
    </row>
    <row r="74">
      <c r="A74" t="inlineStr">
        <is>
          <t>market for transport, freight, lorry, unspecified</t>
        </is>
      </c>
      <c r="B74" t="n">
        <v>63.83925</v>
      </c>
      <c r="C74" t="inlineStr">
        <is>
          <t>RER</t>
        </is>
      </c>
      <c r="D74" t="inlineStr">
        <is>
          <t>ton kilometer</t>
        </is>
      </c>
      <c r="F74" t="inlineStr">
        <is>
          <t>technosphere</t>
        </is>
      </c>
      <c r="H74" t="inlineStr">
        <is>
          <t>transport, freight, lorry, unspecified</t>
        </is>
      </c>
    </row>
    <row r="75">
      <c r="A75" t="inlineStr">
        <is>
          <t>transport, freight, sea, container ship</t>
        </is>
      </c>
      <c r="B75" t="n">
        <v>1015.044075</v>
      </c>
      <c r="C75" t="inlineStr">
        <is>
          <t>GLO</t>
        </is>
      </c>
      <c r="D75" t="inlineStr">
        <is>
          <t>ton kilometer</t>
        </is>
      </c>
      <c r="F75" t="inlineStr">
        <is>
          <t>technosphere</t>
        </is>
      </c>
      <c r="H75" t="inlineStr">
        <is>
          <t>transport, freight, sea, container ship</t>
        </is>
      </c>
    </row>
    <row r="77">
      <c r="A77" t="inlineStr">
        <is>
          <t>Activity</t>
        </is>
      </c>
      <c r="B77" t="inlineStr">
        <is>
          <t>Moped, gasoline, &lt;4kW, EURO-5</t>
        </is>
      </c>
    </row>
    <row r="78">
      <c r="A78" t="inlineStr">
        <is>
          <t>location</t>
        </is>
      </c>
      <c r="B78" t="inlineStr">
        <is>
          <t>CH</t>
        </is>
      </c>
    </row>
    <row r="79">
      <c r="A79" t="inlineStr">
        <is>
          <t>vehicle</t>
        </is>
      </c>
      <c r="B79" t="inlineStr">
        <is>
          <t>Moped, gasoline, &lt;4kW, EURO-5</t>
        </is>
      </c>
    </row>
    <row r="80">
      <c r="A80" t="inlineStr">
        <is>
          <t>size</t>
        </is>
      </c>
    </row>
    <row r="81">
      <c r="A81" t="inlineStr">
        <is>
          <t>year</t>
        </is>
      </c>
      <c r="B81" t="n">
        <v>2020</v>
      </c>
    </row>
    <row r="82">
      <c r="A82" t="inlineStr">
        <is>
          <t>full name</t>
        </is>
      </c>
      <c r="B82" t="inlineStr">
        <is>
          <t>Moped, gasoline, &lt;4kW, EURO-5 - 2020 - CH</t>
        </is>
      </c>
    </row>
    <row r="83">
      <c r="A83" t="inlineStr">
        <is>
          <t>reference product</t>
        </is>
      </c>
      <c r="B83" t="inlineStr">
        <is>
          <t>Moped, gasoline, &lt;4kW, EURO-5</t>
        </is>
      </c>
    </row>
    <row r="84">
      <c r="A84" t="inlineStr">
        <is>
          <t>type</t>
        </is>
      </c>
      <c r="B84" t="inlineStr">
        <is>
          <t>process</t>
        </is>
      </c>
    </row>
    <row r="85">
      <c r="A85" t="inlineStr">
        <is>
          <t>unit</t>
        </is>
      </c>
      <c r="B85" t="inlineStr">
        <is>
          <t>unit</t>
        </is>
      </c>
    </row>
    <row r="86">
      <c r="A86" t="inlineStr">
        <is>
          <t>source</t>
        </is>
      </c>
      <c r="B86" t="inlineStr">
        <is>
          <t>Sacchi R., Bauer C. Life cycle inventories for on-road vehicles. Paul Scherrer Institut, 2021.</t>
        </is>
      </c>
    </row>
    <row r="87">
      <c r="A87" t="inlineStr">
        <is>
          <t>lifetime</t>
        </is>
      </c>
      <c r="B87" t="n">
        <v>25000</v>
      </c>
    </row>
    <row r="88">
      <c r="A88" t="inlineStr">
        <is>
          <t>passengers</t>
        </is>
      </c>
      <c r="B88" t="n">
        <v>1</v>
      </c>
    </row>
    <row r="89">
      <c r="A89" t="inlineStr">
        <is>
          <t>service</t>
        </is>
      </c>
      <c r="B89" t="n">
        <v>1</v>
      </c>
    </row>
    <row r="90">
      <c r="A90" t="inlineStr">
        <is>
          <t>battery replacement</t>
        </is>
      </c>
      <c r="B90" t="n">
        <v>0</v>
      </c>
    </row>
    <row r="91">
      <c r="A91" t="inlineStr">
        <is>
          <t>annual kilometers</t>
        </is>
      </c>
      <c r="B91" t="n">
        <v>1570</v>
      </c>
    </row>
    <row r="92">
      <c r="A92" t="inlineStr">
        <is>
          <t>curb mass</t>
        </is>
      </c>
      <c r="B92" t="n">
        <v>63</v>
      </c>
    </row>
    <row r="93">
      <c r="A93" t="inlineStr">
        <is>
          <t>power</t>
        </is>
      </c>
      <c r="B93" t="n">
        <v>2.5</v>
      </c>
    </row>
    <row r="94">
      <c r="A94" t="inlineStr">
        <is>
          <t>battery mass</t>
        </is>
      </c>
    </row>
    <row r="95">
      <c r="A95" t="inlineStr">
        <is>
          <t>electricity, low voltage</t>
        </is>
      </c>
      <c r="B95" t="n">
        <v>0</v>
      </c>
    </row>
    <row r="96">
      <c r="A96" t="inlineStr">
        <is>
          <t>tank capacity</t>
        </is>
      </c>
      <c r="B96" t="n">
        <v>62.125</v>
      </c>
    </row>
    <row r="97">
      <c r="A97" t="inlineStr">
        <is>
          <t>fuel mass</t>
        </is>
      </c>
      <c r="B97" t="n">
        <v>5.25</v>
      </c>
    </row>
    <row r="98">
      <c r="A98" t="inlineStr">
        <is>
          <t>range</t>
        </is>
      </c>
      <c r="B98" t="n">
        <v>271.7898773203574</v>
      </c>
    </row>
    <row r="99">
      <c r="A99" t="inlineStr">
        <is>
          <t>emission standard</t>
        </is>
      </c>
      <c r="B99" t="inlineStr">
        <is>
          <t>EURO-5</t>
        </is>
      </c>
    </row>
    <row r="100">
      <c r="A100" t="inlineStr">
        <is>
          <t>Glider lightweighting</t>
        </is>
      </c>
      <c r="B100" t="n">
        <v>0</v>
      </c>
    </row>
    <row r="101">
      <c r="A101" t="inlineStr">
        <is>
          <t>origin</t>
        </is>
      </c>
      <c r="B101" t="inlineStr">
        <is>
          <t>China</t>
        </is>
      </c>
    </row>
    <row r="102">
      <c r="A102" t="inlineStr">
        <is>
          <t>distance by ship [km]</t>
        </is>
      </c>
      <c r="B102" t="n">
        <v>15900</v>
      </c>
    </row>
    <row r="103">
      <c r="A103" t="inlineStr">
        <is>
          <t>distance by truck [km]</t>
        </is>
      </c>
      <c r="B103" t="n">
        <v>1000</v>
      </c>
    </row>
    <row r="104">
      <c r="A104" t="inlineStr">
        <is>
          <t>comment</t>
        </is>
      </c>
      <c r="B104" t="inlineStr">
        <is>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105">
      <c r="A105" t="inlineStr">
        <is>
          <t>classifications</t>
        </is>
      </c>
      <c r="B105" t="inlineStr">
        <is>
          <t>CPC::49113:Motor cars and other motor vehicles principally designed for the transport of persons (except public-transport type vehicles, vehicles specially designed for travelling on snow, and golf cars and similar vehicles)</t>
        </is>
      </c>
    </row>
    <row r="106">
      <c r="A106" t="inlineStr">
        <is>
          <t>Exchanges</t>
        </is>
      </c>
    </row>
    <row r="107">
      <c r="A107" t="inlineStr">
        <is>
          <t>name</t>
        </is>
      </c>
      <c r="B107" t="inlineStr">
        <is>
          <t>amount</t>
        </is>
      </c>
      <c r="C107" t="inlineStr">
        <is>
          <t>location</t>
        </is>
      </c>
      <c r="D107" t="inlineStr">
        <is>
          <t>unit</t>
        </is>
      </c>
      <c r="E107" t="inlineStr">
        <is>
          <t>categories</t>
        </is>
      </c>
      <c r="F107" t="inlineStr">
        <is>
          <t>type</t>
        </is>
      </c>
      <c r="G107" t="inlineStr">
        <is>
          <t>comment</t>
        </is>
      </c>
      <c r="H107" t="inlineStr">
        <is>
          <t>reference product</t>
        </is>
      </c>
    </row>
    <row r="108">
      <c r="A108" t="inlineStr">
        <is>
          <t>Moped, gasoline, &lt;4kW, EURO-5</t>
        </is>
      </c>
      <c r="B108" t="n">
        <v>1</v>
      </c>
      <c r="C108" t="inlineStr">
        <is>
          <t>CH</t>
        </is>
      </c>
      <c r="D108" t="inlineStr">
        <is>
          <t>unit</t>
        </is>
      </c>
      <c r="F108" t="inlineStr">
        <is>
          <t>production</t>
        </is>
      </c>
      <c r="H108" t="inlineStr">
        <is>
          <t>Moped, gasoline, &lt;4kW, EURO-5</t>
        </is>
      </c>
    </row>
    <row r="109">
      <c r="A109" t="inlineStr">
        <is>
          <t>motor scooter production</t>
        </is>
      </c>
      <c r="B109" t="n">
        <v>0.46625</v>
      </c>
      <c r="C109" t="inlineStr">
        <is>
          <t>RER</t>
        </is>
      </c>
      <c r="D109" t="inlineStr">
        <is>
          <t>unit</t>
        </is>
      </c>
      <c r="F109" t="inlineStr">
        <is>
          <t>technosphere</t>
        </is>
      </c>
      <c r="G109" t="inlineStr">
        <is>
          <t>Glider base mass [kg]</t>
        </is>
      </c>
      <c r="H109" t="inlineStr">
        <is>
          <t>motor scooter, 50 cubic cm engine</t>
        </is>
      </c>
    </row>
    <row r="110">
      <c r="A110" t="inlineStr">
        <is>
          <t>motor scooter production</t>
        </is>
      </c>
      <c r="B110" t="n">
        <v>0.1666666666666667</v>
      </c>
      <c r="C110" t="inlineStr">
        <is>
          <t>RER</t>
        </is>
      </c>
      <c r="D110" t="inlineStr">
        <is>
          <t>unit</t>
        </is>
      </c>
      <c r="F110" t="inlineStr">
        <is>
          <t>technosphere</t>
        </is>
      </c>
      <c r="G110" t="inlineStr">
        <is>
          <t>Mechanical powertrain mass [kg]</t>
        </is>
      </c>
      <c r="H110" t="inlineStr">
        <is>
          <t>motor scooter, 50 cubic cm engine</t>
        </is>
      </c>
    </row>
    <row r="111">
      <c r="A111" t="inlineStr">
        <is>
          <t>Glider lightweighting</t>
        </is>
      </c>
      <c r="B111" t="n">
        <v>0</v>
      </c>
      <c r="C111" t="inlineStr">
        <is>
          <t>GLO</t>
        </is>
      </c>
      <c r="D111" t="inlineStr">
        <is>
          <t>kilogram</t>
        </is>
      </c>
      <c r="F111" t="inlineStr">
        <is>
          <t>technosphere</t>
        </is>
      </c>
      <c r="G111" t="inlineStr">
        <is>
          <t>Lightweighting rate [%]</t>
        </is>
      </c>
      <c r="H111" t="inlineStr">
        <is>
          <t>Glider lightweighting</t>
        </is>
      </c>
    </row>
    <row r="112">
      <c r="A112" t="inlineStr">
        <is>
          <t>polyethylene production, high density, granulate</t>
        </is>
      </c>
      <c r="B112" t="n">
        <v>0.7875</v>
      </c>
      <c r="C112" t="inlineStr">
        <is>
          <t>RER</t>
        </is>
      </c>
      <c r="D112" t="inlineStr">
        <is>
          <t>kilogram</t>
        </is>
      </c>
      <c r="F112" t="inlineStr">
        <is>
          <t>technosphere</t>
        </is>
      </c>
      <c r="G112" t="inlineStr">
        <is>
          <t>Fuel tank mass [kg]</t>
        </is>
      </c>
      <c r="H112" t="inlineStr">
        <is>
          <t>polyethylene, high density, granulate</t>
        </is>
      </c>
    </row>
    <row r="113">
      <c r="A113" t="inlineStr">
        <is>
          <t>market for transport, freight, lorry, unspecified</t>
        </is>
      </c>
      <c r="B113" t="n">
        <v>63</v>
      </c>
      <c r="C113" t="inlineStr">
        <is>
          <t>RER</t>
        </is>
      </c>
      <c r="D113" t="inlineStr">
        <is>
          <t>ton kilometer</t>
        </is>
      </c>
      <c r="F113" t="inlineStr">
        <is>
          <t>technosphere</t>
        </is>
      </c>
      <c r="H113" t="inlineStr">
        <is>
          <t>transport, freight, lorry, unspecified</t>
        </is>
      </c>
    </row>
    <row r="114">
      <c r="A114" t="inlineStr">
        <is>
          <t>transport, freight, sea, container ship</t>
        </is>
      </c>
      <c r="B114" t="n">
        <v>1001.7</v>
      </c>
      <c r="C114" t="inlineStr">
        <is>
          <t>GLO</t>
        </is>
      </c>
      <c r="D114" t="inlineStr">
        <is>
          <t>ton kilometer</t>
        </is>
      </c>
      <c r="F114" t="inlineStr">
        <is>
          <t>technosphere</t>
        </is>
      </c>
      <c r="H114" t="inlineStr">
        <is>
          <t>transport, freight, sea, container ship</t>
        </is>
      </c>
    </row>
    <row r="117">
      <c r="A117" t="inlineStr">
        <is>
          <t>Activity</t>
        </is>
      </c>
      <c r="B117" t="inlineStr">
        <is>
          <t>transport, Moped, gasoline, &lt;4kW, EURO-3</t>
        </is>
      </c>
    </row>
    <row r="118">
      <c r="A118" t="inlineStr">
        <is>
          <t>location</t>
        </is>
      </c>
      <c r="B118" t="inlineStr">
        <is>
          <t>CH</t>
        </is>
      </c>
    </row>
    <row r="119">
      <c r="A119" t="inlineStr">
        <is>
          <t>vehicle</t>
        </is>
      </c>
      <c r="B119" t="inlineStr">
        <is>
          <t>Moped, gasoline, &lt;4kW, EURO-3</t>
        </is>
      </c>
    </row>
    <row r="120">
      <c r="A120" t="inlineStr">
        <is>
          <t>size</t>
        </is>
      </c>
    </row>
    <row r="121">
      <c r="A121" t="inlineStr">
        <is>
          <t>year</t>
        </is>
      </c>
      <c r="B121" t="n">
        <v>2006</v>
      </c>
    </row>
    <row r="122">
      <c r="A122" t="inlineStr">
        <is>
          <t>full name</t>
        </is>
      </c>
      <c r="B122" t="inlineStr">
        <is>
          <t>Moped, gasoline, &lt;4kW, EURO-3 - 2006 - CH</t>
        </is>
      </c>
    </row>
    <row r="123">
      <c r="A123" t="inlineStr">
        <is>
          <t>reference product</t>
        </is>
      </c>
      <c r="B123" t="inlineStr">
        <is>
          <t>transport, Moped, gasoline, &lt;4kW, EURO-3</t>
        </is>
      </c>
    </row>
    <row r="124">
      <c r="A124" t="inlineStr">
        <is>
          <t>type</t>
        </is>
      </c>
      <c r="B124" t="inlineStr">
        <is>
          <t>process</t>
        </is>
      </c>
    </row>
    <row r="125">
      <c r="A125" t="inlineStr">
        <is>
          <t>unit</t>
        </is>
      </c>
      <c r="B125" t="inlineStr">
        <is>
          <t>kilometer</t>
        </is>
      </c>
    </row>
    <row r="126">
      <c r="A126" t="inlineStr">
        <is>
          <t>source</t>
        </is>
      </c>
      <c r="B126" t="inlineStr">
        <is>
          <t>Sacchi R., Bauer C. Life cycle inventories for on-road vehicles. Paul Scherrer Institut, 2021.</t>
        </is>
      </c>
    </row>
    <row r="127">
      <c r="A127" t="inlineStr">
        <is>
          <t>lifetime</t>
        </is>
      </c>
      <c r="B127" t="n">
        <v>25000</v>
      </c>
    </row>
    <row r="128">
      <c r="A128" t="inlineStr">
        <is>
          <t>passengers</t>
        </is>
      </c>
      <c r="B128" t="n">
        <v>1</v>
      </c>
    </row>
    <row r="129">
      <c r="A129" t="inlineStr">
        <is>
          <t>service</t>
        </is>
      </c>
      <c r="B129" t="n">
        <v>1</v>
      </c>
    </row>
    <row r="130">
      <c r="A130" t="inlineStr">
        <is>
          <t>battery replacement</t>
        </is>
      </c>
      <c r="B130" t="n">
        <v>0</v>
      </c>
    </row>
    <row r="131">
      <c r="A131" t="inlineStr">
        <is>
          <t>annual kilometers</t>
        </is>
      </c>
      <c r="B131" t="n">
        <v>1570</v>
      </c>
    </row>
    <row r="132">
      <c r="A132" t="inlineStr">
        <is>
          <t>curb mass</t>
        </is>
      </c>
      <c r="B132" t="n">
        <v>65.098125</v>
      </c>
    </row>
    <row r="133">
      <c r="A133" t="inlineStr">
        <is>
          <t>power</t>
        </is>
      </c>
      <c r="B133" t="n">
        <v>2.5</v>
      </c>
    </row>
    <row r="134">
      <c r="A134" t="inlineStr">
        <is>
          <t>battery mass</t>
        </is>
      </c>
    </row>
    <row r="135">
      <c r="A135" t="inlineStr">
        <is>
          <t>electricity, low voltage</t>
        </is>
      </c>
      <c r="B135" t="n">
        <v>0</v>
      </c>
    </row>
    <row r="136">
      <c r="A136" t="inlineStr">
        <is>
          <t>tank capacity</t>
        </is>
      </c>
      <c r="B136" t="n">
        <v>62.125</v>
      </c>
    </row>
    <row r="137">
      <c r="A137" t="inlineStr">
        <is>
          <t>fuel mass</t>
        </is>
      </c>
      <c r="B137" t="n">
        <v>5.25</v>
      </c>
    </row>
    <row r="138">
      <c r="A138" t="inlineStr">
        <is>
          <t>range</t>
        </is>
      </c>
      <c r="B138" t="n">
        <v>266.4078995516374</v>
      </c>
    </row>
    <row r="139">
      <c r="A139" t="inlineStr">
        <is>
          <t>emission standard</t>
        </is>
      </c>
      <c r="B139" t="inlineStr">
        <is>
          <t>EURO-3</t>
        </is>
      </c>
    </row>
    <row r="140">
      <c r="A140" t="inlineStr">
        <is>
          <t>Glider lightweighting</t>
        </is>
      </c>
      <c r="B140" t="n">
        <v>-0.05</v>
      </c>
    </row>
    <row r="141">
      <c r="A141" t="inlineStr">
        <is>
          <t>comment</t>
        </is>
      </c>
      <c r="B141" t="inlineStr">
        <is>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is>
      </c>
    </row>
    <row r="142">
      <c r="A142" t="inlineStr">
        <is>
          <t>classifications</t>
        </is>
      </c>
      <c r="B142" t="inlineStr">
        <is>
          <t>CPC::641:Local transport and sightseeing transportation services of passengers</t>
        </is>
      </c>
    </row>
    <row r="143">
      <c r="A143" t="inlineStr">
        <is>
          <t>Exchanges</t>
        </is>
      </c>
    </row>
    <row r="144">
      <c r="A144" t="inlineStr">
        <is>
          <t>name</t>
        </is>
      </c>
      <c r="B144" t="inlineStr">
        <is>
          <t>amount</t>
        </is>
      </c>
      <c r="C144" t="inlineStr">
        <is>
          <t>location</t>
        </is>
      </c>
      <c r="D144" t="inlineStr">
        <is>
          <t>unit</t>
        </is>
      </c>
      <c r="E144" t="inlineStr">
        <is>
          <t>categories</t>
        </is>
      </c>
      <c r="F144" t="inlineStr">
        <is>
          <t>type</t>
        </is>
      </c>
      <c r="G144" t="inlineStr">
        <is>
          <t>comment</t>
        </is>
      </c>
      <c r="H144" t="inlineStr">
        <is>
          <t>reference product</t>
        </is>
      </c>
    </row>
    <row r="145">
      <c r="A145" t="inlineStr">
        <is>
          <t>transport, Moped, gasoline, &lt;4kW, EURO-3</t>
        </is>
      </c>
      <c r="B145" t="n">
        <v>1</v>
      </c>
      <c r="C145" t="inlineStr">
        <is>
          <t>CH</t>
        </is>
      </c>
      <c r="D145" t="inlineStr">
        <is>
          <t>kilometer</t>
        </is>
      </c>
      <c r="F145" t="inlineStr">
        <is>
          <t>production</t>
        </is>
      </c>
      <c r="H145" t="inlineStr">
        <is>
          <t>transport, Moped, gasoline, &lt;4kW, EURO-3</t>
        </is>
      </c>
    </row>
    <row r="146">
      <c r="A146" t="inlineStr">
        <is>
          <t>Moped, gasoline, &lt;4kW, EURO-3</t>
        </is>
      </c>
      <c r="B146" t="n">
        <v>4e-05</v>
      </c>
      <c r="C146" t="inlineStr">
        <is>
          <t>CH</t>
        </is>
      </c>
      <c r="D146" t="inlineStr">
        <is>
          <t>unit</t>
        </is>
      </c>
      <c r="F146" t="inlineStr">
        <is>
          <t>technosphere</t>
        </is>
      </c>
      <c r="H146" t="inlineStr">
        <is>
          <t>Moped, gasoline, &lt;4kW, EURO-3</t>
        </is>
      </c>
    </row>
    <row r="147">
      <c r="A147" t="inlineStr">
        <is>
          <t>road construction</t>
        </is>
      </c>
      <c r="B147" t="n">
        <v>7.630669312499999e-05</v>
      </c>
      <c r="C147" t="inlineStr">
        <is>
          <t>CH</t>
        </is>
      </c>
      <c r="D147" t="inlineStr">
        <is>
          <t>meter-year</t>
        </is>
      </c>
      <c r="F147" t="inlineStr">
        <is>
          <t>technosphere</t>
        </is>
      </c>
      <c r="G147" t="inlineStr">
        <is>
          <t>Road/track use [m*year/vkm or pkm]</t>
        </is>
      </c>
      <c r="H147" t="inlineStr">
        <is>
          <t>road</t>
        </is>
      </c>
    </row>
    <row r="148">
      <c r="A148" t="inlineStr">
        <is>
          <t>road maintenance</t>
        </is>
      </c>
      <c r="B148" t="n">
        <v>0.00129</v>
      </c>
      <c r="C148" t="inlineStr">
        <is>
          <t>CH</t>
        </is>
      </c>
      <c r="D148" t="inlineStr">
        <is>
          <t>meter-year</t>
        </is>
      </c>
      <c r="F148" t="inlineStr">
        <is>
          <t>technosphere</t>
        </is>
      </c>
      <c r="G148" t="inlineStr">
        <is>
          <t>Road maintenance [m*year/vkm]</t>
        </is>
      </c>
      <c r="H148" t="inlineStr">
        <is>
          <t>road maintenance</t>
        </is>
      </c>
    </row>
    <row r="149">
      <c r="A149" t="inlineStr">
        <is>
          <t>maintenance, motor scooter</t>
        </is>
      </c>
      <c r="B149" t="n">
        <v>4e-05</v>
      </c>
      <c r="C149" t="inlineStr">
        <is>
          <t>CH</t>
        </is>
      </c>
      <c r="D149" t="inlineStr">
        <is>
          <t>unit</t>
        </is>
      </c>
      <c r="F149" t="inlineStr">
        <is>
          <t>technosphere</t>
        </is>
      </c>
      <c r="G149" t="inlineStr">
        <is>
          <t>Servicing [unit]</t>
        </is>
      </c>
      <c r="H149" t="inlineStr">
        <is>
          <t>maintenance, motor scooter</t>
        </is>
      </c>
    </row>
    <row r="150">
      <c r="A150" t="inlineStr">
        <is>
          <t>petrol blending for two-stroke engines</t>
        </is>
      </c>
      <c r="B150" t="n">
        <v>0.01970662284727935</v>
      </c>
      <c r="C150" t="inlineStr">
        <is>
          <t>CH</t>
        </is>
      </c>
      <c r="D150" t="inlineStr">
        <is>
          <t>kilogram</t>
        </is>
      </c>
      <c r="F150" t="inlineStr">
        <is>
          <t>technosphere</t>
        </is>
      </c>
      <c r="G150" t="inlineStr">
        <is>
          <t>Gasoline consumption [MJ/km]</t>
        </is>
      </c>
      <c r="H150" t="inlineStr">
        <is>
          <t>petrol, two-stroke blend</t>
        </is>
      </c>
    </row>
    <row r="151">
      <c r="A151" t="inlineStr">
        <is>
          <t>Carbon dioxide, fossil</t>
        </is>
      </c>
      <c r="B151" t="n">
        <v>0.06187879574045715</v>
      </c>
      <c r="D151" t="inlineStr">
        <is>
          <t>kilogram</t>
        </is>
      </c>
      <c r="E151" t="inlineStr">
        <is>
          <t>air::urban air close to ground</t>
        </is>
      </c>
      <c r="F151" t="inlineStr">
        <is>
          <t>biosphere</t>
        </is>
      </c>
      <c r="G151" t="inlineStr">
        <is>
          <t>CO2</t>
        </is>
      </c>
    </row>
    <row r="152">
      <c r="A152" t="inlineStr">
        <is>
          <t>Sulfur dioxide</t>
        </is>
      </c>
      <c r="B152" t="n">
        <v>3.153059655564695e-07</v>
      </c>
      <c r="D152" t="inlineStr">
        <is>
          <t>kilogram</t>
        </is>
      </c>
      <c r="E152" t="inlineStr">
        <is>
          <t>air::urban air close to ground</t>
        </is>
      </c>
      <c r="F152" t="inlineStr">
        <is>
          <t>biosphere</t>
        </is>
      </c>
      <c r="G152" t="inlineStr">
        <is>
          <t>SO2</t>
        </is>
      </c>
    </row>
    <row r="153">
      <c r="A153" t="inlineStr">
        <is>
          <t>Benzene</t>
        </is>
      </c>
      <c r="B153" t="n">
        <v>0.0001031004066612032</v>
      </c>
      <c r="D153" t="inlineStr">
        <is>
          <t>kilogram</t>
        </is>
      </c>
      <c r="E153" t="inlineStr">
        <is>
          <t>air::urban air close to ground</t>
        </is>
      </c>
      <c r="F153" t="inlineStr">
        <is>
          <t>biosphere</t>
        </is>
      </c>
      <c r="G153" t="inlineStr">
        <is>
          <t>Benzene</t>
        </is>
      </c>
    </row>
    <row r="154">
      <c r="A154" t="inlineStr">
        <is>
          <t>Methane, fossil</t>
        </is>
      </c>
      <c r="B154" t="n">
        <v>2.233884379819547e-05</v>
      </c>
      <c r="D154" t="inlineStr">
        <is>
          <t>kilogram</t>
        </is>
      </c>
      <c r="E154" t="inlineStr">
        <is>
          <t>air::urban air close to ground</t>
        </is>
      </c>
      <c r="F154" t="inlineStr">
        <is>
          <t>biosphere</t>
        </is>
      </c>
      <c r="G154" t="inlineStr">
        <is>
          <t>CH4</t>
        </is>
      </c>
    </row>
    <row r="155">
      <c r="A155" t="inlineStr">
        <is>
          <t>Carbon monoxide, fossil</t>
        </is>
      </c>
      <c r="B155" t="n">
        <v>0.003277971259693117</v>
      </c>
      <c r="D155" t="inlineStr">
        <is>
          <t>kilogram</t>
        </is>
      </c>
      <c r="E155" t="inlineStr">
        <is>
          <t>air::urban air close to ground</t>
        </is>
      </c>
      <c r="F155" t="inlineStr">
        <is>
          <t>biosphere</t>
        </is>
      </c>
      <c r="G155" t="inlineStr">
        <is>
          <t>CO</t>
        </is>
      </c>
    </row>
    <row r="156">
      <c r="A156" t="inlineStr">
        <is>
          <t>Dinitrogen monoxide</t>
        </is>
      </c>
      <c r="B156" t="n">
        <v>1.133376143997741e-06</v>
      </c>
      <c r="D156" t="inlineStr">
        <is>
          <t>kilogram</t>
        </is>
      </c>
      <c r="E156" t="inlineStr">
        <is>
          <t>air::urban air close to ground</t>
        </is>
      </c>
      <c r="F156" t="inlineStr">
        <is>
          <t>biosphere</t>
        </is>
      </c>
      <c r="G156" t="inlineStr">
        <is>
          <t>N2O</t>
        </is>
      </c>
    </row>
    <row r="157">
      <c r="A157" t="inlineStr">
        <is>
          <t>Ammonia</t>
        </is>
      </c>
      <c r="B157" t="n">
        <v>1.133376143997741e-06</v>
      </c>
      <c r="D157" t="inlineStr">
        <is>
          <t>kilogram</t>
        </is>
      </c>
      <c r="E157" t="inlineStr">
        <is>
          <t>air::urban air close to ground</t>
        </is>
      </c>
      <c r="F157" t="inlineStr">
        <is>
          <t>biosphere</t>
        </is>
      </c>
      <c r="G157" t="inlineStr">
        <is>
          <t>NH3</t>
        </is>
      </c>
    </row>
    <row r="158">
      <c r="A158" t="inlineStr">
        <is>
          <t>Nitrogen oxides</t>
        </is>
      </c>
      <c r="B158" t="n">
        <v>0.0003739368775579656</v>
      </c>
      <c r="D158" t="inlineStr">
        <is>
          <t>kilogram</t>
        </is>
      </c>
      <c r="E158" t="inlineStr">
        <is>
          <t>air::urban air close to ground</t>
        </is>
      </c>
      <c r="F158" t="inlineStr">
        <is>
          <t>biosphere</t>
        </is>
      </c>
      <c r="G158" t="inlineStr">
        <is>
          <t>NOx</t>
        </is>
      </c>
    </row>
    <row r="159">
      <c r="A159" t="inlineStr">
        <is>
          <t>Particulates, &lt; 2.5 um</t>
        </is>
      </c>
      <c r="B159" t="n">
        <v>1.171374555458559e-05</v>
      </c>
      <c r="D159" t="inlineStr">
        <is>
          <t>kilogram</t>
        </is>
      </c>
      <c r="E159" t="inlineStr">
        <is>
          <t>air::urban air close to ground</t>
        </is>
      </c>
      <c r="F159" t="inlineStr">
        <is>
          <t>biosphere</t>
        </is>
      </c>
      <c r="G159" t="inlineStr">
        <is>
          <t>PM2.5</t>
        </is>
      </c>
    </row>
    <row r="160">
      <c r="A160" t="inlineStr">
        <is>
          <t>NMVOC, non-methane volatile organic compounds, unspecified origin</t>
        </is>
      </c>
      <c r="B160" t="n">
        <v>0.0008314193221662802</v>
      </c>
      <c r="D160" t="inlineStr">
        <is>
          <t>kilogram</t>
        </is>
      </c>
      <c r="E160" t="inlineStr">
        <is>
          <t>air::urban air close to ground</t>
        </is>
      </c>
      <c r="F160" t="inlineStr">
        <is>
          <t>biosphere</t>
        </is>
      </c>
      <c r="G160" t="inlineStr">
        <is>
          <t>NMVOC</t>
        </is>
      </c>
    </row>
    <row r="161">
      <c r="A161" t="inlineStr">
        <is>
          <t>Ethane</t>
        </is>
      </c>
      <c r="B161" t="n">
        <v>5.862572143480181e-05</v>
      </c>
      <c r="D161" t="inlineStr">
        <is>
          <t>kilogram</t>
        </is>
      </c>
      <c r="E161" t="inlineStr">
        <is>
          <t>air::urban air close to ground</t>
        </is>
      </c>
      <c r="F161" t="inlineStr">
        <is>
          <t>biosphere</t>
        </is>
      </c>
      <c r="G161" t="inlineStr">
        <is>
          <t>Ethane</t>
        </is>
      </c>
    </row>
    <row r="162">
      <c r="A162" t="inlineStr">
        <is>
          <t>Propane</t>
        </is>
      </c>
      <c r="B162" t="n">
        <v>1.194567991618219e-05</v>
      </c>
      <c r="D162" t="inlineStr">
        <is>
          <t>kilogram</t>
        </is>
      </c>
      <c r="E162" t="inlineStr">
        <is>
          <t>air::urban air close to ground</t>
        </is>
      </c>
      <c r="F162" t="inlineStr">
        <is>
          <t>biosphere</t>
        </is>
      </c>
      <c r="G162" t="inlineStr">
        <is>
          <t>Propane</t>
        </is>
      </c>
    </row>
    <row r="163">
      <c r="A163" t="inlineStr">
        <is>
          <t>Butane</t>
        </is>
      </c>
      <c r="B163" t="n">
        <v>9.630055809353025e-05</v>
      </c>
      <c r="D163" t="inlineStr">
        <is>
          <t>kilogram</t>
        </is>
      </c>
      <c r="E163" t="inlineStr">
        <is>
          <t>air::urban air close to ground</t>
        </is>
      </c>
      <c r="F163" t="inlineStr">
        <is>
          <t>biosphere</t>
        </is>
      </c>
      <c r="G163" t="inlineStr">
        <is>
          <t>Butane</t>
        </is>
      </c>
    </row>
    <row r="164">
      <c r="A164" t="inlineStr">
        <is>
          <t>Pentane</t>
        </is>
      </c>
      <c r="B164" t="n">
        <v>3.951263356891031e-05</v>
      </c>
      <c r="D164" t="inlineStr">
        <is>
          <t>kilogram</t>
        </is>
      </c>
      <c r="E164" t="inlineStr">
        <is>
          <t>air::urban air close to ground</t>
        </is>
      </c>
      <c r="F164" t="inlineStr">
        <is>
          <t>biosphere</t>
        </is>
      </c>
      <c r="G164" t="inlineStr">
        <is>
          <t>Pentane</t>
        </is>
      </c>
    </row>
    <row r="165">
      <c r="A165" t="inlineStr">
        <is>
          <t>Hexane</t>
        </is>
      </c>
      <c r="B165" t="n">
        <v>2.958853025392819e-05</v>
      </c>
      <c r="D165" t="inlineStr">
        <is>
          <t>kilogram</t>
        </is>
      </c>
      <c r="E165" t="inlineStr">
        <is>
          <t>air::urban air close to ground</t>
        </is>
      </c>
      <c r="F165" t="inlineStr">
        <is>
          <t>biosphere</t>
        </is>
      </c>
      <c r="G165" t="inlineStr">
        <is>
          <t>Hexane</t>
        </is>
      </c>
    </row>
    <row r="166">
      <c r="A166" t="inlineStr">
        <is>
          <t>Cyclohexane</t>
        </is>
      </c>
      <c r="B166" t="n">
        <v>2.095088477607337e-05</v>
      </c>
      <c r="D166" t="inlineStr">
        <is>
          <t>kilogram</t>
        </is>
      </c>
      <c r="E166" t="inlineStr">
        <is>
          <t>air::urban air close to ground</t>
        </is>
      </c>
      <c r="F166" t="inlineStr">
        <is>
          <t>biosphere</t>
        </is>
      </c>
      <c r="G166" t="inlineStr">
        <is>
          <t>Cyclohexane</t>
        </is>
      </c>
    </row>
    <row r="167">
      <c r="A167" t="inlineStr">
        <is>
          <t>Heptane</t>
        </is>
      </c>
      <c r="B167" t="n">
        <v>1.359969713534587e-05</v>
      </c>
      <c r="D167" t="inlineStr">
        <is>
          <t>kilogram</t>
        </is>
      </c>
      <c r="E167" t="inlineStr">
        <is>
          <t>air::urban air close to ground</t>
        </is>
      </c>
      <c r="F167" t="inlineStr">
        <is>
          <t>biosphere</t>
        </is>
      </c>
      <c r="G167" t="inlineStr">
        <is>
          <t>Heptane</t>
        </is>
      </c>
    </row>
    <row r="168">
      <c r="A168" t="inlineStr">
        <is>
          <t>Ethene</t>
        </is>
      </c>
      <c r="B168" t="n">
        <v>0.0001341591744432769</v>
      </c>
      <c r="D168" t="inlineStr">
        <is>
          <t>kilogram</t>
        </is>
      </c>
      <c r="E168" t="inlineStr">
        <is>
          <t>air::urban air close to ground</t>
        </is>
      </c>
      <c r="F168" t="inlineStr">
        <is>
          <t>biosphere</t>
        </is>
      </c>
      <c r="G168" t="inlineStr">
        <is>
          <t>Ethene</t>
        </is>
      </c>
    </row>
    <row r="169">
      <c r="A169" t="inlineStr">
        <is>
          <t>Propene</t>
        </is>
      </c>
      <c r="B169" t="n">
        <v>7.020384196894762e-05</v>
      </c>
      <c r="D169" t="inlineStr">
        <is>
          <t>kilogram</t>
        </is>
      </c>
      <c r="E169" t="inlineStr">
        <is>
          <t>air::urban air close to ground</t>
        </is>
      </c>
      <c r="F169" t="inlineStr">
        <is>
          <t>biosphere</t>
        </is>
      </c>
      <c r="G169" t="inlineStr">
        <is>
          <t>Propene</t>
        </is>
      </c>
    </row>
    <row r="170">
      <c r="A170" t="inlineStr">
        <is>
          <t>1-Pentene</t>
        </is>
      </c>
      <c r="B170" t="n">
        <v>2.021576601200062e-06</v>
      </c>
      <c r="D170" t="inlineStr">
        <is>
          <t>kilogram</t>
        </is>
      </c>
      <c r="E170" t="inlineStr">
        <is>
          <t>air::urban air close to ground</t>
        </is>
      </c>
      <c r="F170" t="inlineStr">
        <is>
          <t>biosphere</t>
        </is>
      </c>
      <c r="G170" t="inlineStr">
        <is>
          <t>1-Pentene</t>
        </is>
      </c>
    </row>
    <row r="171">
      <c r="A171" t="inlineStr">
        <is>
          <t>Toluene</t>
        </is>
      </c>
      <c r="B171" t="n">
        <v>0.0002017901007379699</v>
      </c>
      <c r="D171" t="inlineStr">
        <is>
          <t>kilogram</t>
        </is>
      </c>
      <c r="E171" t="inlineStr">
        <is>
          <t>air::urban air close to ground</t>
        </is>
      </c>
      <c r="F171" t="inlineStr">
        <is>
          <t>biosphere</t>
        </is>
      </c>
      <c r="G171" t="inlineStr">
        <is>
          <t>Toluene</t>
        </is>
      </c>
    </row>
    <row r="172">
      <c r="A172" t="inlineStr">
        <is>
          <t>m-Xylene</t>
        </is>
      </c>
      <c r="B172" t="n">
        <v>9.979237222287582e-05</v>
      </c>
      <c r="D172" t="inlineStr">
        <is>
          <t>kilogram</t>
        </is>
      </c>
      <c r="E172" t="inlineStr">
        <is>
          <t>air::urban air close to ground</t>
        </is>
      </c>
      <c r="F172" t="inlineStr">
        <is>
          <t>biosphere</t>
        </is>
      </c>
      <c r="G172" t="inlineStr">
        <is>
          <t>m-Xylene</t>
        </is>
      </c>
    </row>
    <row r="173">
      <c r="A173" t="inlineStr">
        <is>
          <t>o-Xylene</t>
        </is>
      </c>
      <c r="B173" t="n">
        <v>4.153421017011037e-05</v>
      </c>
      <c r="D173" t="inlineStr">
        <is>
          <t>kilogram</t>
        </is>
      </c>
      <c r="E173" t="inlineStr">
        <is>
          <t>air::urban air close to ground</t>
        </is>
      </c>
      <c r="F173" t="inlineStr">
        <is>
          <t>biosphere</t>
        </is>
      </c>
      <c r="G173" t="inlineStr">
        <is>
          <t>o-Xylene</t>
        </is>
      </c>
    </row>
    <row r="174">
      <c r="A174" t="inlineStr">
        <is>
          <t>Formaldehyde</t>
        </is>
      </c>
      <c r="B174" t="n">
        <v>3.124254747309188e-05</v>
      </c>
      <c r="D174" t="inlineStr">
        <is>
          <t>kilogram</t>
        </is>
      </c>
      <c r="E174" t="inlineStr">
        <is>
          <t>air::urban air close to ground</t>
        </is>
      </c>
      <c r="F174" t="inlineStr">
        <is>
          <t>biosphere</t>
        </is>
      </c>
      <c r="G174" t="inlineStr">
        <is>
          <t>Formaldehyde</t>
        </is>
      </c>
    </row>
    <row r="175">
      <c r="A175" t="inlineStr">
        <is>
          <t>Acetaldehyde</t>
        </is>
      </c>
      <c r="B175" t="n">
        <v>1.378347682636406e-05</v>
      </c>
      <c r="D175" t="inlineStr">
        <is>
          <t>kilogram</t>
        </is>
      </c>
      <c r="E175" t="inlineStr">
        <is>
          <t>air::urban air close to ground</t>
        </is>
      </c>
      <c r="F175" t="inlineStr">
        <is>
          <t>biosphere</t>
        </is>
      </c>
      <c r="G175" t="inlineStr">
        <is>
          <t>Acetaldehyde</t>
        </is>
      </c>
    </row>
    <row r="176">
      <c r="A176" t="inlineStr">
        <is>
          <t>Benzaldehyde</t>
        </is>
      </c>
      <c r="B176" t="n">
        <v>4.043153202400125e-06</v>
      </c>
      <c r="D176" t="inlineStr">
        <is>
          <t>kilogram</t>
        </is>
      </c>
      <c r="E176" t="inlineStr">
        <is>
          <t>air::urban air close to ground</t>
        </is>
      </c>
      <c r="F176" t="inlineStr">
        <is>
          <t>biosphere</t>
        </is>
      </c>
      <c r="G176" t="inlineStr">
        <is>
          <t>Benzaldehyde</t>
        </is>
      </c>
    </row>
    <row r="177">
      <c r="A177" t="inlineStr">
        <is>
          <t>Acetone</t>
        </is>
      </c>
      <c r="B177" t="n">
        <v>1.121056115210944e-05</v>
      </c>
      <c r="D177" t="inlineStr">
        <is>
          <t>kilogram</t>
        </is>
      </c>
      <c r="E177" t="inlineStr">
        <is>
          <t>air::urban air close to ground</t>
        </is>
      </c>
      <c r="F177" t="inlineStr">
        <is>
          <t>biosphere</t>
        </is>
      </c>
      <c r="G177" t="inlineStr">
        <is>
          <t>Acetone</t>
        </is>
      </c>
    </row>
    <row r="178">
      <c r="A178" t="inlineStr">
        <is>
          <t>Methyl ethyl ketone</t>
        </is>
      </c>
      <c r="B178" t="n">
        <v>9.188984550909376e-07</v>
      </c>
      <c r="D178" t="inlineStr">
        <is>
          <t>kilogram</t>
        </is>
      </c>
      <c r="E178" t="inlineStr">
        <is>
          <t>air::urban air close to ground</t>
        </is>
      </c>
      <c r="F178" t="inlineStr">
        <is>
          <t>biosphere</t>
        </is>
      </c>
      <c r="G178" t="inlineStr">
        <is>
          <t>Methyl ethyl ketone</t>
        </is>
      </c>
    </row>
    <row r="179">
      <c r="A179" t="inlineStr">
        <is>
          <t>Acrolein</t>
        </is>
      </c>
      <c r="B179" t="n">
        <v>3.491814129345562e-06</v>
      </c>
      <c r="D179" t="inlineStr">
        <is>
          <t>kilogram</t>
        </is>
      </c>
      <c r="E179" t="inlineStr">
        <is>
          <t>air::urban air close to ground</t>
        </is>
      </c>
      <c r="F179" t="inlineStr">
        <is>
          <t>biosphere</t>
        </is>
      </c>
      <c r="G179" t="inlineStr">
        <is>
          <t>Acrolein</t>
        </is>
      </c>
    </row>
    <row r="180">
      <c r="A180" t="inlineStr">
        <is>
          <t>Styrene</t>
        </is>
      </c>
      <c r="B180" t="n">
        <v>1.856174879283694e-05</v>
      </c>
      <c r="D180" t="inlineStr">
        <is>
          <t>kilogram</t>
        </is>
      </c>
      <c r="E180" t="inlineStr">
        <is>
          <t>air::urban air close to ground</t>
        </is>
      </c>
      <c r="F180" t="inlineStr">
        <is>
          <t>biosphere</t>
        </is>
      </c>
      <c r="G180" t="inlineStr">
        <is>
          <t>Styrene</t>
        </is>
      </c>
    </row>
    <row r="181">
      <c r="A181" t="inlineStr">
        <is>
          <t>PAH, polycyclic aromatic hydrocarbons</t>
        </is>
      </c>
      <c r="B181" t="n">
        <v>6.87404099732581e-10</v>
      </c>
      <c r="D181" t="inlineStr">
        <is>
          <t>kilogram</t>
        </is>
      </c>
      <c r="E181" t="inlineStr">
        <is>
          <t>air::urban air close to ground</t>
        </is>
      </c>
      <c r="F181" t="inlineStr">
        <is>
          <t>biosphere</t>
        </is>
      </c>
      <c r="G181" t="inlineStr">
        <is>
          <t>PAHs</t>
        </is>
      </c>
    </row>
    <row r="182">
      <c r="A182" t="inlineStr">
        <is>
          <t>Arsenic</t>
        </is>
      </c>
      <c r="B182" t="n">
        <v>5.925897411487767e-12</v>
      </c>
      <c r="D182" t="inlineStr">
        <is>
          <t>kilogram</t>
        </is>
      </c>
      <c r="E182" t="inlineStr">
        <is>
          <t>air::urban air close to ground</t>
        </is>
      </c>
      <c r="F182" t="inlineStr">
        <is>
          <t>biosphere</t>
        </is>
      </c>
      <c r="G182" t="inlineStr">
        <is>
          <t>Arsenic</t>
        </is>
      </c>
    </row>
    <row r="183">
      <c r="A183" t="inlineStr">
        <is>
          <t>Selenium</t>
        </is>
      </c>
      <c r="B183" t="n">
        <v>3.950598274325178e-12</v>
      </c>
      <c r="D183" t="inlineStr">
        <is>
          <t>kilogram</t>
        </is>
      </c>
      <c r="E183" t="inlineStr">
        <is>
          <t>air::urban air close to ground</t>
        </is>
      </c>
      <c r="F183" t="inlineStr">
        <is>
          <t>biosphere</t>
        </is>
      </c>
      <c r="G183" t="inlineStr">
        <is>
          <t>Selenium</t>
        </is>
      </c>
    </row>
    <row r="184">
      <c r="A184" t="inlineStr">
        <is>
          <t>Zinc</t>
        </is>
      </c>
      <c r="B184" t="n">
        <v>4.266646136271193e-08</v>
      </c>
      <c r="D184" t="inlineStr">
        <is>
          <t>kilogram</t>
        </is>
      </c>
      <c r="E184" t="inlineStr">
        <is>
          <t>air::urban air close to ground</t>
        </is>
      </c>
      <c r="F184" t="inlineStr">
        <is>
          <t>biosphere</t>
        </is>
      </c>
      <c r="G184" t="inlineStr">
        <is>
          <t>Zinc</t>
        </is>
      </c>
    </row>
    <row r="185">
      <c r="A185" t="inlineStr">
        <is>
          <t>Copper</t>
        </is>
      </c>
      <c r="B185" t="n">
        <v>8.296256376082873e-10</v>
      </c>
      <c r="D185" t="inlineStr">
        <is>
          <t>kilogram</t>
        </is>
      </c>
      <c r="E185" t="inlineStr">
        <is>
          <t>air::urban air close to ground</t>
        </is>
      </c>
      <c r="F185" t="inlineStr">
        <is>
          <t>biosphere</t>
        </is>
      </c>
      <c r="G185" t="inlineStr">
        <is>
          <t>Copper</t>
        </is>
      </c>
    </row>
    <row r="186">
      <c r="A186" t="inlineStr">
        <is>
          <t>Nickel</t>
        </is>
      </c>
      <c r="B186" t="n">
        <v>2.567888878311366e-10</v>
      </c>
      <c r="D186" t="inlineStr">
        <is>
          <t>kilogram</t>
        </is>
      </c>
      <c r="E186" t="inlineStr">
        <is>
          <t>air::urban air close to ground</t>
        </is>
      </c>
      <c r="F186" t="inlineStr">
        <is>
          <t>biosphere</t>
        </is>
      </c>
      <c r="G186" t="inlineStr">
        <is>
          <t>Nickel</t>
        </is>
      </c>
    </row>
    <row r="187">
      <c r="A187" t="inlineStr">
        <is>
          <t>Chromium</t>
        </is>
      </c>
      <c r="B187" t="n">
        <v>3.160478619460142e-10</v>
      </c>
      <c r="D187" t="inlineStr">
        <is>
          <t>kilogram</t>
        </is>
      </c>
      <c r="E187" t="inlineStr">
        <is>
          <t>air::urban air close to ground</t>
        </is>
      </c>
      <c r="F187" t="inlineStr">
        <is>
          <t>biosphere</t>
        </is>
      </c>
      <c r="G187" t="inlineStr">
        <is>
          <t>Chromium</t>
        </is>
      </c>
    </row>
    <row r="188">
      <c r="A188" t="inlineStr">
        <is>
          <t>Chromium VI</t>
        </is>
      </c>
      <c r="B188" t="n">
        <v>6.320957238920284e-13</v>
      </c>
      <c r="D188" t="inlineStr">
        <is>
          <t>kilogram</t>
        </is>
      </c>
      <c r="E188" t="inlineStr">
        <is>
          <t>air::urban air close to ground</t>
        </is>
      </c>
      <c r="F188" t="inlineStr">
        <is>
          <t>biosphere</t>
        </is>
      </c>
      <c r="G188" t="inlineStr">
        <is>
          <t>Chromium VI</t>
        </is>
      </c>
    </row>
    <row r="189">
      <c r="A189" t="inlineStr">
        <is>
          <t>Mercury</t>
        </is>
      </c>
      <c r="B189" t="n">
        <v>1.718510249331452e-10</v>
      </c>
      <c r="D189" t="inlineStr">
        <is>
          <t>kilogram</t>
        </is>
      </c>
      <c r="E189" t="inlineStr">
        <is>
          <t>air::urban air close to ground</t>
        </is>
      </c>
      <c r="F189" t="inlineStr">
        <is>
          <t>biosphere</t>
        </is>
      </c>
      <c r="G189" t="inlineStr">
        <is>
          <t>Mercury</t>
        </is>
      </c>
    </row>
    <row r="190">
      <c r="A190" t="inlineStr">
        <is>
          <t>Cadmium</t>
        </is>
      </c>
      <c r="B190" t="n">
        <v>2.133323068135597e-10</v>
      </c>
      <c r="D190" t="inlineStr">
        <is>
          <t>kilogram</t>
        </is>
      </c>
      <c r="E190" t="inlineStr">
        <is>
          <t>air::urban air close to ground</t>
        </is>
      </c>
      <c r="F190" t="inlineStr">
        <is>
          <t>biosphere</t>
        </is>
      </c>
      <c r="G190" t="inlineStr">
        <is>
          <t>Cadmium</t>
        </is>
      </c>
    </row>
    <row r="191">
      <c r="A191" t="inlineStr">
        <is>
          <t>treatment of road wear emissions, passenger car</t>
        </is>
      </c>
      <c r="B191" t="n">
        <v>-5.560252691310999e-06</v>
      </c>
      <c r="C191" t="inlineStr">
        <is>
          <t>RER</t>
        </is>
      </c>
      <c r="D191" t="inlineStr">
        <is>
          <t>kilogram</t>
        </is>
      </c>
      <c r="F191" t="inlineStr">
        <is>
          <t>technosphere</t>
        </is>
      </c>
      <c r="G191" t="inlineStr">
        <is>
          <t>Road wear [kg/km]</t>
        </is>
      </c>
      <c r="H191" t="inlineStr">
        <is>
          <t>road wear emissions, passenger car</t>
        </is>
      </c>
    </row>
    <row r="192">
      <c r="A192" t="inlineStr">
        <is>
          <t>treatment of tyre wear emissions, passenger car</t>
        </is>
      </c>
      <c r="B192" t="n">
        <v>-4.695482454352151e-06</v>
      </c>
      <c r="C192" t="inlineStr">
        <is>
          <t>RER</t>
        </is>
      </c>
      <c r="D192" t="inlineStr">
        <is>
          <t>kilogram</t>
        </is>
      </c>
      <c r="F192" t="inlineStr">
        <is>
          <t>technosphere</t>
        </is>
      </c>
      <c r="G192" t="inlineStr">
        <is>
          <t>Tire wear [kg/km]</t>
        </is>
      </c>
      <c r="H192" t="inlineStr">
        <is>
          <t>tyre wear emissions, passenger car</t>
        </is>
      </c>
    </row>
    <row r="193">
      <c r="A193" t="inlineStr">
        <is>
          <t>treatment of brake wear emissions, passenger car</t>
        </is>
      </c>
      <c r="B193" t="n">
        <v>-3.226469714231489e-06</v>
      </c>
      <c r="C193" t="inlineStr">
        <is>
          <t>RER</t>
        </is>
      </c>
      <c r="D193" t="inlineStr">
        <is>
          <t>kilogram</t>
        </is>
      </c>
      <c r="F193" t="inlineStr">
        <is>
          <t>technosphere</t>
        </is>
      </c>
      <c r="G193" t="inlineStr">
        <is>
          <t>Brake wear [kg/km]</t>
        </is>
      </c>
      <c r="H193" t="inlineStr">
        <is>
          <t>brake wear emissions, passenger car</t>
        </is>
      </c>
    </row>
    <row r="195">
      <c r="A195" t="inlineStr">
        <is>
          <t>Activity</t>
        </is>
      </c>
      <c r="B195" t="inlineStr">
        <is>
          <t>transport, Moped, gasoline, &lt;4kW, EURO-4</t>
        </is>
      </c>
    </row>
    <row r="196">
      <c r="A196" t="inlineStr">
        <is>
          <t>location</t>
        </is>
      </c>
      <c r="B196" t="inlineStr">
        <is>
          <t>CH</t>
        </is>
      </c>
    </row>
    <row r="197">
      <c r="A197" t="inlineStr">
        <is>
          <t>vehicle</t>
        </is>
      </c>
      <c r="B197" t="inlineStr">
        <is>
          <t>Moped, gasoline, &lt;4kW, EURO-4</t>
        </is>
      </c>
    </row>
    <row r="198">
      <c r="A198" t="inlineStr">
        <is>
          <t>size</t>
        </is>
      </c>
    </row>
    <row r="199">
      <c r="A199" t="inlineStr">
        <is>
          <t>year</t>
        </is>
      </c>
      <c r="B199" t="n">
        <v>2016</v>
      </c>
    </row>
    <row r="200">
      <c r="A200" t="inlineStr">
        <is>
          <t>full name</t>
        </is>
      </c>
      <c r="B200" t="inlineStr">
        <is>
          <t>Moped, gasoline, &lt;4kW, EURO-4 - 2016 - CH</t>
        </is>
      </c>
    </row>
    <row r="201">
      <c r="A201" t="inlineStr">
        <is>
          <t>reference product</t>
        </is>
      </c>
      <c r="B201" t="inlineStr">
        <is>
          <t>transport, Moped, gasoline, &lt;4kW, EURO-4</t>
        </is>
      </c>
    </row>
    <row r="202">
      <c r="A202" t="inlineStr">
        <is>
          <t>type</t>
        </is>
      </c>
      <c r="B202" t="inlineStr">
        <is>
          <t>process</t>
        </is>
      </c>
    </row>
    <row r="203">
      <c r="A203" t="inlineStr">
        <is>
          <t>unit</t>
        </is>
      </c>
      <c r="B203" t="inlineStr">
        <is>
          <t>kilometer</t>
        </is>
      </c>
    </row>
    <row r="204">
      <c r="A204" t="inlineStr">
        <is>
          <t>source</t>
        </is>
      </c>
      <c r="B204" t="inlineStr">
        <is>
          <t>Sacchi R., Bauer C. Life cycle inventories for on-road vehicles. Paul Scherrer Institut, 2021.</t>
        </is>
      </c>
    </row>
    <row r="205">
      <c r="A205" t="inlineStr">
        <is>
          <t>lifetime</t>
        </is>
      </c>
      <c r="B205" t="n">
        <v>25000</v>
      </c>
    </row>
    <row r="206">
      <c r="A206" t="inlineStr">
        <is>
          <t>passengers</t>
        </is>
      </c>
      <c r="B206" t="n">
        <v>1</v>
      </c>
    </row>
    <row r="207">
      <c r="A207" t="inlineStr">
        <is>
          <t>service</t>
        </is>
      </c>
      <c r="B207" t="n">
        <v>1</v>
      </c>
    </row>
    <row r="208">
      <c r="A208" t="inlineStr">
        <is>
          <t>battery replacement</t>
        </is>
      </c>
      <c r="B208" t="n">
        <v>0</v>
      </c>
    </row>
    <row r="209">
      <c r="A209" t="inlineStr">
        <is>
          <t>annual kilometers</t>
        </is>
      </c>
      <c r="B209" t="n">
        <v>1570</v>
      </c>
    </row>
    <row r="210">
      <c r="A210" t="inlineStr">
        <is>
          <t>curb mass</t>
        </is>
      </c>
      <c r="B210" t="n">
        <v>63.83925</v>
      </c>
    </row>
    <row r="211">
      <c r="A211" t="inlineStr">
        <is>
          <t>power</t>
        </is>
      </c>
      <c r="B211" t="n">
        <v>2.5</v>
      </c>
    </row>
    <row r="212">
      <c r="A212" t="inlineStr">
        <is>
          <t>battery mass</t>
        </is>
      </c>
    </row>
    <row r="213">
      <c r="A213" t="inlineStr">
        <is>
          <t>electricity, low voltage</t>
        </is>
      </c>
      <c r="B213" t="n">
        <v>0</v>
      </c>
    </row>
    <row r="214">
      <c r="A214" t="inlineStr">
        <is>
          <t>tank capacity</t>
        </is>
      </c>
      <c r="B214" t="n">
        <v>62.125</v>
      </c>
    </row>
    <row r="215">
      <c r="A215" t="inlineStr">
        <is>
          <t>fuel mass</t>
        </is>
      </c>
      <c r="B215" t="n">
        <v>5.25</v>
      </c>
    </row>
    <row r="216">
      <c r="A216" t="inlineStr">
        <is>
          <t>range</t>
        </is>
      </c>
      <c r="B216" t="n">
        <v>269.0719785471538</v>
      </c>
    </row>
    <row r="217">
      <c r="A217" t="inlineStr">
        <is>
          <t>emission standard</t>
        </is>
      </c>
      <c r="B217" t="inlineStr">
        <is>
          <t>EURO-4</t>
        </is>
      </c>
    </row>
    <row r="218">
      <c r="A218" t="inlineStr">
        <is>
          <t>Glider lightweighting</t>
        </is>
      </c>
      <c r="B218" t="n">
        <v>-0.02</v>
      </c>
    </row>
    <row r="219">
      <c r="A219" t="inlineStr">
        <is>
          <t>comment</t>
        </is>
      </c>
      <c r="B219" t="inlineStr">
        <is>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is>
      </c>
    </row>
    <row r="220">
      <c r="A220" t="inlineStr">
        <is>
          <t>classifications</t>
        </is>
      </c>
      <c r="B220" t="inlineStr">
        <is>
          <t>CPC::641:Local transport and sightseeing transportation services of passengers</t>
        </is>
      </c>
    </row>
    <row r="221">
      <c r="A221" t="inlineStr">
        <is>
          <t>Exchanges</t>
        </is>
      </c>
    </row>
    <row r="222">
      <c r="A222" t="inlineStr">
        <is>
          <t>name</t>
        </is>
      </c>
      <c r="B222" t="inlineStr">
        <is>
          <t>amount</t>
        </is>
      </c>
      <c r="C222" t="inlineStr">
        <is>
          <t>location</t>
        </is>
      </c>
      <c r="D222" t="inlineStr">
        <is>
          <t>unit</t>
        </is>
      </c>
      <c r="E222" t="inlineStr">
        <is>
          <t>categories</t>
        </is>
      </c>
      <c r="F222" t="inlineStr">
        <is>
          <t>type</t>
        </is>
      </c>
      <c r="G222" t="inlineStr">
        <is>
          <t>comment</t>
        </is>
      </c>
      <c r="H222" t="inlineStr">
        <is>
          <t>reference product</t>
        </is>
      </c>
    </row>
    <row r="223">
      <c r="A223" t="inlineStr">
        <is>
          <t>transport, Moped, gasoline, &lt;4kW, EURO-4</t>
        </is>
      </c>
      <c r="B223" t="n">
        <v>1</v>
      </c>
      <c r="C223" t="inlineStr">
        <is>
          <t>CH</t>
        </is>
      </c>
      <c r="D223" t="inlineStr">
        <is>
          <t>kilometer</t>
        </is>
      </c>
      <c r="F223" t="inlineStr">
        <is>
          <t>production</t>
        </is>
      </c>
      <c r="H223" t="inlineStr">
        <is>
          <t>transport, Moped, gasoline, &lt;4kW, EURO-4</t>
        </is>
      </c>
    </row>
    <row r="224">
      <c r="A224" t="inlineStr">
        <is>
          <t>Moped, gasoline, &lt;4kW, EURO-4</t>
        </is>
      </c>
      <c r="B224" t="n">
        <v>4e-05</v>
      </c>
      <c r="C224" t="inlineStr">
        <is>
          <t>CH</t>
        </is>
      </c>
      <c r="D224" t="inlineStr">
        <is>
          <t>unit</t>
        </is>
      </c>
      <c r="F224" t="inlineStr">
        <is>
          <t>technosphere</t>
        </is>
      </c>
      <c r="H224" t="inlineStr">
        <is>
          <t>Moped, gasoline, &lt;4kW, EURO-4</t>
        </is>
      </c>
    </row>
    <row r="225">
      <c r="A225" t="inlineStr">
        <is>
          <t>road construction</t>
        </is>
      </c>
      <c r="B225" t="n">
        <v>7.563067725e-05</v>
      </c>
      <c r="C225" t="inlineStr">
        <is>
          <t>CH</t>
        </is>
      </c>
      <c r="D225" t="inlineStr">
        <is>
          <t>meter-year</t>
        </is>
      </c>
      <c r="F225" t="inlineStr">
        <is>
          <t>technosphere</t>
        </is>
      </c>
      <c r="G225" t="inlineStr">
        <is>
          <t>Road/track use [m*year/vkm or pkm]</t>
        </is>
      </c>
      <c r="H225" t="inlineStr">
        <is>
          <t>road</t>
        </is>
      </c>
    </row>
    <row r="226">
      <c r="A226" t="inlineStr">
        <is>
          <t>road maintenance</t>
        </is>
      </c>
      <c r="B226" t="n">
        <v>0.00129</v>
      </c>
      <c r="C226" t="inlineStr">
        <is>
          <t>CH</t>
        </is>
      </c>
      <c r="D226" t="inlineStr">
        <is>
          <t>meter-year</t>
        </is>
      </c>
      <c r="F226" t="inlineStr">
        <is>
          <t>technosphere</t>
        </is>
      </c>
      <c r="G226" t="inlineStr">
        <is>
          <t>Road maintenance [m*year/vkm]</t>
        </is>
      </c>
      <c r="H226" t="inlineStr">
        <is>
          <t>road maintenance</t>
        </is>
      </c>
    </row>
    <row r="227">
      <c r="A227" t="inlineStr">
        <is>
          <t>maintenance, motor scooter</t>
        </is>
      </c>
      <c r="B227" t="n">
        <v>4e-05</v>
      </c>
      <c r="C227" t="inlineStr">
        <is>
          <t>CH</t>
        </is>
      </c>
      <c r="D227" t="inlineStr">
        <is>
          <t>unit</t>
        </is>
      </c>
      <c r="F227" t="inlineStr">
        <is>
          <t>technosphere</t>
        </is>
      </c>
      <c r="G227" t="inlineStr">
        <is>
          <t>Servicing [unit]</t>
        </is>
      </c>
      <c r="H227" t="inlineStr">
        <is>
          <t>maintenance, motor scooter</t>
        </is>
      </c>
    </row>
    <row r="228">
      <c r="A228" t="inlineStr">
        <is>
          <t>petrol blending for two-stroke engines</t>
        </is>
      </c>
      <c r="B228" t="n">
        <v>0.01951150776958351</v>
      </c>
      <c r="C228" t="inlineStr">
        <is>
          <t>CH</t>
        </is>
      </c>
      <c r="D228" t="inlineStr">
        <is>
          <t>kilogram</t>
        </is>
      </c>
      <c r="F228" t="inlineStr">
        <is>
          <t>technosphere</t>
        </is>
      </c>
      <c r="G228" t="inlineStr">
        <is>
          <t>Gasoline consumption [MJ/km]</t>
        </is>
      </c>
      <c r="H228" t="inlineStr">
        <is>
          <t>petrol, two-stroke blend</t>
        </is>
      </c>
    </row>
    <row r="229">
      <c r="A229" t="inlineStr">
        <is>
          <t>Carbon dioxide, fossil</t>
        </is>
      </c>
      <c r="B229" t="n">
        <v>0.06126613439649223</v>
      </c>
      <c r="D229" t="inlineStr">
        <is>
          <t>kilogram</t>
        </is>
      </c>
      <c r="E229" t="inlineStr">
        <is>
          <t>air::urban air close to ground</t>
        </is>
      </c>
      <c r="F229" t="inlineStr">
        <is>
          <t>biosphere</t>
        </is>
      </c>
      <c r="G229" t="inlineStr">
        <is>
          <t>CO2</t>
        </is>
      </c>
    </row>
    <row r="230">
      <c r="A230" t="inlineStr">
        <is>
          <t>Sulfur dioxide</t>
        </is>
      </c>
      <c r="B230" t="n">
        <v>3.121841243133362e-07</v>
      </c>
      <c r="D230" t="inlineStr">
        <is>
          <t>kilogram</t>
        </is>
      </c>
      <c r="E230" t="inlineStr">
        <is>
          <t>air::urban air close to ground</t>
        </is>
      </c>
      <c r="F230" t="inlineStr">
        <is>
          <t>biosphere</t>
        </is>
      </c>
      <c r="G230" t="inlineStr">
        <is>
          <t>SO2</t>
        </is>
      </c>
    </row>
    <row r="231">
      <c r="A231" t="inlineStr">
        <is>
          <t>Benzene</t>
        </is>
      </c>
      <c r="B231" t="n">
        <v>5.053817414990078e-05</v>
      </c>
      <c r="D231" t="inlineStr">
        <is>
          <t>kilogram</t>
        </is>
      </c>
      <c r="E231" t="inlineStr">
        <is>
          <t>air::urban air close to ground</t>
        </is>
      </c>
      <c r="F231" t="inlineStr">
        <is>
          <t>biosphere</t>
        </is>
      </c>
      <c r="G231" t="inlineStr">
        <is>
          <t>Benzene</t>
        </is>
      </c>
    </row>
    <row r="232">
      <c r="A232" t="inlineStr">
        <is>
          <t>Methane, fossil</t>
        </is>
      </c>
      <c r="B232" t="n">
        <v>2.291550707245924e-05</v>
      </c>
      <c r="D232" t="inlineStr">
        <is>
          <t>kilogram</t>
        </is>
      </c>
      <c r="E232" t="inlineStr">
        <is>
          <t>air::urban air close to ground</t>
        </is>
      </c>
      <c r="F232" t="inlineStr">
        <is>
          <t>biosphere</t>
        </is>
      </c>
      <c r="G232" t="inlineStr">
        <is>
          <t>CH4</t>
        </is>
      </c>
    </row>
    <row r="233">
      <c r="A233" t="inlineStr">
        <is>
          <t>Carbon monoxide, fossil</t>
        </is>
      </c>
      <c r="B233" t="n">
        <v>0.00242308197823106</v>
      </c>
      <c r="D233" t="inlineStr">
        <is>
          <t>kilogram</t>
        </is>
      </c>
      <c r="E233" t="inlineStr">
        <is>
          <t>air::urban air close to ground</t>
        </is>
      </c>
      <c r="F233" t="inlineStr">
        <is>
          <t>biosphere</t>
        </is>
      </c>
      <c r="G233" t="inlineStr">
        <is>
          <t>CO</t>
        </is>
      </c>
    </row>
    <row r="234">
      <c r="A234" t="inlineStr">
        <is>
          <t>Dinitrogen monoxide</t>
        </is>
      </c>
      <c r="B234" t="n">
        <v>1.162633539952271e-06</v>
      </c>
      <c r="D234" t="inlineStr">
        <is>
          <t>kilogram</t>
        </is>
      </c>
      <c r="E234" t="inlineStr">
        <is>
          <t>air::urban air close to ground</t>
        </is>
      </c>
      <c r="F234" t="inlineStr">
        <is>
          <t>biosphere</t>
        </is>
      </c>
      <c r="G234" t="inlineStr">
        <is>
          <t>N2O</t>
        </is>
      </c>
    </row>
    <row r="235">
      <c r="A235" t="inlineStr">
        <is>
          <t>Ammonia</t>
        </is>
      </c>
      <c r="B235" t="n">
        <v>1.162633539952271e-06</v>
      </c>
      <c r="D235" t="inlineStr">
        <is>
          <t>kilogram</t>
        </is>
      </c>
      <c r="E235" t="inlineStr">
        <is>
          <t>air::urban air close to ground</t>
        </is>
      </c>
      <c r="F235" t="inlineStr">
        <is>
          <t>biosphere</t>
        </is>
      </c>
      <c r="G235" t="inlineStr">
        <is>
          <t>NH3</t>
        </is>
      </c>
    </row>
    <row r="236">
      <c r="A236" t="inlineStr">
        <is>
          <t>Nitrogen oxides</t>
        </is>
      </c>
      <c r="B236" t="n">
        <v>8.718671330543191e-05</v>
      </c>
      <c r="D236" t="inlineStr">
        <is>
          <t>kilogram</t>
        </is>
      </c>
      <c r="E236" t="inlineStr">
        <is>
          <t>air::urban air close to ground</t>
        </is>
      </c>
      <c r="F236" t="inlineStr">
        <is>
          <t>biosphere</t>
        </is>
      </c>
      <c r="G236" t="inlineStr">
        <is>
          <t>NOx</t>
        </is>
      </c>
    </row>
    <row r="237">
      <c r="A237" t="inlineStr">
        <is>
          <t>Particulates, &lt; 2.5 um</t>
        </is>
      </c>
      <c r="B237" t="n">
        <v>6.677004419945889e-06</v>
      </c>
      <c r="D237" t="inlineStr">
        <is>
          <t>kilogram</t>
        </is>
      </c>
      <c r="E237" t="inlineStr">
        <is>
          <t>air::urban air close to ground</t>
        </is>
      </c>
      <c r="F237" t="inlineStr">
        <is>
          <t>biosphere</t>
        </is>
      </c>
      <c r="G237" t="inlineStr">
        <is>
          <t>PM2.5</t>
        </is>
      </c>
    </row>
    <row r="238">
      <c r="A238" t="inlineStr">
        <is>
          <t>NMVOC, non-methane volatile organic compounds, unspecified origin</t>
        </is>
      </c>
      <c r="B238" t="n">
        <v>0.0004075484845885048</v>
      </c>
      <c r="D238" t="inlineStr">
        <is>
          <t>kilogram</t>
        </is>
      </c>
      <c r="E238" t="inlineStr">
        <is>
          <t>air::urban air close to ground</t>
        </is>
      </c>
      <c r="F238" t="inlineStr">
        <is>
          <t>biosphere</t>
        </is>
      </c>
      <c r="G238" t="inlineStr">
        <is>
          <t>NMVOC</t>
        </is>
      </c>
    </row>
    <row r="239">
      <c r="A239" t="inlineStr">
        <is>
          <t>Ethane</t>
        </is>
      </c>
      <c r="B239" t="n">
        <v>2.873739314406123e-05</v>
      </c>
      <c r="D239" t="inlineStr">
        <is>
          <t>kilogram</t>
        </is>
      </c>
      <c r="E239" t="inlineStr">
        <is>
          <t>air::urban air close to ground</t>
        </is>
      </c>
      <c r="F239" t="inlineStr">
        <is>
          <t>biosphere</t>
        </is>
      </c>
      <c r="G239" t="inlineStr">
        <is>
          <t>Ethane</t>
        </is>
      </c>
    </row>
    <row r="240">
      <c r="A240" t="inlineStr">
        <is>
          <t>Propane</t>
        </is>
      </c>
      <c r="B240" t="n">
        <v>5.855581675122195e-06</v>
      </c>
      <c r="D240" t="inlineStr">
        <is>
          <t>kilogram</t>
        </is>
      </c>
      <c r="E240" t="inlineStr">
        <is>
          <t>air::urban air close to ground</t>
        </is>
      </c>
      <c r="F240" t="inlineStr">
        <is>
          <t>biosphere</t>
        </is>
      </c>
      <c r="G240" t="inlineStr">
        <is>
          <t>Propane</t>
        </is>
      </c>
    </row>
    <row r="241">
      <c r="A241" t="inlineStr">
        <is>
          <t>Butane</t>
        </is>
      </c>
      <c r="B241" t="n">
        <v>4.720499688867739e-05</v>
      </c>
      <c r="D241" t="inlineStr">
        <is>
          <t>kilogram</t>
        </is>
      </c>
      <c r="E241" t="inlineStr">
        <is>
          <t>air::urban air close to ground</t>
        </is>
      </c>
      <c r="F241" t="inlineStr">
        <is>
          <t>biosphere</t>
        </is>
      </c>
      <c r="G241" t="inlineStr">
        <is>
          <t>Butane</t>
        </is>
      </c>
    </row>
    <row r="242">
      <c r="A242" t="inlineStr">
        <is>
          <t>Pentane</t>
        </is>
      </c>
      <c r="B242" t="n">
        <v>1.936846246386572e-05</v>
      </c>
      <c r="D242" t="inlineStr">
        <is>
          <t>kilogram</t>
        </is>
      </c>
      <c r="E242" t="inlineStr">
        <is>
          <t>air::urban air close to ground</t>
        </is>
      </c>
      <c r="F242" t="inlineStr">
        <is>
          <t>biosphere</t>
        </is>
      </c>
      <c r="G242" t="inlineStr">
        <is>
          <t>Pentane</t>
        </is>
      </c>
    </row>
    <row r="243">
      <c r="A243" t="inlineStr">
        <is>
          <t>Hexane</t>
        </is>
      </c>
      <c r="B243" t="n">
        <v>1.450382537991805e-05</v>
      </c>
      <c r="D243" t="inlineStr">
        <is>
          <t>kilogram</t>
        </is>
      </c>
      <c r="E243" t="inlineStr">
        <is>
          <t>air::urban air close to ground</t>
        </is>
      </c>
      <c r="F243" t="inlineStr">
        <is>
          <t>biosphere</t>
        </is>
      </c>
      <c r="G243" t="inlineStr">
        <is>
          <t>Hexane</t>
        </is>
      </c>
    </row>
    <row r="244">
      <c r="A244" t="inlineStr">
        <is>
          <t>Cyclohexane</t>
        </is>
      </c>
      <c r="B244" t="n">
        <v>1.026978939944508e-05</v>
      </c>
      <c r="D244" t="inlineStr">
        <is>
          <t>kilogram</t>
        </is>
      </c>
      <c r="E244" t="inlineStr">
        <is>
          <t>air::urban air close to ground</t>
        </is>
      </c>
      <c r="F244" t="inlineStr">
        <is>
          <t>biosphere</t>
        </is>
      </c>
      <c r="G244" t="inlineStr">
        <is>
          <t>Cyclohexane</t>
        </is>
      </c>
    </row>
    <row r="245">
      <c r="A245" t="inlineStr">
        <is>
          <t>Heptane</t>
        </is>
      </c>
      <c r="B245" t="n">
        <v>6.666354522446806e-06</v>
      </c>
      <c r="D245" t="inlineStr">
        <is>
          <t>kilogram</t>
        </is>
      </c>
      <c r="E245" t="inlineStr">
        <is>
          <t>air::urban air close to ground</t>
        </is>
      </c>
      <c r="F245" t="inlineStr">
        <is>
          <t>biosphere</t>
        </is>
      </c>
      <c r="G245" t="inlineStr">
        <is>
          <t>Heptane</t>
        </is>
      </c>
    </row>
    <row r="246">
      <c r="A246" t="inlineStr">
        <is>
          <t>Ethene</t>
        </is>
      </c>
      <c r="B246" t="n">
        <v>6.576268650521849e-05</v>
      </c>
      <c r="D246" t="inlineStr">
        <is>
          <t>kilogram</t>
        </is>
      </c>
      <c r="E246" t="inlineStr">
        <is>
          <t>air::urban air close to ground</t>
        </is>
      </c>
      <c r="F246" t="inlineStr">
        <is>
          <t>biosphere</t>
        </is>
      </c>
      <c r="G246" t="inlineStr">
        <is>
          <t>Ethene</t>
        </is>
      </c>
    </row>
    <row r="247">
      <c r="A247" t="inlineStr">
        <is>
          <t>Propene</t>
        </is>
      </c>
      <c r="B247" t="n">
        <v>3.441280307533351e-05</v>
      </c>
      <c r="D247" t="inlineStr">
        <is>
          <t>kilogram</t>
        </is>
      </c>
      <c r="E247" t="inlineStr">
        <is>
          <t>air::urban air close to ground</t>
        </is>
      </c>
      <c r="F247" t="inlineStr">
        <is>
          <t>biosphere</t>
        </is>
      </c>
      <c r="G247" t="inlineStr">
        <is>
          <t>Propene</t>
        </is>
      </c>
    </row>
    <row r="248">
      <c r="A248" t="inlineStr">
        <is>
          <t>1-Pentene</t>
        </is>
      </c>
      <c r="B248" t="n">
        <v>9.909445911745252e-07</v>
      </c>
      <c r="D248" t="inlineStr">
        <is>
          <t>kilogram</t>
        </is>
      </c>
      <c r="E248" t="inlineStr">
        <is>
          <t>air::urban air close to ground</t>
        </is>
      </c>
      <c r="F248" t="inlineStr">
        <is>
          <t>biosphere</t>
        </is>
      </c>
      <c r="G248" t="inlineStr">
        <is>
          <t>1-Pentene</t>
        </is>
      </c>
    </row>
    <row r="249">
      <c r="A249" t="inlineStr">
        <is>
          <t>Toluene</t>
        </is>
      </c>
      <c r="B249" t="n">
        <v>9.891428737360261e-05</v>
      </c>
      <c r="D249" t="inlineStr">
        <is>
          <t>kilogram</t>
        </is>
      </c>
      <c r="E249" t="inlineStr">
        <is>
          <t>air::urban air close to ground</t>
        </is>
      </c>
      <c r="F249" t="inlineStr">
        <is>
          <t>biosphere</t>
        </is>
      </c>
      <c r="G249" t="inlineStr">
        <is>
          <t>Toluene</t>
        </is>
      </c>
    </row>
    <row r="250">
      <c r="A250" t="inlineStr">
        <is>
          <t>m-Xylene</t>
        </is>
      </c>
      <c r="B250" t="n">
        <v>4.891662845525157e-05</v>
      </c>
      <c r="D250" t="inlineStr">
        <is>
          <t>kilogram</t>
        </is>
      </c>
      <c r="E250" t="inlineStr">
        <is>
          <t>air::urban air close to ground</t>
        </is>
      </c>
      <c r="F250" t="inlineStr">
        <is>
          <t>biosphere</t>
        </is>
      </c>
      <c r="G250" t="inlineStr">
        <is>
          <t>m-Xylene</t>
        </is>
      </c>
    </row>
    <row r="251">
      <c r="A251" t="inlineStr">
        <is>
          <t>o-Xylene</t>
        </is>
      </c>
      <c r="B251" t="n">
        <v>2.035940705504024e-05</v>
      </c>
      <c r="D251" t="inlineStr">
        <is>
          <t>kilogram</t>
        </is>
      </c>
      <c r="E251" t="inlineStr">
        <is>
          <t>air::urban air close to ground</t>
        </is>
      </c>
      <c r="F251" t="inlineStr">
        <is>
          <t>biosphere</t>
        </is>
      </c>
      <c r="G251" t="inlineStr">
        <is>
          <t>o-Xylene</t>
        </is>
      </c>
    </row>
    <row r="252">
      <c r="A252" t="inlineStr">
        <is>
          <t>Formaldehyde</t>
        </is>
      </c>
      <c r="B252" t="n">
        <v>1.531459822724267e-05</v>
      </c>
      <c r="D252" t="inlineStr">
        <is>
          <t>kilogram</t>
        </is>
      </c>
      <c r="E252" t="inlineStr">
        <is>
          <t>air::urban air close to ground</t>
        </is>
      </c>
      <c r="F252" t="inlineStr">
        <is>
          <t>biosphere</t>
        </is>
      </c>
      <c r="G252" t="inlineStr">
        <is>
          <t>Formaldehyde</t>
        </is>
      </c>
    </row>
    <row r="253">
      <c r="A253" t="inlineStr">
        <is>
          <t>Acetaldehyde</t>
        </is>
      </c>
      <c r="B253" t="n">
        <v>6.756440394371762e-06</v>
      </c>
      <c r="D253" t="inlineStr">
        <is>
          <t>kilogram</t>
        </is>
      </c>
      <c r="E253" t="inlineStr">
        <is>
          <t>air::urban air close to ground</t>
        </is>
      </c>
      <c r="F253" t="inlineStr">
        <is>
          <t>biosphere</t>
        </is>
      </c>
      <c r="G253" t="inlineStr">
        <is>
          <t>Acetaldehyde</t>
        </is>
      </c>
    </row>
    <row r="254">
      <c r="A254" t="inlineStr">
        <is>
          <t>Benzaldehyde</t>
        </is>
      </c>
      <c r="B254" t="n">
        <v>1.98188918234905e-06</v>
      </c>
      <c r="D254" t="inlineStr">
        <is>
          <t>kilogram</t>
        </is>
      </c>
      <c r="E254" t="inlineStr">
        <is>
          <t>air::urban air close to ground</t>
        </is>
      </c>
      <c r="F254" t="inlineStr">
        <is>
          <t>biosphere</t>
        </is>
      </c>
      <c r="G254" t="inlineStr">
        <is>
          <t>Benzaldehyde</t>
        </is>
      </c>
    </row>
    <row r="255">
      <c r="A255" t="inlineStr">
        <is>
          <t>Acetone</t>
        </is>
      </c>
      <c r="B255" t="n">
        <v>5.495238187422368e-06</v>
      </c>
      <c r="D255" t="inlineStr">
        <is>
          <t>kilogram</t>
        </is>
      </c>
      <c r="E255" t="inlineStr">
        <is>
          <t>air::urban air close to ground</t>
        </is>
      </c>
      <c r="F255" t="inlineStr">
        <is>
          <t>biosphere</t>
        </is>
      </c>
      <c r="G255" t="inlineStr">
        <is>
          <t>Acetone</t>
        </is>
      </c>
    </row>
    <row r="256">
      <c r="A256" t="inlineStr">
        <is>
          <t>Methyl ethyl ketone</t>
        </is>
      </c>
      <c r="B256" t="n">
        <v>0</v>
      </c>
      <c r="D256" t="inlineStr">
        <is>
          <t>kilogram</t>
        </is>
      </c>
      <c r="E256" t="inlineStr">
        <is>
          <t>air::urban air close to ground</t>
        </is>
      </c>
      <c r="F256" t="inlineStr">
        <is>
          <t>biosphere</t>
        </is>
      </c>
      <c r="G256" t="inlineStr">
        <is>
          <t>Methyl ethyl ketone</t>
        </is>
      </c>
    </row>
    <row r="257">
      <c r="A257" t="inlineStr">
        <is>
          <t>Acrolein</t>
        </is>
      </c>
      <c r="B257" t="n">
        <v>1.71163156657418e-06</v>
      </c>
      <c r="D257" t="inlineStr">
        <is>
          <t>kilogram</t>
        </is>
      </c>
      <c r="E257" t="inlineStr">
        <is>
          <t>air::urban air close to ground</t>
        </is>
      </c>
      <c r="F257" t="inlineStr">
        <is>
          <t>biosphere</t>
        </is>
      </c>
      <c r="G257" t="inlineStr">
        <is>
          <t>Acrolein</t>
        </is>
      </c>
    </row>
    <row r="258">
      <c r="A258" t="inlineStr">
        <is>
          <t>Styrene</t>
        </is>
      </c>
      <c r="B258" t="n">
        <v>9.098673064420639e-06</v>
      </c>
      <c r="D258" t="inlineStr">
        <is>
          <t>kilogram</t>
        </is>
      </c>
      <c r="E258" t="inlineStr">
        <is>
          <t>air::urban air close to ground</t>
        </is>
      </c>
      <c r="F258" t="inlineStr">
        <is>
          <t>biosphere</t>
        </is>
      </c>
      <c r="G258" t="inlineStr">
        <is>
          <t>Styrene</t>
        </is>
      </c>
    </row>
    <row r="259">
      <c r="A259" t="inlineStr">
        <is>
          <t>PAH, polycyclic aromatic hydrocarbons</t>
        </is>
      </c>
      <c r="B259" t="n">
        <v>6.805981185471099e-10</v>
      </c>
      <c r="D259" t="inlineStr">
        <is>
          <t>kilogram</t>
        </is>
      </c>
      <c r="E259" t="inlineStr">
        <is>
          <t>air::urban air close to ground</t>
        </is>
      </c>
      <c r="F259" t="inlineStr">
        <is>
          <t>biosphere</t>
        </is>
      </c>
      <c r="G259" t="inlineStr">
        <is>
          <t>PAHs</t>
        </is>
      </c>
    </row>
    <row r="260">
      <c r="A260" t="inlineStr">
        <is>
          <t>Arsenic</t>
        </is>
      </c>
      <c r="B260" t="n">
        <v>5.867225159888878e-12</v>
      </c>
      <c r="D260" t="inlineStr">
        <is>
          <t>kilogram</t>
        </is>
      </c>
      <c r="E260" t="inlineStr">
        <is>
          <t>air::urban air close to ground</t>
        </is>
      </c>
      <c r="F260" t="inlineStr">
        <is>
          <t>biosphere</t>
        </is>
      </c>
      <c r="G260" t="inlineStr">
        <is>
          <t>Arsenic</t>
        </is>
      </c>
    </row>
    <row r="261">
      <c r="A261" t="inlineStr">
        <is>
          <t>Selenium</t>
        </is>
      </c>
      <c r="B261" t="n">
        <v>3.911483439925919e-12</v>
      </c>
      <c r="D261" t="inlineStr">
        <is>
          <t>kilogram</t>
        </is>
      </c>
      <c r="E261" t="inlineStr">
        <is>
          <t>air::urban air close to ground</t>
        </is>
      </c>
      <c r="F261" t="inlineStr">
        <is>
          <t>biosphere</t>
        </is>
      </c>
      <c r="G261" t="inlineStr">
        <is>
          <t>Selenium</t>
        </is>
      </c>
    </row>
    <row r="262">
      <c r="A262" t="inlineStr">
        <is>
          <t>Zinc</t>
        </is>
      </c>
      <c r="B262" t="n">
        <v>4.224402115119992e-08</v>
      </c>
      <c r="D262" t="inlineStr">
        <is>
          <t>kilogram</t>
        </is>
      </c>
      <c r="E262" t="inlineStr">
        <is>
          <t>air::urban air close to ground</t>
        </is>
      </c>
      <c r="F262" t="inlineStr">
        <is>
          <t>biosphere</t>
        </is>
      </c>
      <c r="G262" t="inlineStr">
        <is>
          <t>Zinc</t>
        </is>
      </c>
    </row>
    <row r="263">
      <c r="A263" t="inlineStr">
        <is>
          <t>Copper</t>
        </is>
      </c>
      <c r="B263" t="n">
        <v>8.214115223844428e-10</v>
      </c>
      <c r="D263" t="inlineStr">
        <is>
          <t>kilogram</t>
        </is>
      </c>
      <c r="E263" t="inlineStr">
        <is>
          <t>air::urban air close to ground</t>
        </is>
      </c>
      <c r="F263" t="inlineStr">
        <is>
          <t>biosphere</t>
        </is>
      </c>
      <c r="G263" t="inlineStr">
        <is>
          <t>Copper</t>
        </is>
      </c>
    </row>
    <row r="264">
      <c r="A264" t="inlineStr">
        <is>
          <t>Nickel</t>
        </is>
      </c>
      <c r="B264" t="n">
        <v>2.542464235951847e-10</v>
      </c>
      <c r="D264" t="inlineStr">
        <is>
          <t>kilogram</t>
        </is>
      </c>
      <c r="E264" t="inlineStr">
        <is>
          <t>air::urban air close to ground</t>
        </is>
      </c>
      <c r="F264" t="inlineStr">
        <is>
          <t>biosphere</t>
        </is>
      </c>
      <c r="G264" t="inlineStr">
        <is>
          <t>Nickel</t>
        </is>
      </c>
    </row>
    <row r="265">
      <c r="A265" t="inlineStr">
        <is>
          <t>Chromium</t>
        </is>
      </c>
      <c r="B265" t="n">
        <v>3.129186751940735e-10</v>
      </c>
      <c r="D265" t="inlineStr">
        <is>
          <t>kilogram</t>
        </is>
      </c>
      <c r="E265" t="inlineStr">
        <is>
          <t>air::urban air close to ground</t>
        </is>
      </c>
      <c r="F265" t="inlineStr">
        <is>
          <t>biosphere</t>
        </is>
      </c>
      <c r="G265" t="inlineStr">
        <is>
          <t>Chromium</t>
        </is>
      </c>
    </row>
    <row r="266">
      <c r="A266" t="inlineStr">
        <is>
          <t>Chromium VI</t>
        </is>
      </c>
      <c r="B266" t="n">
        <v>6.258373503881469e-13</v>
      </c>
      <c r="D266" t="inlineStr">
        <is>
          <t>kilogram</t>
        </is>
      </c>
      <c r="E266" t="inlineStr">
        <is>
          <t>air::urban air close to ground</t>
        </is>
      </c>
      <c r="F266" t="inlineStr">
        <is>
          <t>biosphere</t>
        </is>
      </c>
      <c r="G266" t="inlineStr">
        <is>
          <t>Chromium VI</t>
        </is>
      </c>
    </row>
    <row r="267">
      <c r="A267" t="inlineStr">
        <is>
          <t>Mercury</t>
        </is>
      </c>
      <c r="B267" t="n">
        <v>1.701495296367775e-10</v>
      </c>
      <c r="D267" t="inlineStr">
        <is>
          <t>kilogram</t>
        </is>
      </c>
      <c r="E267" t="inlineStr">
        <is>
          <t>air::urban air close to ground</t>
        </is>
      </c>
      <c r="F267" t="inlineStr">
        <is>
          <t>biosphere</t>
        </is>
      </c>
      <c r="G267" t="inlineStr">
        <is>
          <t>Mercury</t>
        </is>
      </c>
    </row>
    <row r="268">
      <c r="A268" t="inlineStr">
        <is>
          <t>Cadmium</t>
        </is>
      </c>
      <c r="B268" t="n">
        <v>2.112201057559997e-10</v>
      </c>
      <c r="D268" t="inlineStr">
        <is>
          <t>kilogram</t>
        </is>
      </c>
      <c r="E268" t="inlineStr">
        <is>
          <t>air::urban air close to ground</t>
        </is>
      </c>
      <c r="F268" t="inlineStr">
        <is>
          <t>biosphere</t>
        </is>
      </c>
      <c r="G268" t="inlineStr">
        <is>
          <t>Cadmium</t>
        </is>
      </c>
    </row>
    <row r="269">
      <c r="A269" t="inlineStr">
        <is>
          <t>treatment of road wear emissions, passenger car</t>
        </is>
      </c>
      <c r="B269" t="n">
        <v>-5.521403340618625e-06</v>
      </c>
      <c r="C269" t="inlineStr">
        <is>
          <t>RER</t>
        </is>
      </c>
      <c r="D269" t="inlineStr">
        <is>
          <t>kilogram</t>
        </is>
      </c>
      <c r="F269" t="inlineStr">
        <is>
          <t>technosphere</t>
        </is>
      </c>
      <c r="G269" t="inlineStr">
        <is>
          <t>Road wear [kg/km]</t>
        </is>
      </c>
      <c r="H269" t="inlineStr">
        <is>
          <t>road wear emissions, passenger car</t>
        </is>
      </c>
    </row>
    <row r="270">
      <c r="A270" t="inlineStr">
        <is>
          <t>treatment of tyre wear emissions, passenger car</t>
        </is>
      </c>
      <c r="B270" t="n">
        <v>-4.670138995475131e-06</v>
      </c>
      <c r="C270" t="inlineStr">
        <is>
          <t>RER</t>
        </is>
      </c>
      <c r="D270" t="inlineStr">
        <is>
          <t>kilogram</t>
        </is>
      </c>
      <c r="F270" t="inlineStr">
        <is>
          <t>technosphere</t>
        </is>
      </c>
      <c r="G270" t="inlineStr">
        <is>
          <t>Tire wear [kg/km]</t>
        </is>
      </c>
      <c r="H270" t="inlineStr">
        <is>
          <t>tyre wear emissions, passenger car</t>
        </is>
      </c>
    </row>
    <row r="271">
      <c r="A271" t="inlineStr">
        <is>
          <t>treatment of brake wear emissions, passenger car</t>
        </is>
      </c>
      <c r="B271" t="n">
        <v>-3.206660819959009e-06</v>
      </c>
      <c r="C271" t="inlineStr">
        <is>
          <t>RER</t>
        </is>
      </c>
      <c r="D271" t="inlineStr">
        <is>
          <t>kilogram</t>
        </is>
      </c>
      <c r="F271" t="inlineStr">
        <is>
          <t>technosphere</t>
        </is>
      </c>
      <c r="G271" t="inlineStr">
        <is>
          <t>Brake wear [kg/km]</t>
        </is>
      </c>
      <c r="H271" t="inlineStr">
        <is>
          <t>brake wear emissions, passenger car</t>
        </is>
      </c>
    </row>
    <row r="273">
      <c r="A273" t="inlineStr">
        <is>
          <t>Activity</t>
        </is>
      </c>
      <c r="B273" t="inlineStr">
        <is>
          <t>transport, Moped, gasoline, &lt;4kW, EURO-5</t>
        </is>
      </c>
    </row>
    <row r="274">
      <c r="A274" t="inlineStr">
        <is>
          <t>location</t>
        </is>
      </c>
      <c r="B274" t="inlineStr">
        <is>
          <t>CH</t>
        </is>
      </c>
    </row>
    <row r="275">
      <c r="A275" t="inlineStr">
        <is>
          <t>vehicle</t>
        </is>
      </c>
      <c r="B275" t="inlineStr">
        <is>
          <t>Moped, gasoline, &lt;4kW, EURO-5</t>
        </is>
      </c>
    </row>
    <row r="276">
      <c r="A276" t="inlineStr">
        <is>
          <t>size</t>
        </is>
      </c>
    </row>
    <row r="277">
      <c r="A277" t="inlineStr">
        <is>
          <t>year</t>
        </is>
      </c>
      <c r="B277" t="n">
        <v>2020</v>
      </c>
    </row>
    <row r="278">
      <c r="A278" t="inlineStr">
        <is>
          <t>full name</t>
        </is>
      </c>
      <c r="B278" t="inlineStr">
        <is>
          <t>Moped, gasoline, &lt;4kW, EURO-5 - 2020 - CH</t>
        </is>
      </c>
    </row>
    <row r="279">
      <c r="A279" t="inlineStr">
        <is>
          <t>reference product</t>
        </is>
      </c>
      <c r="B279" t="inlineStr">
        <is>
          <t>transport, Moped, gasoline, &lt;4kW, EURO-5</t>
        </is>
      </c>
    </row>
    <row r="280">
      <c r="A280" t="inlineStr">
        <is>
          <t>type</t>
        </is>
      </c>
      <c r="B280" t="inlineStr">
        <is>
          <t>process</t>
        </is>
      </c>
    </row>
    <row r="281">
      <c r="A281" t="inlineStr">
        <is>
          <t>unit</t>
        </is>
      </c>
      <c r="B281" t="inlineStr">
        <is>
          <t>kilometer</t>
        </is>
      </c>
    </row>
    <row r="282">
      <c r="A282" t="inlineStr">
        <is>
          <t>source</t>
        </is>
      </c>
      <c r="B282" t="inlineStr">
        <is>
          <t>Sacchi R., Bauer C. Life cycle inventories for on-road vehicles. Paul Scherrer Institut, 2021.</t>
        </is>
      </c>
    </row>
    <row r="283">
      <c r="A283" t="inlineStr">
        <is>
          <t>lifetime</t>
        </is>
      </c>
      <c r="B283" t="n">
        <v>25000</v>
      </c>
    </row>
    <row r="284">
      <c r="A284" t="inlineStr">
        <is>
          <t>passengers</t>
        </is>
      </c>
      <c r="B284" t="n">
        <v>1</v>
      </c>
    </row>
    <row r="285">
      <c r="A285" t="inlineStr">
        <is>
          <t>service</t>
        </is>
      </c>
      <c r="B285" t="n">
        <v>1</v>
      </c>
    </row>
    <row r="286">
      <c r="A286" t="inlineStr">
        <is>
          <t>battery replacement</t>
        </is>
      </c>
      <c r="B286" t="n">
        <v>0</v>
      </c>
    </row>
    <row r="287">
      <c r="A287" t="inlineStr">
        <is>
          <t>annual kilometers</t>
        </is>
      </c>
      <c r="B287" t="n">
        <v>1570</v>
      </c>
    </row>
    <row r="288">
      <c r="A288" t="inlineStr">
        <is>
          <t>curb mass</t>
        </is>
      </c>
      <c r="B288" t="n">
        <v>63</v>
      </c>
    </row>
    <row r="289">
      <c r="A289" t="inlineStr">
        <is>
          <t>power</t>
        </is>
      </c>
      <c r="B289" t="n">
        <v>2.5</v>
      </c>
    </row>
    <row r="290">
      <c r="A290" t="inlineStr">
        <is>
          <t>battery mass</t>
        </is>
      </c>
    </row>
    <row r="291">
      <c r="A291" t="inlineStr">
        <is>
          <t>electricity, low voltage</t>
        </is>
      </c>
      <c r="B291" t="n">
        <v>0</v>
      </c>
    </row>
    <row r="292">
      <c r="A292" t="inlineStr">
        <is>
          <t>tank capacity</t>
        </is>
      </c>
      <c r="B292" t="n">
        <v>62.125</v>
      </c>
    </row>
    <row r="293">
      <c r="A293" t="inlineStr">
        <is>
          <t>fuel mass</t>
        </is>
      </c>
      <c r="B293" t="n">
        <v>5.25</v>
      </c>
    </row>
    <row r="294">
      <c r="A294" t="inlineStr">
        <is>
          <t>range</t>
        </is>
      </c>
      <c r="B294" t="n">
        <v>271.7898773203574</v>
      </c>
    </row>
    <row r="295">
      <c r="A295" t="inlineStr">
        <is>
          <t>emission standard</t>
        </is>
      </c>
      <c r="B295" t="inlineStr">
        <is>
          <t>EURO-5</t>
        </is>
      </c>
    </row>
    <row r="296">
      <c r="A296" t="inlineStr">
        <is>
          <t>Glider lightweighting</t>
        </is>
      </c>
      <c r="B296" t="n">
        <v>0</v>
      </c>
    </row>
    <row r="297">
      <c r="A297" t="inlineStr">
        <is>
          <t>comment</t>
        </is>
      </c>
      <c r="B297" t="inlineStr">
        <is>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is>
      </c>
    </row>
    <row r="298">
      <c r="A298" t="inlineStr">
        <is>
          <t>classifications</t>
        </is>
      </c>
      <c r="B298" t="inlineStr">
        <is>
          <t>CPC::641:Local transport and sightseeing transportation services of passengers</t>
        </is>
      </c>
    </row>
    <row r="299">
      <c r="A299" t="inlineStr">
        <is>
          <t>Exchanges</t>
        </is>
      </c>
    </row>
    <row r="300">
      <c r="A300" t="inlineStr">
        <is>
          <t>name</t>
        </is>
      </c>
      <c r="B300" t="inlineStr">
        <is>
          <t>amount</t>
        </is>
      </c>
      <c r="C300" t="inlineStr">
        <is>
          <t>location</t>
        </is>
      </c>
      <c r="D300" t="inlineStr">
        <is>
          <t>unit</t>
        </is>
      </c>
      <c r="E300" t="inlineStr">
        <is>
          <t>categories</t>
        </is>
      </c>
      <c r="F300" t="inlineStr">
        <is>
          <t>type</t>
        </is>
      </c>
      <c r="G300" t="inlineStr">
        <is>
          <t>comment</t>
        </is>
      </c>
      <c r="H300" t="inlineStr">
        <is>
          <t>reference product</t>
        </is>
      </c>
    </row>
    <row r="301">
      <c r="A301" t="inlineStr">
        <is>
          <t>transport, Moped, gasoline, &lt;4kW, EURO-5</t>
        </is>
      </c>
      <c r="B301" t="n">
        <v>1</v>
      </c>
      <c r="C301" t="inlineStr">
        <is>
          <t>CH</t>
        </is>
      </c>
      <c r="D301" t="inlineStr">
        <is>
          <t>kilometer</t>
        </is>
      </c>
      <c r="F301" t="inlineStr">
        <is>
          <t>production</t>
        </is>
      </c>
      <c r="H301" t="inlineStr">
        <is>
          <t>transport, Moped, gasoline, &lt;4kW, EURO-5</t>
        </is>
      </c>
    </row>
    <row r="302">
      <c r="A302" t="inlineStr">
        <is>
          <t>Moped, gasoline, &lt;4kW, EURO-5</t>
        </is>
      </c>
      <c r="B302" t="n">
        <v>4e-05</v>
      </c>
      <c r="C302" t="inlineStr">
        <is>
          <t>CH</t>
        </is>
      </c>
      <c r="D302" t="inlineStr">
        <is>
          <t>unit</t>
        </is>
      </c>
      <c r="F302" t="inlineStr">
        <is>
          <t>technosphere</t>
        </is>
      </c>
      <c r="H302" t="inlineStr">
        <is>
          <t>Moped, gasoline, &lt;4kW, EURO-5</t>
        </is>
      </c>
    </row>
    <row r="303">
      <c r="A303" t="inlineStr">
        <is>
          <t>road construction</t>
        </is>
      </c>
      <c r="B303" t="n">
        <v>7.518e-05</v>
      </c>
      <c r="C303" t="inlineStr">
        <is>
          <t>CH</t>
        </is>
      </c>
      <c r="D303" t="inlineStr">
        <is>
          <t>meter-year</t>
        </is>
      </c>
      <c r="F303" t="inlineStr">
        <is>
          <t>technosphere</t>
        </is>
      </c>
      <c r="G303" t="inlineStr">
        <is>
          <t>Road/track use [m*year/vkm or pkm]</t>
        </is>
      </c>
      <c r="H303" t="inlineStr">
        <is>
          <t>road</t>
        </is>
      </c>
    </row>
    <row r="304">
      <c r="A304" t="inlineStr">
        <is>
          <t>road maintenance</t>
        </is>
      </c>
      <c r="B304" t="n">
        <v>0.00129</v>
      </c>
      <c r="C304" t="inlineStr">
        <is>
          <t>CH</t>
        </is>
      </c>
      <c r="D304" t="inlineStr">
        <is>
          <t>meter-year</t>
        </is>
      </c>
      <c r="F304" t="inlineStr">
        <is>
          <t>technosphere</t>
        </is>
      </c>
      <c r="G304" t="inlineStr">
        <is>
          <t>Road maintenance [m*year/vkm]</t>
        </is>
      </c>
      <c r="H304" t="inlineStr">
        <is>
          <t>road maintenance</t>
        </is>
      </c>
    </row>
    <row r="305">
      <c r="A305" t="inlineStr">
        <is>
          <t>maintenance, motor scooter</t>
        </is>
      </c>
      <c r="B305" t="n">
        <v>4e-05</v>
      </c>
      <c r="C305" t="inlineStr">
        <is>
          <t>CH</t>
        </is>
      </c>
      <c r="D305" t="inlineStr">
        <is>
          <t>unit</t>
        </is>
      </c>
      <c r="F305" t="inlineStr">
        <is>
          <t>technosphere</t>
        </is>
      </c>
      <c r="G305" t="inlineStr">
        <is>
          <t>Servicing [unit]</t>
        </is>
      </c>
      <c r="H305" t="inlineStr">
        <is>
          <t>maintenance, motor scooter</t>
        </is>
      </c>
    </row>
    <row r="306">
      <c r="A306" t="inlineStr">
        <is>
          <t>petrol blending for two-stroke engines</t>
        </is>
      </c>
      <c r="B306" t="n">
        <v>0.01931639269188768</v>
      </c>
      <c r="C306" t="inlineStr">
        <is>
          <t>CH</t>
        </is>
      </c>
      <c r="D306" t="inlineStr">
        <is>
          <t>kilogram</t>
        </is>
      </c>
      <c r="F306" t="inlineStr">
        <is>
          <t>technosphere</t>
        </is>
      </c>
      <c r="G306" t="inlineStr">
        <is>
          <t>Gasoline consumption [MJ/km]</t>
        </is>
      </c>
      <c r="H306" t="inlineStr">
        <is>
          <t>petrol, two-stroke blend</t>
        </is>
      </c>
    </row>
    <row r="307">
      <c r="A307" t="inlineStr">
        <is>
          <t>Carbon dioxide, fossil</t>
        </is>
      </c>
      <c r="B307" t="n">
        <v>0.06065347305252731</v>
      </c>
      <c r="D307" t="inlineStr">
        <is>
          <t>kilogram</t>
        </is>
      </c>
      <c r="E307" t="inlineStr">
        <is>
          <t>air::urban air close to ground</t>
        </is>
      </c>
      <c r="F307" t="inlineStr">
        <is>
          <t>biosphere</t>
        </is>
      </c>
      <c r="G307" t="inlineStr">
        <is>
          <t>CO2</t>
        </is>
      </c>
    </row>
    <row r="308">
      <c r="A308" t="inlineStr">
        <is>
          <t>Sulfur dioxide</t>
        </is>
      </c>
      <c r="B308" t="n">
        <v>3.090622830702028e-07</v>
      </c>
      <c r="D308" t="inlineStr">
        <is>
          <t>kilogram</t>
        </is>
      </c>
      <c r="E308" t="inlineStr">
        <is>
          <t>air::urban air close to ground</t>
        </is>
      </c>
      <c r="F308" t="inlineStr">
        <is>
          <t>biosphere</t>
        </is>
      </c>
      <c r="G308" t="inlineStr">
        <is>
          <t>SO2</t>
        </is>
      </c>
    </row>
    <row r="309">
      <c r="A309" t="inlineStr">
        <is>
          <t>Benzene</t>
        </is>
      </c>
      <c r="B309" t="n">
        <v>5.003279240840177e-05</v>
      </c>
      <c r="D309" t="inlineStr">
        <is>
          <t>kilogram</t>
        </is>
      </c>
      <c r="E309" t="inlineStr">
        <is>
          <t>air::urban air close to ground</t>
        </is>
      </c>
      <c r="F309" t="inlineStr">
        <is>
          <t>biosphere</t>
        </is>
      </c>
      <c r="G309" t="inlineStr">
        <is>
          <t>Benzene</t>
        </is>
      </c>
    </row>
    <row r="310">
      <c r="A310" t="inlineStr">
        <is>
          <t>Methane, fossil</t>
        </is>
      </c>
      <c r="B310" t="n">
        <v>2.268635200173465e-05</v>
      </c>
      <c r="D310" t="inlineStr">
        <is>
          <t>kilogram</t>
        </is>
      </c>
      <c r="E310" t="inlineStr">
        <is>
          <t>air::urban air close to ground</t>
        </is>
      </c>
      <c r="F310" t="inlineStr">
        <is>
          <t>biosphere</t>
        </is>
      </c>
      <c r="G310" t="inlineStr">
        <is>
          <t>CH4</t>
        </is>
      </c>
    </row>
    <row r="311">
      <c r="A311" t="inlineStr">
        <is>
          <t>Carbon monoxide, fossil</t>
        </is>
      </c>
      <c r="B311" t="n">
        <v>0.002398851158448749</v>
      </c>
      <c r="D311" t="inlineStr">
        <is>
          <t>kilogram</t>
        </is>
      </c>
      <c r="E311" t="inlineStr">
        <is>
          <t>air::urban air close to ground</t>
        </is>
      </c>
      <c r="F311" t="inlineStr">
        <is>
          <t>biosphere</t>
        </is>
      </c>
      <c r="G311" t="inlineStr">
        <is>
          <t>CO</t>
        </is>
      </c>
    </row>
    <row r="312">
      <c r="A312" t="inlineStr">
        <is>
          <t>Dinitrogen monoxide</t>
        </is>
      </c>
      <c r="B312" t="n">
        <v>1.151007204552748e-06</v>
      </c>
      <c r="D312" t="inlineStr">
        <is>
          <t>kilogram</t>
        </is>
      </c>
      <c r="E312" t="inlineStr">
        <is>
          <t>air::urban air close to ground</t>
        </is>
      </c>
      <c r="F312" t="inlineStr">
        <is>
          <t>biosphere</t>
        </is>
      </c>
      <c r="G312" t="inlineStr">
        <is>
          <t>N2O</t>
        </is>
      </c>
    </row>
    <row r="313">
      <c r="A313" t="inlineStr">
        <is>
          <t>Ammonia</t>
        </is>
      </c>
      <c r="B313" t="n">
        <v>1.151007204552748e-06</v>
      </c>
      <c r="D313" t="inlineStr">
        <is>
          <t>kilogram</t>
        </is>
      </c>
      <c r="E313" t="inlineStr">
        <is>
          <t>air::urban air close to ground</t>
        </is>
      </c>
      <c r="F313" t="inlineStr">
        <is>
          <t>biosphere</t>
        </is>
      </c>
      <c r="G313" t="inlineStr">
        <is>
          <t>NH3</t>
        </is>
      </c>
    </row>
    <row r="314">
      <c r="A314" t="inlineStr">
        <is>
          <t>Nitrogen oxides</t>
        </is>
      </c>
      <c r="B314" t="n">
        <v>8.63148461723776e-05</v>
      </c>
      <c r="D314" t="inlineStr">
        <is>
          <t>kilogram</t>
        </is>
      </c>
      <c r="E314" t="inlineStr">
        <is>
          <t>air::urban air close to ground</t>
        </is>
      </c>
      <c r="F314" t="inlineStr">
        <is>
          <t>biosphere</t>
        </is>
      </c>
      <c r="G314" t="inlineStr">
        <is>
          <t>NOx</t>
        </is>
      </c>
    </row>
    <row r="315">
      <c r="A315" t="inlineStr">
        <is>
          <t>Particulates, &lt; 2.5 um</t>
        </is>
      </c>
      <c r="B315" t="n">
        <v>6.61023437574643e-06</v>
      </c>
      <c r="D315" t="inlineStr">
        <is>
          <t>kilogram</t>
        </is>
      </c>
      <c r="E315" t="inlineStr">
        <is>
          <t>air::urban air close to ground</t>
        </is>
      </c>
      <c r="F315" t="inlineStr">
        <is>
          <t>biosphere</t>
        </is>
      </c>
      <c r="G315" t="inlineStr">
        <is>
          <t>PM2.5</t>
        </is>
      </c>
    </row>
    <row r="316">
      <c r="A316" t="inlineStr">
        <is>
          <t>NMVOC, non-methane volatile organic compounds, unspecified origin</t>
        </is>
      </c>
      <c r="B316" t="n">
        <v>0.0004034729997426197</v>
      </c>
      <c r="D316" t="inlineStr">
        <is>
          <t>kilogram</t>
        </is>
      </c>
      <c r="E316" t="inlineStr">
        <is>
          <t>air::urban air close to ground</t>
        </is>
      </c>
      <c r="F316" t="inlineStr">
        <is>
          <t>biosphere</t>
        </is>
      </c>
      <c r="G316" t="inlineStr">
        <is>
          <t>NMVOC</t>
        </is>
      </c>
    </row>
    <row r="317">
      <c r="A317" t="inlineStr">
        <is>
          <t>Ethane</t>
        </is>
      </c>
      <c r="B317" t="n">
        <v>2.845001921262062e-05</v>
      </c>
      <c r="D317" t="inlineStr">
        <is>
          <t>kilogram</t>
        </is>
      </c>
      <c r="E317" t="inlineStr">
        <is>
          <t>air::urban air close to ground</t>
        </is>
      </c>
      <c r="F317" t="inlineStr">
        <is>
          <t>biosphere</t>
        </is>
      </c>
      <c r="G317" t="inlineStr">
        <is>
          <t>Ethane</t>
        </is>
      </c>
    </row>
    <row r="318">
      <c r="A318" t="inlineStr">
        <is>
          <t>Propane</t>
        </is>
      </c>
      <c r="B318" t="n">
        <v>5.797025858370973e-06</v>
      </c>
      <c r="D318" t="inlineStr">
        <is>
          <t>kilogram</t>
        </is>
      </c>
      <c r="E318" t="inlineStr">
        <is>
          <t>air::urban air close to ground</t>
        </is>
      </c>
      <c r="F318" t="inlineStr">
        <is>
          <t>biosphere</t>
        </is>
      </c>
      <c r="G318" t="inlineStr">
        <is>
          <t>Propane</t>
        </is>
      </c>
    </row>
    <row r="319">
      <c r="A319" t="inlineStr">
        <is>
          <t>Butane</t>
        </is>
      </c>
      <c r="B319" t="n">
        <v>4.673294691979061e-05</v>
      </c>
      <c r="D319" t="inlineStr">
        <is>
          <t>kilogram</t>
        </is>
      </c>
      <c r="E319" t="inlineStr">
        <is>
          <t>air::urban air close to ground</t>
        </is>
      </c>
      <c r="F319" t="inlineStr">
        <is>
          <t>biosphere</t>
        </is>
      </c>
      <c r="G319" t="inlineStr">
        <is>
          <t>Butane</t>
        </is>
      </c>
    </row>
    <row r="320">
      <c r="A320" t="inlineStr">
        <is>
          <t>Pentane</t>
        </is>
      </c>
      <c r="B320" t="n">
        <v>1.917477783922706e-05</v>
      </c>
      <c r="D320" t="inlineStr">
        <is>
          <t>kilogram</t>
        </is>
      </c>
      <c r="E320" t="inlineStr">
        <is>
          <t>air::urban air close to ground</t>
        </is>
      </c>
      <c r="F320" t="inlineStr">
        <is>
          <t>biosphere</t>
        </is>
      </c>
      <c r="G320" t="inlineStr">
        <is>
          <t>Pentane</t>
        </is>
      </c>
    </row>
    <row r="321">
      <c r="A321" t="inlineStr">
        <is>
          <t>Hexane</t>
        </is>
      </c>
      <c r="B321" t="n">
        <v>1.435878712611887e-05</v>
      </c>
      <c r="D321" t="inlineStr">
        <is>
          <t>kilogram</t>
        </is>
      </c>
      <c r="E321" t="inlineStr">
        <is>
          <t>air::urban air close to ground</t>
        </is>
      </c>
      <c r="F321" t="inlineStr">
        <is>
          <t>biosphere</t>
        </is>
      </c>
      <c r="G321" t="inlineStr">
        <is>
          <t>Hexane</t>
        </is>
      </c>
    </row>
    <row r="322">
      <c r="A322" t="inlineStr">
        <is>
          <t>Cyclohexane</t>
        </is>
      </c>
      <c r="B322" t="n">
        <v>1.016709150545063e-05</v>
      </c>
      <c r="D322" t="inlineStr">
        <is>
          <t>kilogram</t>
        </is>
      </c>
      <c r="E322" t="inlineStr">
        <is>
          <t>air::urban air close to ground</t>
        </is>
      </c>
      <c r="F322" t="inlineStr">
        <is>
          <t>biosphere</t>
        </is>
      </c>
      <c r="G322" t="inlineStr">
        <is>
          <t>Cyclohexane</t>
        </is>
      </c>
    </row>
    <row r="323">
      <c r="A323" t="inlineStr">
        <is>
          <t>Heptane</t>
        </is>
      </c>
      <c r="B323" t="n">
        <v>6.599690977222338e-06</v>
      </c>
      <c r="D323" t="inlineStr">
        <is>
          <t>kilogram</t>
        </is>
      </c>
      <c r="E323" t="inlineStr">
        <is>
          <t>air::urban air close to ground</t>
        </is>
      </c>
      <c r="F323" t="inlineStr">
        <is>
          <t>biosphere</t>
        </is>
      </c>
      <c r="G323" t="inlineStr">
        <is>
          <t>Heptane</t>
        </is>
      </c>
    </row>
    <row r="324">
      <c r="A324" t="inlineStr">
        <is>
          <t>Ethene</t>
        </is>
      </c>
      <c r="B324" t="n">
        <v>6.510505964016631e-05</v>
      </c>
      <c r="D324" t="inlineStr">
        <is>
          <t>kilogram</t>
        </is>
      </c>
      <c r="E324" t="inlineStr">
        <is>
          <t>air::urban air close to ground</t>
        </is>
      </c>
      <c r="F324" t="inlineStr">
        <is>
          <t>biosphere</t>
        </is>
      </c>
      <c r="G324" t="inlineStr">
        <is>
          <t>Ethene</t>
        </is>
      </c>
    </row>
    <row r="325">
      <c r="A325" t="inlineStr">
        <is>
          <t>Propene</t>
        </is>
      </c>
      <c r="B325" t="n">
        <v>3.406867504458017e-05</v>
      </c>
      <c r="D325" t="inlineStr">
        <is>
          <t>kilogram</t>
        </is>
      </c>
      <c r="E325" t="inlineStr">
        <is>
          <t>air::urban air close to ground</t>
        </is>
      </c>
      <c r="F325" t="inlineStr">
        <is>
          <t>biosphere</t>
        </is>
      </c>
      <c r="G325" t="inlineStr">
        <is>
          <t>Propene</t>
        </is>
      </c>
    </row>
    <row r="326">
      <c r="A326" t="inlineStr">
        <is>
          <t>1-Pentene</t>
        </is>
      </c>
      <c r="B326" t="n">
        <v>9.8103514526278e-07</v>
      </c>
      <c r="D326" t="inlineStr">
        <is>
          <t>kilogram</t>
        </is>
      </c>
      <c r="E326" t="inlineStr">
        <is>
          <t>air::urban air close to ground</t>
        </is>
      </c>
      <c r="F326" t="inlineStr">
        <is>
          <t>biosphere</t>
        </is>
      </c>
      <c r="G326" t="inlineStr">
        <is>
          <t>1-Pentene</t>
        </is>
      </c>
    </row>
    <row r="327">
      <c r="A327" t="inlineStr">
        <is>
          <t>Toluene</t>
        </is>
      </c>
      <c r="B327" t="n">
        <v>9.792514449986658e-05</v>
      </c>
      <c r="D327" t="inlineStr">
        <is>
          <t>kilogram</t>
        </is>
      </c>
      <c r="E327" t="inlineStr">
        <is>
          <t>air::urban air close to ground</t>
        </is>
      </c>
      <c r="F327" t="inlineStr">
        <is>
          <t>biosphere</t>
        </is>
      </c>
      <c r="G327" t="inlineStr">
        <is>
          <t>Toluene</t>
        </is>
      </c>
    </row>
    <row r="328">
      <c r="A328" t="inlineStr">
        <is>
          <t>m-Xylene</t>
        </is>
      </c>
      <c r="B328" t="n">
        <v>4.842746217069905e-05</v>
      </c>
      <c r="D328" t="inlineStr">
        <is>
          <t>kilogram</t>
        </is>
      </c>
      <c r="E328" t="inlineStr">
        <is>
          <t>air::urban air close to ground</t>
        </is>
      </c>
      <c r="F328" t="inlineStr">
        <is>
          <t>biosphere</t>
        </is>
      </c>
      <c r="G328" t="inlineStr">
        <is>
          <t>m-Xylene</t>
        </is>
      </c>
    </row>
    <row r="329">
      <c r="A329" t="inlineStr">
        <is>
          <t>o-Xylene</t>
        </is>
      </c>
      <c r="B329" t="n">
        <v>2.015581298448984e-05</v>
      </c>
      <c r="D329" t="inlineStr">
        <is>
          <t>kilogram</t>
        </is>
      </c>
      <c r="E329" t="inlineStr">
        <is>
          <t>air::urban air close to ground</t>
        </is>
      </c>
      <c r="F329" t="inlineStr">
        <is>
          <t>biosphere</t>
        </is>
      </c>
      <c r="G329" t="inlineStr">
        <is>
          <t>o-Xylene</t>
        </is>
      </c>
    </row>
    <row r="330">
      <c r="A330" t="inlineStr">
        <is>
          <t>Formaldehyde</t>
        </is>
      </c>
      <c r="B330" t="n">
        <v>1.516145224497024e-05</v>
      </c>
      <c r="D330" t="inlineStr">
        <is>
          <t>kilogram</t>
        </is>
      </c>
      <c r="E330" t="inlineStr">
        <is>
          <t>air::urban air close to ground</t>
        </is>
      </c>
      <c r="F330" t="inlineStr">
        <is>
          <t>biosphere</t>
        </is>
      </c>
      <c r="G330" t="inlineStr">
        <is>
          <t>Formaldehyde</t>
        </is>
      </c>
    </row>
    <row r="331">
      <c r="A331" t="inlineStr">
        <is>
          <t>Acetaldehyde</t>
        </is>
      </c>
      <c r="B331" t="n">
        <v>6.688875990428045e-06</v>
      </c>
      <c r="D331" t="inlineStr">
        <is>
          <t>kilogram</t>
        </is>
      </c>
      <c r="E331" t="inlineStr">
        <is>
          <t>air::urban air close to ground</t>
        </is>
      </c>
      <c r="F331" t="inlineStr">
        <is>
          <t>biosphere</t>
        </is>
      </c>
      <c r="G331" t="inlineStr">
        <is>
          <t>Acetaldehyde</t>
        </is>
      </c>
    </row>
    <row r="332">
      <c r="A332" t="inlineStr">
        <is>
          <t>Benzaldehyde</t>
        </is>
      </c>
      <c r="B332" t="n">
        <v>1.96207029052556e-06</v>
      </c>
      <c r="D332" t="inlineStr">
        <is>
          <t>kilogram</t>
        </is>
      </c>
      <c r="E332" t="inlineStr">
        <is>
          <t>air::urban air close to ground</t>
        </is>
      </c>
      <c r="F332" t="inlineStr">
        <is>
          <t>biosphere</t>
        </is>
      </c>
      <c r="G332" t="inlineStr">
        <is>
          <t>Benzaldehyde</t>
        </is>
      </c>
    </row>
    <row r="333">
      <c r="A333" t="inlineStr">
        <is>
          <t>Acetone</t>
        </is>
      </c>
      <c r="B333" t="n">
        <v>5.440285805548144e-06</v>
      </c>
      <c r="D333" t="inlineStr">
        <is>
          <t>kilogram</t>
        </is>
      </c>
      <c r="E333" t="inlineStr">
        <is>
          <t>air::urban air close to ground</t>
        </is>
      </c>
      <c r="F333" t="inlineStr">
        <is>
          <t>biosphere</t>
        </is>
      </c>
      <c r="G333" t="inlineStr">
        <is>
          <t>Acetone</t>
        </is>
      </c>
    </row>
    <row r="334">
      <c r="A334" t="inlineStr">
        <is>
          <t>Methyl ethyl ketone</t>
        </is>
      </c>
      <c r="B334" t="n">
        <v>0</v>
      </c>
      <c r="D334" t="inlineStr">
        <is>
          <t>kilogram</t>
        </is>
      </c>
      <c r="E334" t="inlineStr">
        <is>
          <t>air::urban air close to ground</t>
        </is>
      </c>
      <c r="F334" t="inlineStr">
        <is>
          <t>biosphere</t>
        </is>
      </c>
      <c r="G334" t="inlineStr">
        <is>
          <t>Methyl ethyl ketone</t>
        </is>
      </c>
    </row>
    <row r="335">
      <c r="A335" t="inlineStr">
        <is>
          <t>Acrolein</t>
        </is>
      </c>
      <c r="B335" t="n">
        <v>1.694515250908438e-06</v>
      </c>
      <c r="D335" t="inlineStr">
        <is>
          <t>kilogram</t>
        </is>
      </c>
      <c r="E335" t="inlineStr">
        <is>
          <t>air::urban air close to ground</t>
        </is>
      </c>
      <c r="F335" t="inlineStr">
        <is>
          <t>biosphere</t>
        </is>
      </c>
      <c r="G335" t="inlineStr">
        <is>
          <t>Acrolein</t>
        </is>
      </c>
    </row>
    <row r="336">
      <c r="A336" t="inlineStr">
        <is>
          <t>Styrene</t>
        </is>
      </c>
      <c r="B336" t="n">
        <v>9.007686333776433e-06</v>
      </c>
      <c r="D336" t="inlineStr">
        <is>
          <t>kilogram</t>
        </is>
      </c>
      <c r="E336" t="inlineStr">
        <is>
          <t>air::urban air close to ground</t>
        </is>
      </c>
      <c r="F336" t="inlineStr">
        <is>
          <t>biosphere</t>
        </is>
      </c>
      <c r="G336" t="inlineStr">
        <is>
          <t>Styrene</t>
        </is>
      </c>
    </row>
    <row r="337">
      <c r="A337" t="inlineStr">
        <is>
          <t>PAH, polycyclic aromatic hydrocarbons</t>
        </is>
      </c>
      <c r="B337" t="n">
        <v>6.737921373616388e-10</v>
      </c>
      <c r="D337" t="inlineStr">
        <is>
          <t>kilogram</t>
        </is>
      </c>
      <c r="E337" t="inlineStr">
        <is>
          <t>air::urban air close to ground</t>
        </is>
      </c>
      <c r="F337" t="inlineStr">
        <is>
          <t>biosphere</t>
        </is>
      </c>
      <c r="G337" t="inlineStr">
        <is>
          <t>PAHs</t>
        </is>
      </c>
    </row>
    <row r="338">
      <c r="A338" t="inlineStr">
        <is>
          <t>Arsenic</t>
        </is>
      </c>
      <c r="B338" t="n">
        <v>5.808552908289989e-12</v>
      </c>
      <c r="D338" t="inlineStr">
        <is>
          <t>kilogram</t>
        </is>
      </c>
      <c r="E338" t="inlineStr">
        <is>
          <t>air::urban air close to ground</t>
        </is>
      </c>
      <c r="F338" t="inlineStr">
        <is>
          <t>biosphere</t>
        </is>
      </c>
      <c r="G338" t="inlineStr">
        <is>
          <t>Arsenic</t>
        </is>
      </c>
    </row>
    <row r="339">
      <c r="A339" t="inlineStr">
        <is>
          <t>Selenium</t>
        </is>
      </c>
      <c r="B339" t="n">
        <v>3.872368605526659e-12</v>
      </c>
      <c r="D339" t="inlineStr">
        <is>
          <t>kilogram</t>
        </is>
      </c>
      <c r="E339" t="inlineStr">
        <is>
          <t>air::urban air close to ground</t>
        </is>
      </c>
      <c r="F339" t="inlineStr">
        <is>
          <t>biosphere</t>
        </is>
      </c>
      <c r="G339" t="inlineStr">
        <is>
          <t>Selenium</t>
        </is>
      </c>
    </row>
    <row r="340">
      <c r="A340" t="inlineStr">
        <is>
          <t>Zinc</t>
        </is>
      </c>
      <c r="B340" t="n">
        <v>4.182158093968792e-08</v>
      </c>
      <c r="D340" t="inlineStr">
        <is>
          <t>kilogram</t>
        </is>
      </c>
      <c r="E340" t="inlineStr">
        <is>
          <t>air::urban air close to ground</t>
        </is>
      </c>
      <c r="F340" t="inlineStr">
        <is>
          <t>biosphere</t>
        </is>
      </c>
      <c r="G340" t="inlineStr">
        <is>
          <t>Zinc</t>
        </is>
      </c>
    </row>
    <row r="341">
      <c r="A341" t="inlineStr">
        <is>
          <t>Copper</t>
        </is>
      </c>
      <c r="B341" t="n">
        <v>8.131974071605984e-10</v>
      </c>
      <c r="D341" t="inlineStr">
        <is>
          <t>kilogram</t>
        </is>
      </c>
      <c r="E341" t="inlineStr">
        <is>
          <t>air::urban air close to ground</t>
        </is>
      </c>
      <c r="F341" t="inlineStr">
        <is>
          <t>biosphere</t>
        </is>
      </c>
      <c r="G341" t="inlineStr">
        <is>
          <t>Copper</t>
        </is>
      </c>
    </row>
    <row r="342">
      <c r="A342" t="inlineStr">
        <is>
          <t>Nickel</t>
        </is>
      </c>
      <c r="B342" t="n">
        <v>2.517039593592329e-10</v>
      </c>
      <c r="D342" t="inlineStr">
        <is>
          <t>kilogram</t>
        </is>
      </c>
      <c r="E342" t="inlineStr">
        <is>
          <t>air::urban air close to ground</t>
        </is>
      </c>
      <c r="F342" t="inlineStr">
        <is>
          <t>biosphere</t>
        </is>
      </c>
      <c r="G342" t="inlineStr">
        <is>
          <t>Nickel</t>
        </is>
      </c>
    </row>
    <row r="343">
      <c r="A343" t="inlineStr">
        <is>
          <t>Chromium</t>
        </is>
      </c>
      <c r="B343" t="n">
        <v>3.097894884421328e-10</v>
      </c>
      <c r="D343" t="inlineStr">
        <is>
          <t>kilogram</t>
        </is>
      </c>
      <c r="E343" t="inlineStr">
        <is>
          <t>air::urban air close to ground</t>
        </is>
      </c>
      <c r="F343" t="inlineStr">
        <is>
          <t>biosphere</t>
        </is>
      </c>
      <c r="G343" t="inlineStr">
        <is>
          <t>Chromium</t>
        </is>
      </c>
    </row>
    <row r="344">
      <c r="A344" t="inlineStr">
        <is>
          <t>Chromium VI</t>
        </is>
      </c>
      <c r="B344" t="n">
        <v>6.195789768842654e-13</v>
      </c>
      <c r="D344" t="inlineStr">
        <is>
          <t>kilogram</t>
        </is>
      </c>
      <c r="E344" t="inlineStr">
        <is>
          <t>air::urban air close to ground</t>
        </is>
      </c>
      <c r="F344" t="inlineStr">
        <is>
          <t>biosphere</t>
        </is>
      </c>
      <c r="G344" t="inlineStr">
        <is>
          <t>Chromium VI</t>
        </is>
      </c>
    </row>
    <row r="345">
      <c r="A345" t="inlineStr">
        <is>
          <t>Mercury</t>
        </is>
      </c>
      <c r="B345" t="n">
        <v>1.684480343404097e-10</v>
      </c>
      <c r="D345" t="inlineStr">
        <is>
          <t>kilogram</t>
        </is>
      </c>
      <c r="E345" t="inlineStr">
        <is>
          <t>air::urban air close to ground</t>
        </is>
      </c>
      <c r="F345" t="inlineStr">
        <is>
          <t>biosphere</t>
        </is>
      </c>
      <c r="G345" t="inlineStr">
        <is>
          <t>Mercury</t>
        </is>
      </c>
    </row>
    <row r="346">
      <c r="A346" t="inlineStr">
        <is>
          <t>Cadmium</t>
        </is>
      </c>
      <c r="B346" t="n">
        <v>2.091079046984397e-10</v>
      </c>
      <c r="D346" t="inlineStr">
        <is>
          <t>kilogram</t>
        </is>
      </c>
      <c r="E346" t="inlineStr">
        <is>
          <t>air::urban air close to ground</t>
        </is>
      </c>
      <c r="F346" t="inlineStr">
        <is>
          <t>biosphere</t>
        </is>
      </c>
      <c r="G346" t="inlineStr">
        <is>
          <t>Cadmium</t>
        </is>
      </c>
    </row>
    <row r="347">
      <c r="A347" t="inlineStr">
        <is>
          <t>treatment of road wear emissions, passenger car</t>
        </is>
      </c>
      <c r="B347" t="n">
        <v>-5.495466460222843e-06</v>
      </c>
      <c r="C347" t="inlineStr">
        <is>
          <t>RER</t>
        </is>
      </c>
      <c r="D347" t="inlineStr">
        <is>
          <t>kilogram</t>
        </is>
      </c>
      <c r="F347" t="inlineStr">
        <is>
          <t>technosphere</t>
        </is>
      </c>
      <c r="G347" t="inlineStr">
        <is>
          <t>Road wear [kg/km]</t>
        </is>
      </c>
      <c r="H347" t="inlineStr">
        <is>
          <t>road wear emissions, passenger car</t>
        </is>
      </c>
    </row>
    <row r="348">
      <c r="A348" t="inlineStr">
        <is>
          <t>treatment of tyre wear emissions, passenger car</t>
        </is>
      </c>
      <c r="B348" t="n">
        <v>-4.653127067963281e-06</v>
      </c>
      <c r="C348" t="inlineStr">
        <is>
          <t>RER</t>
        </is>
      </c>
      <c r="D348" t="inlineStr">
        <is>
          <t>kilogram</t>
        </is>
      </c>
      <c r="F348" t="inlineStr">
        <is>
          <t>technosphere</t>
        </is>
      </c>
      <c r="G348" t="inlineStr">
        <is>
          <t>Tire wear [kg/km]</t>
        </is>
      </c>
      <c r="H348" t="inlineStr">
        <is>
          <t>tyre wear emissions, passenger car</t>
        </is>
      </c>
    </row>
    <row r="349">
      <c r="A349" t="inlineStr">
        <is>
          <t>treatment of brake wear emissions, passenger car</t>
        </is>
      </c>
      <c r="B349" t="n">
        <v>-3.19339385055706e-06</v>
      </c>
      <c r="C349" t="inlineStr">
        <is>
          <t>RER</t>
        </is>
      </c>
      <c r="D349" t="inlineStr">
        <is>
          <t>kilogram</t>
        </is>
      </c>
      <c r="F349" t="inlineStr">
        <is>
          <t>technosphere</t>
        </is>
      </c>
      <c r="G349" t="inlineStr">
        <is>
          <t>Brake wear [kg/km]</t>
        </is>
      </c>
      <c r="H349" t="inlineStr">
        <is>
          <t>brake wear emissions, passenger car</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H73"/>
  <sheetViews>
    <sheetView workbookViewId="0">
      <selection activeCell="A1" sqref="A1"/>
    </sheetView>
  </sheetViews>
  <sheetFormatPr baseColWidth="8" defaultRowHeight="15"/>
  <sheetData>
    <row r="1">
      <c r="A1" t="inlineStr">
        <is>
          <t>Activity</t>
        </is>
      </c>
      <c r="B1" t="inlineStr">
        <is>
          <t>Bicycle, conventional, urban</t>
        </is>
      </c>
    </row>
    <row r="2">
      <c r="A2" t="inlineStr">
        <is>
          <t>location</t>
        </is>
      </c>
      <c r="B2" t="inlineStr">
        <is>
          <t>CH</t>
        </is>
      </c>
    </row>
    <row r="3">
      <c r="A3" t="inlineStr">
        <is>
          <t>vehicle</t>
        </is>
      </c>
      <c r="B3" t="inlineStr">
        <is>
          <t>Bicycle, conventional, urban</t>
        </is>
      </c>
    </row>
    <row r="4">
      <c r="A4" t="inlineStr">
        <is>
          <t>size</t>
        </is>
      </c>
    </row>
    <row r="5">
      <c r="A5" t="inlineStr">
        <is>
          <t>year</t>
        </is>
      </c>
      <c r="B5" t="n">
        <v>2020</v>
      </c>
    </row>
    <row r="6">
      <c r="A6" t="inlineStr">
        <is>
          <t>full name</t>
        </is>
      </c>
      <c r="B6" t="inlineStr">
        <is>
          <t>Bicycle, conventional, urban - 2020 - CH</t>
        </is>
      </c>
    </row>
    <row r="7">
      <c r="A7" t="inlineStr">
        <is>
          <t>reference product</t>
        </is>
      </c>
      <c r="B7" t="inlineStr">
        <is>
          <t>Bicycle, conventional, urban</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15000</v>
      </c>
    </row>
    <row r="12">
      <c r="A12" t="inlineStr">
        <is>
          <t>passengers</t>
        </is>
      </c>
      <c r="B12" t="n">
        <v>1</v>
      </c>
    </row>
    <row r="13">
      <c r="A13" t="inlineStr">
        <is>
          <t>service</t>
        </is>
      </c>
      <c r="B13" t="n">
        <v>1</v>
      </c>
    </row>
    <row r="14">
      <c r="A14" t="inlineStr">
        <is>
          <t>battery replacement</t>
        </is>
      </c>
      <c r="B14" t="n">
        <v>0</v>
      </c>
    </row>
    <row r="15">
      <c r="A15" t="inlineStr">
        <is>
          <t>annual kilometers</t>
        </is>
      </c>
      <c r="B15" t="n">
        <v>1000</v>
      </c>
    </row>
    <row r="16">
      <c r="A16" t="inlineStr">
        <is>
          <t>curb mass</t>
        </is>
      </c>
      <c r="B16" t="n">
        <v>12</v>
      </c>
    </row>
    <row r="17">
      <c r="A17" t="inlineStr">
        <is>
          <t>power</t>
        </is>
      </c>
      <c r="B17" t="n">
        <v>0</v>
      </c>
    </row>
    <row r="18">
      <c r="A18" t="inlineStr">
        <is>
          <t>battery mass</t>
        </is>
      </c>
    </row>
    <row r="19">
      <c r="A19" t="inlineStr">
        <is>
          <t>electricity, low voltage</t>
        </is>
      </c>
      <c r="B19" t="n">
        <v>0</v>
      </c>
    </row>
    <row r="20">
      <c r="A20" t="inlineStr">
        <is>
          <t>tank capacity</t>
        </is>
      </c>
      <c r="B20" t="n">
        <v>0</v>
      </c>
    </row>
    <row r="21">
      <c r="A21" t="inlineStr">
        <is>
          <t>fuel mass</t>
        </is>
      </c>
      <c r="B21" t="n">
        <v>0</v>
      </c>
    </row>
    <row r="22">
      <c r="A22" t="inlineStr">
        <is>
          <t>range</t>
        </is>
      </c>
      <c r="B22" t="n">
        <v>0</v>
      </c>
    </row>
    <row r="23">
      <c r="A23" t="inlineStr">
        <is>
          <t>emission standard</t>
        </is>
      </c>
      <c r="B23" t="inlineStr">
        <is>
          <t>None</t>
        </is>
      </c>
    </row>
    <row r="24">
      <c r="A24" t="inlineStr">
        <is>
          <t>Glider lightweighting</t>
        </is>
      </c>
      <c r="B24" t="n">
        <v>0</v>
      </c>
    </row>
    <row r="25">
      <c r="A25" t="inlineStr">
        <is>
          <t>origin</t>
        </is>
      </c>
      <c r="B25" t="inlineStr">
        <is>
          <t>China</t>
        </is>
      </c>
    </row>
    <row r="26">
      <c r="A26" t="inlineStr">
        <is>
          <t>distance by ship [km]</t>
        </is>
      </c>
      <c r="B26" t="n">
        <v>15900</v>
      </c>
    </row>
    <row r="27">
      <c r="A27" t="inlineStr">
        <is>
          <t>distance by truck [km]</t>
        </is>
      </c>
      <c r="B27" t="n">
        <v>1000</v>
      </c>
    </row>
    <row r="28">
      <c r="A28" t="inlineStr">
        <is>
          <t>comment</t>
        </is>
      </c>
      <c r="B28" t="inlineStr">
        <is>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CPC::49113:Motor cars and other motor vehicles principally designed for the transport of persons (except public-transport type vehicles, vehicles specially designed for travelling on snow, and golf cars and similar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Bicycle, conventional, urban</t>
        </is>
      </c>
      <c r="B32" t="n">
        <v>1</v>
      </c>
      <c r="C32" t="inlineStr">
        <is>
          <t>CH</t>
        </is>
      </c>
      <c r="D32" t="inlineStr">
        <is>
          <t>unit</t>
        </is>
      </c>
      <c r="F32" t="inlineStr">
        <is>
          <t>production</t>
        </is>
      </c>
      <c r="H32" t="inlineStr">
        <is>
          <t>Bicycle, conventional, urban</t>
        </is>
      </c>
    </row>
    <row r="33">
      <c r="A33" t="inlineStr">
        <is>
          <t>bicycle production</t>
        </is>
      </c>
      <c r="B33" t="n">
        <v>0.7058823529411764</v>
      </c>
      <c r="C33" t="inlineStr">
        <is>
          <t>RER</t>
        </is>
      </c>
      <c r="D33" t="inlineStr">
        <is>
          <t>unit</t>
        </is>
      </c>
      <c r="F33" t="inlineStr">
        <is>
          <t>technosphere</t>
        </is>
      </c>
      <c r="G33" t="inlineStr">
        <is>
          <t>Glider base mass [kg]</t>
        </is>
      </c>
      <c r="H33" t="inlineStr">
        <is>
          <t>bicycle</t>
        </is>
      </c>
    </row>
    <row r="34">
      <c r="A34" t="inlineStr">
        <is>
          <t>Glider lightweighting</t>
        </is>
      </c>
      <c r="B34" t="n">
        <v>0</v>
      </c>
      <c r="C34" t="inlineStr">
        <is>
          <t>GLO</t>
        </is>
      </c>
      <c r="D34" t="inlineStr">
        <is>
          <t>kilogram</t>
        </is>
      </c>
      <c r="F34" t="inlineStr">
        <is>
          <t>technosphere</t>
        </is>
      </c>
      <c r="G34" t="inlineStr">
        <is>
          <t>Lightweighting rate [%]</t>
        </is>
      </c>
      <c r="H34" t="inlineStr">
        <is>
          <t>Glider lightweighting</t>
        </is>
      </c>
    </row>
    <row r="35">
      <c r="A35" t="inlineStr">
        <is>
          <t>market for transport, freight, lorry, unspecified</t>
        </is>
      </c>
      <c r="B35" t="n">
        <v>12</v>
      </c>
      <c r="C35" t="inlineStr">
        <is>
          <t>RER</t>
        </is>
      </c>
      <c r="D35" t="inlineStr">
        <is>
          <t>ton kilometer</t>
        </is>
      </c>
      <c r="F35" t="inlineStr">
        <is>
          <t>technosphere</t>
        </is>
      </c>
      <c r="H35" t="inlineStr">
        <is>
          <t>transport, freight, lorry, unspecified</t>
        </is>
      </c>
    </row>
    <row r="36">
      <c r="A36" t="inlineStr">
        <is>
          <t>transport, freight, sea, container ship</t>
        </is>
      </c>
      <c r="B36" t="n">
        <v>190.8</v>
      </c>
      <c r="C36" t="inlineStr">
        <is>
          <t>GLO</t>
        </is>
      </c>
      <c r="D36" t="inlineStr">
        <is>
          <t>ton kilometer</t>
        </is>
      </c>
      <c r="F36" t="inlineStr">
        <is>
          <t>technosphere</t>
        </is>
      </c>
      <c r="H36" t="inlineStr">
        <is>
          <t>transport, freight, sea, container ship</t>
        </is>
      </c>
    </row>
    <row r="39">
      <c r="A39" t="inlineStr">
        <is>
          <t>Activity</t>
        </is>
      </c>
      <c r="B39" t="inlineStr">
        <is>
          <t>transport, Bicycle, conventional, urban</t>
        </is>
      </c>
    </row>
    <row r="40">
      <c r="A40" t="inlineStr">
        <is>
          <t>location</t>
        </is>
      </c>
      <c r="B40" t="inlineStr">
        <is>
          <t>CH</t>
        </is>
      </c>
    </row>
    <row r="41">
      <c r="A41" t="inlineStr">
        <is>
          <t>vehicle</t>
        </is>
      </c>
      <c r="B41" t="inlineStr">
        <is>
          <t>Bicycle, conventional, urban</t>
        </is>
      </c>
    </row>
    <row r="42">
      <c r="A42" t="inlineStr">
        <is>
          <t>size</t>
        </is>
      </c>
    </row>
    <row r="43">
      <c r="A43" t="inlineStr">
        <is>
          <t>year</t>
        </is>
      </c>
      <c r="B43" t="n">
        <v>2020</v>
      </c>
    </row>
    <row r="44">
      <c r="A44" t="inlineStr">
        <is>
          <t>full name</t>
        </is>
      </c>
      <c r="B44" t="inlineStr">
        <is>
          <t>Bicycle, conventional, urban - 2020 - CH</t>
        </is>
      </c>
    </row>
    <row r="45">
      <c r="A45" t="inlineStr">
        <is>
          <t>reference product</t>
        </is>
      </c>
      <c r="B45" t="inlineStr">
        <is>
          <t>transport, Bicycle, conventional, urban</t>
        </is>
      </c>
    </row>
    <row r="46">
      <c r="A46" t="inlineStr">
        <is>
          <t>type</t>
        </is>
      </c>
      <c r="B46" t="inlineStr">
        <is>
          <t>process</t>
        </is>
      </c>
    </row>
    <row r="47">
      <c r="A47" t="inlineStr">
        <is>
          <t>unit</t>
        </is>
      </c>
      <c r="B47" t="inlineStr">
        <is>
          <t>kilometer</t>
        </is>
      </c>
    </row>
    <row r="48">
      <c r="A48" t="inlineStr">
        <is>
          <t>source</t>
        </is>
      </c>
      <c r="B48" t="inlineStr">
        <is>
          <t>Sacchi R., Bauer C. Life cycle inventories for on-road vehicles. Paul Scherrer Institut, 2021.</t>
        </is>
      </c>
    </row>
    <row r="49">
      <c r="A49" t="inlineStr">
        <is>
          <t>lifetime</t>
        </is>
      </c>
      <c r="B49" t="n">
        <v>15000</v>
      </c>
    </row>
    <row r="50">
      <c r="A50" t="inlineStr">
        <is>
          <t>passengers</t>
        </is>
      </c>
      <c r="B50" t="n">
        <v>1</v>
      </c>
    </row>
    <row r="51">
      <c r="A51" t="inlineStr">
        <is>
          <t>service</t>
        </is>
      </c>
      <c r="B51" t="n">
        <v>1</v>
      </c>
    </row>
    <row r="52">
      <c r="A52" t="inlineStr">
        <is>
          <t>battery replacement</t>
        </is>
      </c>
      <c r="B52" t="n">
        <v>0</v>
      </c>
    </row>
    <row r="53">
      <c r="A53" t="inlineStr">
        <is>
          <t>annual kilometers</t>
        </is>
      </c>
      <c r="B53" t="n">
        <v>1000</v>
      </c>
    </row>
    <row r="54">
      <c r="A54" t="inlineStr">
        <is>
          <t>curb mass</t>
        </is>
      </c>
      <c r="B54" t="n">
        <v>12</v>
      </c>
    </row>
    <row r="55">
      <c r="A55" t="inlineStr">
        <is>
          <t>power</t>
        </is>
      </c>
      <c r="B55" t="n">
        <v>0</v>
      </c>
    </row>
    <row r="56">
      <c r="A56" t="inlineStr">
        <is>
          <t>battery mass</t>
        </is>
      </c>
    </row>
    <row r="57">
      <c r="A57" t="inlineStr">
        <is>
          <t>electricity, low voltage</t>
        </is>
      </c>
      <c r="B57" t="n">
        <v>0</v>
      </c>
    </row>
    <row r="58">
      <c r="A58" t="inlineStr">
        <is>
          <t>tank capacity</t>
        </is>
      </c>
      <c r="B58" t="n">
        <v>0</v>
      </c>
    </row>
    <row r="59">
      <c r="A59" t="inlineStr">
        <is>
          <t>fuel mass</t>
        </is>
      </c>
      <c r="B59" t="n">
        <v>0</v>
      </c>
    </row>
    <row r="60">
      <c r="A60" t="inlineStr">
        <is>
          <t>range</t>
        </is>
      </c>
      <c r="B60" t="n">
        <v>0</v>
      </c>
    </row>
    <row r="61">
      <c r="A61" t="inlineStr">
        <is>
          <t>emission standard</t>
        </is>
      </c>
      <c r="B61" t="inlineStr">
        <is>
          <t>None</t>
        </is>
      </c>
    </row>
    <row r="62">
      <c r="A62" t="inlineStr">
        <is>
          <t>Glider lightweighting</t>
        </is>
      </c>
      <c r="B62" t="n">
        <v>0</v>
      </c>
    </row>
    <row r="63">
      <c r="A63" t="inlineStr">
        <is>
          <t>comment</t>
        </is>
      </c>
      <c r="B63" t="inlineStr">
        <is>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is>
      </c>
    </row>
    <row r="64">
      <c r="A64" t="inlineStr">
        <is>
          <t>classifications</t>
        </is>
      </c>
      <c r="B64" t="inlineStr">
        <is>
          <t>CPC::641:Local transport and sightseeing transportation services of passengers</t>
        </is>
      </c>
    </row>
    <row r="65">
      <c r="A65" t="inlineStr">
        <is>
          <t>Exchanges</t>
        </is>
      </c>
    </row>
    <row r="66">
      <c r="A66" t="inlineStr">
        <is>
          <t>name</t>
        </is>
      </c>
      <c r="B66" t="inlineStr">
        <is>
          <t>amount</t>
        </is>
      </c>
      <c r="C66" t="inlineStr">
        <is>
          <t>location</t>
        </is>
      </c>
      <c r="D66" t="inlineStr">
        <is>
          <t>unit</t>
        </is>
      </c>
      <c r="E66" t="inlineStr">
        <is>
          <t>categories</t>
        </is>
      </c>
      <c r="F66" t="inlineStr">
        <is>
          <t>type</t>
        </is>
      </c>
      <c r="G66" t="inlineStr">
        <is>
          <t>comment</t>
        </is>
      </c>
      <c r="H66" t="inlineStr">
        <is>
          <t>reference product</t>
        </is>
      </c>
    </row>
    <row r="67">
      <c r="A67" t="inlineStr">
        <is>
          <t>transport, Bicycle, conventional, urban</t>
        </is>
      </c>
      <c r="B67" t="n">
        <v>1</v>
      </c>
      <c r="C67" t="inlineStr">
        <is>
          <t>CH</t>
        </is>
      </c>
      <c r="D67" t="inlineStr">
        <is>
          <t>kilometer</t>
        </is>
      </c>
      <c r="F67" t="inlineStr">
        <is>
          <t>production</t>
        </is>
      </c>
      <c r="H67" t="inlineStr">
        <is>
          <t>transport, Bicycle, conventional, urban</t>
        </is>
      </c>
    </row>
    <row r="68">
      <c r="A68" t="inlineStr">
        <is>
          <t>Bicycle, conventional, urban</t>
        </is>
      </c>
      <c r="B68" t="n">
        <v>6.666666666666667e-05</v>
      </c>
      <c r="C68" t="inlineStr">
        <is>
          <t>CH</t>
        </is>
      </c>
      <c r="D68" t="inlineStr">
        <is>
          <t>unit</t>
        </is>
      </c>
      <c r="F68" t="inlineStr">
        <is>
          <t>technosphere</t>
        </is>
      </c>
      <c r="H68" t="inlineStr">
        <is>
          <t>Bicycle, conventional, urban</t>
        </is>
      </c>
    </row>
    <row r="69">
      <c r="A69" t="inlineStr">
        <is>
          <t>road construction</t>
        </is>
      </c>
      <c r="B69" t="n">
        <v>4.7256e-05</v>
      </c>
      <c r="C69" t="inlineStr">
        <is>
          <t>CH</t>
        </is>
      </c>
      <c r="D69" t="inlineStr">
        <is>
          <t>meter-year</t>
        </is>
      </c>
      <c r="F69" t="inlineStr">
        <is>
          <t>technosphere</t>
        </is>
      </c>
      <c r="G69" t="inlineStr">
        <is>
          <t>Road/track use [m*year/vkm or pkm]</t>
        </is>
      </c>
      <c r="H69" t="inlineStr">
        <is>
          <t>road</t>
        </is>
      </c>
    </row>
    <row r="70">
      <c r="A70" t="inlineStr">
        <is>
          <t>maintenance, bicycle</t>
        </is>
      </c>
      <c r="B70" t="n">
        <v>6.666666666666667e-05</v>
      </c>
      <c r="C70" t="inlineStr">
        <is>
          <t>CH</t>
        </is>
      </c>
      <c r="D70" t="inlineStr">
        <is>
          <t>unit</t>
        </is>
      </c>
      <c r="F70" t="inlineStr">
        <is>
          <t>technosphere</t>
        </is>
      </c>
      <c r="G70" t="inlineStr">
        <is>
          <t>Servicing [unit]</t>
        </is>
      </c>
      <c r="H70" t="inlineStr">
        <is>
          <t>maintenance, bicycle</t>
        </is>
      </c>
    </row>
    <row r="71">
      <c r="A71" t="inlineStr">
        <is>
          <t>treatment of road wear emissions, passenger car</t>
        </is>
      </c>
      <c r="B71" t="n">
        <v>-3.818045686745175e-06</v>
      </c>
      <c r="C71" t="inlineStr">
        <is>
          <t>RER</t>
        </is>
      </c>
      <c r="D71" t="inlineStr">
        <is>
          <t>kilogram</t>
        </is>
      </c>
      <c r="F71" t="inlineStr">
        <is>
          <t>technosphere</t>
        </is>
      </c>
      <c r="G71" t="inlineStr">
        <is>
          <t>Road wear [kg/km]</t>
        </is>
      </c>
      <c r="H71" t="inlineStr">
        <is>
          <t>road wear emissions, passenger car</t>
        </is>
      </c>
    </row>
    <row r="72">
      <c r="A72" t="inlineStr">
        <is>
          <t>treatment of tyre wear emissions, passenger car</t>
        </is>
      </c>
      <c r="B72" t="n">
        <v>-3.698109912228905e-06</v>
      </c>
      <c r="C72" t="inlineStr">
        <is>
          <t>RER</t>
        </is>
      </c>
      <c r="D72" t="inlineStr">
        <is>
          <t>kilogram</t>
        </is>
      </c>
      <c r="F72" t="inlineStr">
        <is>
          <t>technosphere</t>
        </is>
      </c>
      <c r="G72" t="inlineStr">
        <is>
          <t>Tire wear [kg/km]</t>
        </is>
      </c>
      <c r="H72" t="inlineStr">
        <is>
          <t>tyre wear emissions, passenger car</t>
        </is>
      </c>
    </row>
    <row r="73">
      <c r="A73" t="inlineStr">
        <is>
          <t>treatment of brake wear emissions, passenger car</t>
        </is>
      </c>
      <c r="B73" t="n">
        <v>-3.470493115296593e-06</v>
      </c>
      <c r="C73" t="inlineStr">
        <is>
          <t>RER</t>
        </is>
      </c>
      <c r="D73" t="inlineStr">
        <is>
          <t>kilogram</t>
        </is>
      </c>
      <c r="F73" t="inlineStr">
        <is>
          <t>technosphere</t>
        </is>
      </c>
      <c r="G73" t="inlineStr">
        <is>
          <t>Brake wear [kg/km]</t>
        </is>
      </c>
      <c r="H73" t="inlineStr">
        <is>
          <t>brake wear emissions, passenger car</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H83"/>
  <sheetViews>
    <sheetView workbookViewId="0">
      <selection activeCell="A1" sqref="A1"/>
    </sheetView>
  </sheetViews>
  <sheetFormatPr baseColWidth="8" defaultRowHeight="15"/>
  <sheetData>
    <row r="1">
      <c r="A1" t="inlineStr">
        <is>
          <t>Activity</t>
        </is>
      </c>
      <c r="B1" t="inlineStr">
        <is>
          <t>Bicycle, electric (&lt;25 km/h)</t>
        </is>
      </c>
    </row>
    <row r="2">
      <c r="A2" t="inlineStr">
        <is>
          <t>location</t>
        </is>
      </c>
      <c r="B2" t="inlineStr">
        <is>
          <t>CH</t>
        </is>
      </c>
    </row>
    <row r="3">
      <c r="A3" t="inlineStr">
        <is>
          <t>vehicle</t>
        </is>
      </c>
      <c r="B3" t="inlineStr">
        <is>
          <t>Bicycle, electric (&lt;25 km/h)</t>
        </is>
      </c>
    </row>
    <row r="4">
      <c r="A4" t="inlineStr">
        <is>
          <t>size</t>
        </is>
      </c>
    </row>
    <row r="5">
      <c r="A5" t="inlineStr">
        <is>
          <t>year</t>
        </is>
      </c>
      <c r="B5" t="n">
        <v>2020</v>
      </c>
    </row>
    <row r="6">
      <c r="A6" t="inlineStr">
        <is>
          <t>full name</t>
        </is>
      </c>
      <c r="B6" t="inlineStr">
        <is>
          <t>Bicycle, electric (&lt;25 km/h) - 2020 - NMC - CH</t>
        </is>
      </c>
    </row>
    <row r="7">
      <c r="A7" t="inlineStr">
        <is>
          <t>reference product</t>
        </is>
      </c>
      <c r="B7" t="inlineStr">
        <is>
          <t>Bicycle, electric (&lt;25 km/h)</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20000</v>
      </c>
    </row>
    <row r="12">
      <c r="A12" t="inlineStr">
        <is>
          <t>passengers</t>
        </is>
      </c>
      <c r="B12" t="n">
        <v>1</v>
      </c>
    </row>
    <row r="13">
      <c r="A13" t="inlineStr">
        <is>
          <t>service</t>
        </is>
      </c>
      <c r="B13" t="n">
        <v>1.333333333333333</v>
      </c>
    </row>
    <row r="14">
      <c r="A14" t="inlineStr">
        <is>
          <t>battery replacement</t>
        </is>
      </c>
      <c r="B14" t="n">
        <v>1</v>
      </c>
    </row>
    <row r="15">
      <c r="A15" t="inlineStr">
        <is>
          <t>annual kilometers</t>
        </is>
      </c>
      <c r="B15" t="n">
        <v>2000</v>
      </c>
    </row>
    <row r="16">
      <c r="A16" t="inlineStr">
        <is>
          <t>curb mass</t>
        </is>
      </c>
      <c r="B16" t="n">
        <v>23.25</v>
      </c>
    </row>
    <row r="17">
      <c r="A17" t="inlineStr">
        <is>
          <t>power</t>
        </is>
      </c>
      <c r="B17" t="n">
        <v>0.25</v>
      </c>
    </row>
    <row r="18">
      <c r="A18" t="inlineStr">
        <is>
          <t>battery type</t>
        </is>
      </c>
      <c r="B18" t="inlineStr">
        <is>
          <t>NMC</t>
        </is>
      </c>
    </row>
    <row r="19">
      <c r="A19" t="inlineStr">
        <is>
          <t>battery mass</t>
        </is>
      </c>
      <c r="B19" t="n">
        <v>3.25</v>
      </c>
    </row>
    <row r="20">
      <c r="A20" t="inlineStr">
        <is>
          <t>electricity, low voltage</t>
        </is>
      </c>
      <c r="B20" t="n">
        <v>0.5</v>
      </c>
    </row>
    <row r="21">
      <c r="A21" t="inlineStr">
        <is>
          <t>battery capacity available</t>
        </is>
      </c>
      <c r="B21" t="n">
        <v>0.4</v>
      </c>
    </row>
    <row r="22">
      <c r="A22" t="inlineStr">
        <is>
          <t>tank capacity</t>
        </is>
      </c>
      <c r="B22" t="n">
        <v>0</v>
      </c>
    </row>
    <row r="23">
      <c r="A23" t="inlineStr">
        <is>
          <t>fuel mass</t>
        </is>
      </c>
      <c r="B23" t="n">
        <v>0</v>
      </c>
    </row>
    <row r="24">
      <c r="A24" t="inlineStr">
        <is>
          <t>range</t>
        </is>
      </c>
      <c r="B24" t="n">
        <v>58.36897825194912</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CPC::49113:Motor cars and other motor vehicles principally designed for the transport of persons (except public-transport type vehicles, vehicles specially designed for travelling on snow, and golf cars and similar vehicles)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Bicycle, electric (&lt;25 km/h)</t>
        </is>
      </c>
      <c r="B34" t="n">
        <v>1</v>
      </c>
      <c r="C34" t="inlineStr">
        <is>
          <t>CH</t>
        </is>
      </c>
      <c r="D34" t="inlineStr">
        <is>
          <t>unit</t>
        </is>
      </c>
      <c r="F34" t="inlineStr">
        <is>
          <t>production</t>
        </is>
      </c>
      <c r="H34" t="inlineStr">
        <is>
          <t>Bicycle, electric (&lt;25 km/h)</t>
        </is>
      </c>
    </row>
    <row r="35">
      <c r="A35" t="inlineStr">
        <is>
          <t>electric bicycle production, without battery and motor</t>
        </is>
      </c>
      <c r="B35" t="n">
        <v>0.9411764705882353</v>
      </c>
      <c r="C35" t="inlineStr">
        <is>
          <t>RER</t>
        </is>
      </c>
      <c r="D35" t="inlineStr">
        <is>
          <t>unit</t>
        </is>
      </c>
      <c r="F35" t="inlineStr">
        <is>
          <t>technosphere</t>
        </is>
      </c>
      <c r="G35" t="inlineStr">
        <is>
          <t>Glider base mass [kg]</t>
        </is>
      </c>
      <c r="H35" t="inlineStr">
        <is>
          <t>electric bicycle, without battery and motor</t>
        </is>
      </c>
    </row>
    <row r="36">
      <c r="A36" t="inlineStr">
        <is>
          <t>market for electric motor, vehicle</t>
        </is>
      </c>
      <c r="B36" t="n">
        <v>4</v>
      </c>
      <c r="C36" t="inlineStr">
        <is>
          <t>GLO</t>
        </is>
      </c>
      <c r="D36" t="inlineStr">
        <is>
          <t>kilogram</t>
        </is>
      </c>
      <c r="F36" t="inlineStr">
        <is>
          <t>technosphere</t>
        </is>
      </c>
      <c r="G36" t="inlineStr">
        <is>
          <t>Electric powertrain mass [kg]</t>
        </is>
      </c>
      <c r="H36" t="inlineStr">
        <is>
          <t>electric motor, vehicle</t>
        </is>
      </c>
    </row>
    <row r="37">
      <c r="A37" t="inlineStr">
        <is>
          <t>Glider lightweighting</t>
        </is>
      </c>
      <c r="B37" t="n">
        <v>0</v>
      </c>
      <c r="C37" t="inlineStr">
        <is>
          <t>GLO</t>
        </is>
      </c>
      <c r="D37" t="inlineStr">
        <is>
          <t>kilogram</t>
        </is>
      </c>
      <c r="F37" t="inlineStr">
        <is>
          <t>technosphere</t>
        </is>
      </c>
      <c r="G37" t="inlineStr">
        <is>
          <t>Lightweighting rate [%]</t>
        </is>
      </c>
      <c r="H37" t="inlineStr">
        <is>
          <t>Glider lightweighting</t>
        </is>
      </c>
    </row>
    <row r="38">
      <c r="A38" t="inlineStr">
        <is>
          <t>market for battery capacity (MIX scenario)</t>
        </is>
      </c>
      <c r="B38" t="n">
        <v>0.5</v>
      </c>
      <c r="C38" t="inlineStr">
        <is>
          <t>GLO</t>
        </is>
      </c>
      <c r="D38" t="inlineStr">
        <is>
          <t>kilowatt hour</t>
        </is>
      </c>
      <c r="F38" t="inlineStr">
        <is>
          <t>technosphere</t>
        </is>
      </c>
      <c r="H38" t="inlineStr">
        <is>
          <t>electricity storage capacity</t>
        </is>
      </c>
    </row>
    <row r="39">
      <c r="A39" t="inlineStr">
        <is>
          <t>charging station, 500W</t>
        </is>
      </c>
      <c r="B39" t="n">
        <v>1</v>
      </c>
      <c r="C39" t="inlineStr">
        <is>
          <t>GLO</t>
        </is>
      </c>
      <c r="D39" t="inlineStr">
        <is>
          <t>unit</t>
        </is>
      </c>
      <c r="F39" t="inlineStr">
        <is>
          <t>technosphere</t>
        </is>
      </c>
      <c r="G39" t="inlineStr">
        <is>
          <t>Charging station per vehicle [unit]</t>
        </is>
      </c>
      <c r="H39" t="inlineStr">
        <is>
          <t>charging station, 500W</t>
        </is>
      </c>
    </row>
    <row r="40">
      <c r="A40" t="inlineStr">
        <is>
          <t>treatment of used electric bicycle</t>
        </is>
      </c>
      <c r="B40" t="n">
        <v>-0.6666666666666666</v>
      </c>
      <c r="C40" t="inlineStr">
        <is>
          <t>CH</t>
        </is>
      </c>
      <c r="D40" t="inlineStr">
        <is>
          <t>unit</t>
        </is>
      </c>
      <c r="F40" t="inlineStr">
        <is>
          <t>technosphere</t>
        </is>
      </c>
      <c r="G40" t="inlineStr">
        <is>
          <t>Discarding glider [kg]</t>
        </is>
      </c>
      <c r="H40" t="inlineStr">
        <is>
          <t>used electric bicycle</t>
        </is>
      </c>
    </row>
    <row r="41">
      <c r="A41" t="inlineStr">
        <is>
          <t>treatment of used electric bicycle</t>
        </is>
      </c>
      <c r="B41" t="n">
        <v>-0.1666666666666667</v>
      </c>
      <c r="C41" t="inlineStr">
        <is>
          <t>CH</t>
        </is>
      </c>
      <c r="D41" t="inlineStr">
        <is>
          <t>unit</t>
        </is>
      </c>
      <c r="F41" t="inlineStr">
        <is>
          <t>technosphere</t>
        </is>
      </c>
      <c r="G41" t="inlineStr">
        <is>
          <t>Discarding powertrain [kg]</t>
        </is>
      </c>
      <c r="H41" t="inlineStr">
        <is>
          <t>used electric bicycle</t>
        </is>
      </c>
    </row>
    <row r="42">
      <c r="A42" t="inlineStr">
        <is>
          <t>market for transport, freight, lorry, unspecified</t>
        </is>
      </c>
      <c r="B42" t="n">
        <v>23.25</v>
      </c>
      <c r="C42" t="inlineStr">
        <is>
          <t>RER</t>
        </is>
      </c>
      <c r="D42" t="inlineStr">
        <is>
          <t>ton kilometer</t>
        </is>
      </c>
      <c r="F42" t="inlineStr">
        <is>
          <t>technosphere</t>
        </is>
      </c>
      <c r="H42" t="inlineStr">
        <is>
          <t>transport, freight, lorry, unspecified</t>
        </is>
      </c>
    </row>
    <row r="43">
      <c r="A43" t="inlineStr">
        <is>
          <t>transport, freight, sea, container ship</t>
        </is>
      </c>
      <c r="B43" t="n">
        <v>369.675</v>
      </c>
      <c r="C43" t="inlineStr">
        <is>
          <t>GLO</t>
        </is>
      </c>
      <c r="D43" t="inlineStr">
        <is>
          <t>ton kilometer</t>
        </is>
      </c>
      <c r="F43" t="inlineStr">
        <is>
          <t>technosphere</t>
        </is>
      </c>
      <c r="H43" t="inlineStr">
        <is>
          <t>transport, freight, sea, container ship</t>
        </is>
      </c>
    </row>
    <row r="46">
      <c r="A46" t="inlineStr">
        <is>
          <t>Activity</t>
        </is>
      </c>
      <c r="B46" t="inlineStr">
        <is>
          <t>transport, Bicycle, electric (&lt;25 km/h)</t>
        </is>
      </c>
    </row>
    <row r="47">
      <c r="A47" t="inlineStr">
        <is>
          <t>location</t>
        </is>
      </c>
      <c r="B47" t="inlineStr">
        <is>
          <t>CH</t>
        </is>
      </c>
    </row>
    <row r="48">
      <c r="A48" t="inlineStr">
        <is>
          <t>vehicle</t>
        </is>
      </c>
      <c r="B48" t="inlineStr">
        <is>
          <t>Bicycle, electric (&lt;25 km/h)</t>
        </is>
      </c>
    </row>
    <row r="49">
      <c r="A49" t="inlineStr">
        <is>
          <t>size</t>
        </is>
      </c>
    </row>
    <row r="50">
      <c r="A50" t="inlineStr">
        <is>
          <t>year</t>
        </is>
      </c>
      <c r="B50" t="n">
        <v>2020</v>
      </c>
    </row>
    <row r="51">
      <c r="A51" t="inlineStr">
        <is>
          <t>full name</t>
        </is>
      </c>
      <c r="B51" t="inlineStr">
        <is>
          <t>Bicycle, electric (&lt;25 km/h) - 2020 - NMC - CH</t>
        </is>
      </c>
    </row>
    <row r="52">
      <c r="A52" t="inlineStr">
        <is>
          <t>reference product</t>
        </is>
      </c>
      <c r="B52" t="inlineStr">
        <is>
          <t>transport, Bicycle, electric (&lt;25 km/h)</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20000</v>
      </c>
    </row>
    <row r="57">
      <c r="A57" t="inlineStr">
        <is>
          <t>passengers</t>
        </is>
      </c>
      <c r="B57" t="n">
        <v>1</v>
      </c>
    </row>
    <row r="58">
      <c r="A58" t="inlineStr">
        <is>
          <t>service</t>
        </is>
      </c>
      <c r="B58" t="n">
        <v>1.333333333333333</v>
      </c>
    </row>
    <row r="59">
      <c r="A59" t="inlineStr">
        <is>
          <t>battery replacement</t>
        </is>
      </c>
      <c r="B59" t="n">
        <v>1</v>
      </c>
    </row>
    <row r="60">
      <c r="A60" t="inlineStr">
        <is>
          <t>annual kilometers</t>
        </is>
      </c>
      <c r="B60" t="n">
        <v>2000</v>
      </c>
    </row>
    <row r="61">
      <c r="A61" t="inlineStr">
        <is>
          <t>curb mass</t>
        </is>
      </c>
      <c r="B61" t="n">
        <v>23.25</v>
      </c>
    </row>
    <row r="62">
      <c r="A62" t="inlineStr">
        <is>
          <t>power</t>
        </is>
      </c>
      <c r="B62" t="n">
        <v>0.25</v>
      </c>
    </row>
    <row r="63">
      <c r="A63" t="inlineStr">
        <is>
          <t>battery type</t>
        </is>
      </c>
      <c r="B63" t="inlineStr">
        <is>
          <t>NMC</t>
        </is>
      </c>
    </row>
    <row r="64">
      <c r="A64" t="inlineStr">
        <is>
          <t>battery mass</t>
        </is>
      </c>
      <c r="B64" t="n">
        <v>3.25</v>
      </c>
    </row>
    <row r="65">
      <c r="A65" t="inlineStr">
        <is>
          <t>electricity, low voltage</t>
        </is>
      </c>
      <c r="B65" t="n">
        <v>0.5</v>
      </c>
    </row>
    <row r="66">
      <c r="A66" t="inlineStr">
        <is>
          <t>battery capacity available</t>
        </is>
      </c>
      <c r="B66" t="n">
        <v>0.4</v>
      </c>
    </row>
    <row r="67">
      <c r="A67" t="inlineStr">
        <is>
          <t>tank capacity</t>
        </is>
      </c>
      <c r="B67" t="n">
        <v>0</v>
      </c>
    </row>
    <row r="68">
      <c r="A68" t="inlineStr">
        <is>
          <t>fuel mass</t>
        </is>
      </c>
      <c r="B68" t="n">
        <v>0</v>
      </c>
    </row>
    <row r="69">
      <c r="A69" t="inlineStr">
        <is>
          <t>range</t>
        </is>
      </c>
      <c r="B69" t="n">
        <v>58.36897825194912</v>
      </c>
    </row>
    <row r="70">
      <c r="A70" t="inlineStr">
        <is>
          <t>emission standard</t>
        </is>
      </c>
      <c r="B70" t="inlineStr">
        <is>
          <t>None</t>
        </is>
      </c>
    </row>
    <row r="71">
      <c r="A71" t="inlineStr">
        <is>
          <t>Glider lightweighting</t>
        </is>
      </c>
      <c r="B71" t="n">
        <v>0</v>
      </c>
    </row>
    <row r="72">
      <c r="A72" t="inlineStr">
        <is>
          <t>comment</t>
        </is>
      </c>
      <c r="B72" t="inlineStr">
        <is>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Bicycle, electric (&lt;25 km/h)</t>
        </is>
      </c>
      <c r="B76" t="n">
        <v>1</v>
      </c>
      <c r="C76" t="inlineStr">
        <is>
          <t>CH</t>
        </is>
      </c>
      <c r="D76" t="inlineStr">
        <is>
          <t>kilometer</t>
        </is>
      </c>
      <c r="F76" t="inlineStr">
        <is>
          <t>production</t>
        </is>
      </c>
      <c r="H76" t="inlineStr">
        <is>
          <t>transport, Bicycle, electric (&lt;25 km/h)</t>
        </is>
      </c>
    </row>
    <row r="77">
      <c r="A77" t="inlineStr">
        <is>
          <t>Bicycle, electric (&lt;25 km/h)</t>
        </is>
      </c>
      <c r="B77" t="n">
        <v>5e-05</v>
      </c>
      <c r="C77" t="inlineStr">
        <is>
          <t>CH</t>
        </is>
      </c>
      <c r="D77" t="inlineStr">
        <is>
          <t>unit</t>
        </is>
      </c>
      <c r="F77" t="inlineStr">
        <is>
          <t>technosphere</t>
        </is>
      </c>
      <c r="H77" t="inlineStr">
        <is>
          <t>Bicycle, electric (&lt;25 km/h)</t>
        </is>
      </c>
    </row>
    <row r="78">
      <c r="A78" t="inlineStr">
        <is>
          <t>road construction</t>
        </is>
      </c>
      <c r="B78" t="n">
        <v>5.329725e-05</v>
      </c>
      <c r="C78" t="inlineStr">
        <is>
          <t>CH</t>
        </is>
      </c>
      <c r="D78" t="inlineStr">
        <is>
          <t>meter-year</t>
        </is>
      </c>
      <c r="F78" t="inlineStr">
        <is>
          <t>technosphere</t>
        </is>
      </c>
      <c r="G78" t="inlineStr">
        <is>
          <t>Road/track use [m*year/vkm or pkm]</t>
        </is>
      </c>
      <c r="H78" t="inlineStr">
        <is>
          <t>road</t>
        </is>
      </c>
    </row>
    <row r="79">
      <c r="A79" t="inlineStr">
        <is>
          <t>market for electricity, low voltage</t>
        </is>
      </c>
      <c r="B79" t="n">
        <v>0.00753825085134683</v>
      </c>
      <c r="C79" t="inlineStr">
        <is>
          <t>CH</t>
        </is>
      </c>
      <c r="D79" t="inlineStr">
        <is>
          <t>kilowatt hour</t>
        </is>
      </c>
      <c r="F79" t="inlineStr">
        <is>
          <t>technosphere</t>
        </is>
      </c>
      <c r="G79" t="inlineStr">
        <is>
          <t>Electricity consumption [MJ/km]</t>
        </is>
      </c>
      <c r="H79" t="inlineStr">
        <is>
          <t>electricity, low voltage</t>
        </is>
      </c>
    </row>
    <row r="80">
      <c r="A80" t="inlineStr">
        <is>
          <t>maintenance, electric bicycle, without battery</t>
        </is>
      </c>
      <c r="B80" t="n">
        <v>6.666666666666667e-05</v>
      </c>
      <c r="C80" t="inlineStr">
        <is>
          <t>CH</t>
        </is>
      </c>
      <c r="D80" t="inlineStr">
        <is>
          <t>unit</t>
        </is>
      </c>
      <c r="F80" t="inlineStr">
        <is>
          <t>technosphere</t>
        </is>
      </c>
      <c r="G80" t="inlineStr">
        <is>
          <t>Servicing [unit]</t>
        </is>
      </c>
      <c r="H80" t="inlineStr">
        <is>
          <t>maintenance, electric bicycle, without battery</t>
        </is>
      </c>
    </row>
    <row r="81">
      <c r="A81" t="inlineStr">
        <is>
          <t>treatment of road wear emissions, passenger car</t>
        </is>
      </c>
      <c r="B81" t="n">
        <v>-4.194600458548727e-06</v>
      </c>
      <c r="C81" t="inlineStr">
        <is>
          <t>RER</t>
        </is>
      </c>
      <c r="D81" t="inlineStr">
        <is>
          <t>kilogram</t>
        </is>
      </c>
      <c r="F81" t="inlineStr">
        <is>
          <t>technosphere</t>
        </is>
      </c>
      <c r="G81" t="inlineStr">
        <is>
          <t>Road wear [kg/km]</t>
        </is>
      </c>
      <c r="H81" t="inlineStr">
        <is>
          <t>road wear emissions, passenger car</t>
        </is>
      </c>
    </row>
    <row r="82">
      <c r="A82" t="inlineStr">
        <is>
          <t>treatment of tyre wear emissions, passenger car</t>
        </is>
      </c>
      <c r="B82" t="n">
        <v>-4.1336328964445e-06</v>
      </c>
      <c r="C82" t="inlineStr">
        <is>
          <t>RER</t>
        </is>
      </c>
      <c r="D82" t="inlineStr">
        <is>
          <t>kilogram</t>
        </is>
      </c>
      <c r="F82" t="inlineStr">
        <is>
          <t>technosphere</t>
        </is>
      </c>
      <c r="G82" t="inlineStr">
        <is>
          <t>Tire wear [kg/km]</t>
        </is>
      </c>
      <c r="H82" t="inlineStr">
        <is>
          <t>tyre wear emissions, passenger car</t>
        </is>
      </c>
    </row>
    <row r="83">
      <c r="A83" t="inlineStr">
        <is>
          <t>treatment of brake wear emissions, passenger car</t>
        </is>
      </c>
      <c r="B83" t="n">
        <v>-3.841098552380593e-06</v>
      </c>
      <c r="C83" t="inlineStr">
        <is>
          <t>RER</t>
        </is>
      </c>
      <c r="D83" t="inlineStr">
        <is>
          <t>kilogram</t>
        </is>
      </c>
      <c r="F83" t="inlineStr">
        <is>
          <t>technosphere</t>
        </is>
      </c>
      <c r="G83" t="inlineStr">
        <is>
          <t>Brake wear [kg/km]</t>
        </is>
      </c>
      <c r="H83" t="inlineStr">
        <is>
          <t>brake wear emissions, passenger car</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H83"/>
  <sheetViews>
    <sheetView workbookViewId="0">
      <selection activeCell="A1" sqref="A1"/>
    </sheetView>
  </sheetViews>
  <sheetFormatPr baseColWidth="8" defaultRowHeight="15"/>
  <sheetData>
    <row r="1">
      <c r="A1" t="inlineStr">
        <is>
          <t>Activity</t>
        </is>
      </c>
      <c r="B1" t="inlineStr">
        <is>
          <t>Bicycle, electric (&lt;45 km/h)</t>
        </is>
      </c>
    </row>
    <row r="2">
      <c r="A2" t="inlineStr">
        <is>
          <t>location</t>
        </is>
      </c>
      <c r="B2" t="inlineStr">
        <is>
          <t>CH</t>
        </is>
      </c>
    </row>
    <row r="3">
      <c r="A3" t="inlineStr">
        <is>
          <t>vehicle</t>
        </is>
      </c>
      <c r="B3" t="inlineStr">
        <is>
          <t>Bicycle, electric (&lt;45 km/h)</t>
        </is>
      </c>
    </row>
    <row r="4">
      <c r="A4" t="inlineStr">
        <is>
          <t>size</t>
        </is>
      </c>
    </row>
    <row r="5">
      <c r="A5" t="inlineStr">
        <is>
          <t>year</t>
        </is>
      </c>
      <c r="B5" t="n">
        <v>2020</v>
      </c>
    </row>
    <row r="6">
      <c r="A6" t="inlineStr">
        <is>
          <t>full name</t>
        </is>
      </c>
      <c r="B6" t="inlineStr">
        <is>
          <t>Bicycle, electric (&lt;45 km/h) - 2020 - NMC - CH</t>
        </is>
      </c>
    </row>
    <row r="7">
      <c r="A7" t="inlineStr">
        <is>
          <t>reference product</t>
        </is>
      </c>
      <c r="B7" t="inlineStr">
        <is>
          <t>Bicycle, electric (&lt;45 km/h)</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30000</v>
      </c>
    </row>
    <row r="12">
      <c r="A12" t="inlineStr">
        <is>
          <t>passengers</t>
        </is>
      </c>
      <c r="B12" t="n">
        <v>1</v>
      </c>
    </row>
    <row r="13">
      <c r="A13" t="inlineStr">
        <is>
          <t>service</t>
        </is>
      </c>
      <c r="B13" t="n">
        <v>2</v>
      </c>
    </row>
    <row r="14">
      <c r="A14" t="inlineStr">
        <is>
          <t>battery replacement</t>
        </is>
      </c>
      <c r="B14" t="n">
        <v>1</v>
      </c>
    </row>
    <row r="15">
      <c r="A15" t="inlineStr">
        <is>
          <t>annual kilometers</t>
        </is>
      </c>
      <c r="B15" t="n">
        <v>3000</v>
      </c>
    </row>
    <row r="16">
      <c r="A16" t="inlineStr">
        <is>
          <t>curb mass</t>
        </is>
      </c>
      <c r="B16" t="n">
        <v>27.25</v>
      </c>
    </row>
    <row r="17">
      <c r="A17" t="inlineStr">
        <is>
          <t>power</t>
        </is>
      </c>
      <c r="B17" t="n">
        <v>0.5</v>
      </c>
    </row>
    <row r="18">
      <c r="A18" t="inlineStr">
        <is>
          <t>battery type</t>
        </is>
      </c>
      <c r="B18" t="inlineStr">
        <is>
          <t>NMC</t>
        </is>
      </c>
    </row>
    <row r="19">
      <c r="A19" t="inlineStr">
        <is>
          <t>battery mass</t>
        </is>
      </c>
      <c r="B19" t="n">
        <v>3.25</v>
      </c>
    </row>
    <row r="20">
      <c r="A20" t="inlineStr">
        <is>
          <t>electricity, low voltage</t>
        </is>
      </c>
      <c r="B20" t="n">
        <v>0.5</v>
      </c>
    </row>
    <row r="21">
      <c r="A21" t="inlineStr">
        <is>
          <t>battery capacity available</t>
        </is>
      </c>
      <c r="B21" t="n">
        <v>0.4</v>
      </c>
    </row>
    <row r="22">
      <c r="A22" t="inlineStr">
        <is>
          <t>tank capacity</t>
        </is>
      </c>
      <c r="B22" t="n">
        <v>0</v>
      </c>
    </row>
    <row r="23">
      <c r="A23" t="inlineStr">
        <is>
          <t>fuel mass</t>
        </is>
      </c>
      <c r="B23" t="n">
        <v>0</v>
      </c>
    </row>
    <row r="24">
      <c r="A24" t="inlineStr">
        <is>
          <t>range</t>
        </is>
      </c>
      <c r="B24" t="n">
        <v>31.78180669614656</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CPC::49113:Motor cars and other motor vehicles principally designed for the transport of persons (except public-transport type vehicles, vehicles specially designed for travelling on snow, and golf cars and similar vehicles)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Bicycle, electric (&lt;45 km/h)</t>
        </is>
      </c>
      <c r="B34" t="n">
        <v>1</v>
      </c>
      <c r="C34" t="inlineStr">
        <is>
          <t>CH</t>
        </is>
      </c>
      <c r="D34" t="inlineStr">
        <is>
          <t>unit</t>
        </is>
      </c>
      <c r="F34" t="inlineStr">
        <is>
          <t>production</t>
        </is>
      </c>
      <c r="H34" t="inlineStr">
        <is>
          <t>Bicycle, electric (&lt;45 km/h)</t>
        </is>
      </c>
    </row>
    <row r="35">
      <c r="A35" t="inlineStr">
        <is>
          <t>electric bicycle production, without battery and motor</t>
        </is>
      </c>
      <c r="B35" t="n">
        <v>1.117647058823529</v>
      </c>
      <c r="C35" t="inlineStr">
        <is>
          <t>RER</t>
        </is>
      </c>
      <c r="D35" t="inlineStr">
        <is>
          <t>unit</t>
        </is>
      </c>
      <c r="F35" t="inlineStr">
        <is>
          <t>technosphere</t>
        </is>
      </c>
      <c r="G35" t="inlineStr">
        <is>
          <t>Glider base mass [kg]</t>
        </is>
      </c>
      <c r="H35" t="inlineStr">
        <is>
          <t>electric bicycle, without battery and motor</t>
        </is>
      </c>
    </row>
    <row r="36">
      <c r="A36" t="inlineStr">
        <is>
          <t>market for electric motor, vehicle</t>
        </is>
      </c>
      <c r="B36" t="n">
        <v>5</v>
      </c>
      <c r="C36" t="inlineStr">
        <is>
          <t>GLO</t>
        </is>
      </c>
      <c r="D36" t="inlineStr">
        <is>
          <t>kilogram</t>
        </is>
      </c>
      <c r="F36" t="inlineStr">
        <is>
          <t>technosphere</t>
        </is>
      </c>
      <c r="G36" t="inlineStr">
        <is>
          <t>Electric powertrain mass [kg]</t>
        </is>
      </c>
      <c r="H36" t="inlineStr">
        <is>
          <t>electric motor, vehicle</t>
        </is>
      </c>
    </row>
    <row r="37">
      <c r="A37" t="inlineStr">
        <is>
          <t>Glider lightweighting</t>
        </is>
      </c>
      <c r="B37" t="n">
        <v>0</v>
      </c>
      <c r="C37" t="inlineStr">
        <is>
          <t>GLO</t>
        </is>
      </c>
      <c r="D37" t="inlineStr">
        <is>
          <t>kilogram</t>
        </is>
      </c>
      <c r="F37" t="inlineStr">
        <is>
          <t>technosphere</t>
        </is>
      </c>
      <c r="G37" t="inlineStr">
        <is>
          <t>Lightweighting rate [%]</t>
        </is>
      </c>
      <c r="H37" t="inlineStr">
        <is>
          <t>Glider lightweighting</t>
        </is>
      </c>
    </row>
    <row r="38">
      <c r="A38" t="inlineStr">
        <is>
          <t>market for battery capacity (MIX scenario)</t>
        </is>
      </c>
      <c r="B38" t="n">
        <v>0.5</v>
      </c>
      <c r="C38" t="inlineStr">
        <is>
          <t>GLO</t>
        </is>
      </c>
      <c r="D38" t="inlineStr">
        <is>
          <t>kilowatt hour</t>
        </is>
      </c>
      <c r="F38" t="inlineStr">
        <is>
          <t>technosphere</t>
        </is>
      </c>
      <c r="H38" t="inlineStr">
        <is>
          <t>electricity storage capacity</t>
        </is>
      </c>
    </row>
    <row r="39">
      <c r="A39" t="inlineStr">
        <is>
          <t>charging station, 500W</t>
        </is>
      </c>
      <c r="B39" t="n">
        <v>1</v>
      </c>
      <c r="C39" t="inlineStr">
        <is>
          <t>GLO</t>
        </is>
      </c>
      <c r="D39" t="inlineStr">
        <is>
          <t>unit</t>
        </is>
      </c>
      <c r="F39" t="inlineStr">
        <is>
          <t>technosphere</t>
        </is>
      </c>
      <c r="G39" t="inlineStr">
        <is>
          <t>Charging station per vehicle [unit]</t>
        </is>
      </c>
      <c r="H39" t="inlineStr">
        <is>
          <t>charging station, 500W</t>
        </is>
      </c>
    </row>
    <row r="40">
      <c r="A40" t="inlineStr">
        <is>
          <t>treatment of used electric bicycle</t>
        </is>
      </c>
      <c r="B40" t="n">
        <v>-0.7916666666666666</v>
      </c>
      <c r="C40" t="inlineStr">
        <is>
          <t>CH</t>
        </is>
      </c>
      <c r="D40" t="inlineStr">
        <is>
          <t>unit</t>
        </is>
      </c>
      <c r="F40" t="inlineStr">
        <is>
          <t>technosphere</t>
        </is>
      </c>
      <c r="G40" t="inlineStr">
        <is>
          <t>Discarding glider [kg]</t>
        </is>
      </c>
      <c r="H40" t="inlineStr">
        <is>
          <t>used electric bicycle</t>
        </is>
      </c>
    </row>
    <row r="41">
      <c r="A41" t="inlineStr">
        <is>
          <t>treatment of used electric bicycle</t>
        </is>
      </c>
      <c r="B41" t="n">
        <v>-0.2083333333333333</v>
      </c>
      <c r="C41" t="inlineStr">
        <is>
          <t>CH</t>
        </is>
      </c>
      <c r="D41" t="inlineStr">
        <is>
          <t>unit</t>
        </is>
      </c>
      <c r="F41" t="inlineStr">
        <is>
          <t>technosphere</t>
        </is>
      </c>
      <c r="G41" t="inlineStr">
        <is>
          <t>Discarding powertrain [kg]</t>
        </is>
      </c>
      <c r="H41" t="inlineStr">
        <is>
          <t>used electric bicycle</t>
        </is>
      </c>
    </row>
    <row r="42">
      <c r="A42" t="inlineStr">
        <is>
          <t>market for transport, freight, lorry, unspecified</t>
        </is>
      </c>
      <c r="B42" t="n">
        <v>27.25</v>
      </c>
      <c r="C42" t="inlineStr">
        <is>
          <t>RER</t>
        </is>
      </c>
      <c r="D42" t="inlineStr">
        <is>
          <t>ton kilometer</t>
        </is>
      </c>
      <c r="F42" t="inlineStr">
        <is>
          <t>technosphere</t>
        </is>
      </c>
      <c r="H42" t="inlineStr">
        <is>
          <t>transport, freight, lorry, unspecified</t>
        </is>
      </c>
    </row>
    <row r="43">
      <c r="A43" t="inlineStr">
        <is>
          <t>transport, freight, sea, container ship</t>
        </is>
      </c>
      <c r="B43" t="n">
        <v>433.275</v>
      </c>
      <c r="C43" t="inlineStr">
        <is>
          <t>GLO</t>
        </is>
      </c>
      <c r="D43" t="inlineStr">
        <is>
          <t>ton kilometer</t>
        </is>
      </c>
      <c r="F43" t="inlineStr">
        <is>
          <t>technosphere</t>
        </is>
      </c>
      <c r="H43" t="inlineStr">
        <is>
          <t>transport, freight, sea, container ship</t>
        </is>
      </c>
    </row>
    <row r="46">
      <c r="A46" t="inlineStr">
        <is>
          <t>Activity</t>
        </is>
      </c>
      <c r="B46" t="inlineStr">
        <is>
          <t>transport, Bicycle, electric (&lt;45 km/h)</t>
        </is>
      </c>
    </row>
    <row r="47">
      <c r="A47" t="inlineStr">
        <is>
          <t>location</t>
        </is>
      </c>
      <c r="B47" t="inlineStr">
        <is>
          <t>CH</t>
        </is>
      </c>
    </row>
    <row r="48">
      <c r="A48" t="inlineStr">
        <is>
          <t>vehicle</t>
        </is>
      </c>
      <c r="B48" t="inlineStr">
        <is>
          <t>Bicycle, electric (&lt;45 km/h)</t>
        </is>
      </c>
    </row>
    <row r="49">
      <c r="A49" t="inlineStr">
        <is>
          <t>size</t>
        </is>
      </c>
    </row>
    <row r="50">
      <c r="A50" t="inlineStr">
        <is>
          <t>year</t>
        </is>
      </c>
      <c r="B50" t="n">
        <v>2020</v>
      </c>
    </row>
    <row r="51">
      <c r="A51" t="inlineStr">
        <is>
          <t>full name</t>
        </is>
      </c>
      <c r="B51" t="inlineStr">
        <is>
          <t>Bicycle, electric (&lt;45 km/h) - 2020 - NMC - CH</t>
        </is>
      </c>
    </row>
    <row r="52">
      <c r="A52" t="inlineStr">
        <is>
          <t>reference product</t>
        </is>
      </c>
      <c r="B52" t="inlineStr">
        <is>
          <t>transport, Bicycle, electric (&lt;45 km/h)</t>
        </is>
      </c>
    </row>
    <row r="53">
      <c r="A53" t="inlineStr">
        <is>
          <t>type</t>
        </is>
      </c>
      <c r="B53" t="inlineStr">
        <is>
          <t>process</t>
        </is>
      </c>
    </row>
    <row r="54">
      <c r="A54" t="inlineStr">
        <is>
          <t>unit</t>
        </is>
      </c>
      <c r="B54" t="inlineStr">
        <is>
          <t>kilometer</t>
        </is>
      </c>
    </row>
    <row r="55">
      <c r="A55" t="inlineStr">
        <is>
          <t>source</t>
        </is>
      </c>
      <c r="B55" t="inlineStr">
        <is>
          <t>Sacchi R., Bauer C. Life cycle inventories for on-road vehicles. Paul Scherrer Institut, 2021.</t>
        </is>
      </c>
    </row>
    <row r="56">
      <c r="A56" t="inlineStr">
        <is>
          <t>lifetime</t>
        </is>
      </c>
      <c r="B56" t="n">
        <v>30000</v>
      </c>
    </row>
    <row r="57">
      <c r="A57" t="inlineStr">
        <is>
          <t>passengers</t>
        </is>
      </c>
      <c r="B57" t="n">
        <v>1</v>
      </c>
    </row>
    <row r="58">
      <c r="A58" t="inlineStr">
        <is>
          <t>service</t>
        </is>
      </c>
      <c r="B58" t="n">
        <v>2</v>
      </c>
    </row>
    <row r="59">
      <c r="A59" t="inlineStr">
        <is>
          <t>battery replacement</t>
        </is>
      </c>
      <c r="B59" t="n">
        <v>1</v>
      </c>
    </row>
    <row r="60">
      <c r="A60" t="inlineStr">
        <is>
          <t>annual kilometers</t>
        </is>
      </c>
      <c r="B60" t="n">
        <v>3000</v>
      </c>
    </row>
    <row r="61">
      <c r="A61" t="inlineStr">
        <is>
          <t>curb mass</t>
        </is>
      </c>
      <c r="B61" t="n">
        <v>27.25</v>
      </c>
    </row>
    <row r="62">
      <c r="A62" t="inlineStr">
        <is>
          <t>power</t>
        </is>
      </c>
      <c r="B62" t="n">
        <v>0.5</v>
      </c>
    </row>
    <row r="63">
      <c r="A63" t="inlineStr">
        <is>
          <t>battery type</t>
        </is>
      </c>
      <c r="B63" t="inlineStr">
        <is>
          <t>NMC</t>
        </is>
      </c>
    </row>
    <row r="64">
      <c r="A64" t="inlineStr">
        <is>
          <t>battery mass</t>
        </is>
      </c>
      <c r="B64" t="n">
        <v>3.25</v>
      </c>
    </row>
    <row r="65">
      <c r="A65" t="inlineStr">
        <is>
          <t>electricity, low voltage</t>
        </is>
      </c>
      <c r="B65" t="n">
        <v>0.5</v>
      </c>
    </row>
    <row r="66">
      <c r="A66" t="inlineStr">
        <is>
          <t>battery capacity available</t>
        </is>
      </c>
      <c r="B66" t="n">
        <v>0.4</v>
      </c>
    </row>
    <row r="67">
      <c r="A67" t="inlineStr">
        <is>
          <t>tank capacity</t>
        </is>
      </c>
      <c r="B67" t="n">
        <v>0</v>
      </c>
    </row>
    <row r="68">
      <c r="A68" t="inlineStr">
        <is>
          <t>fuel mass</t>
        </is>
      </c>
      <c r="B68" t="n">
        <v>0</v>
      </c>
    </row>
    <row r="69">
      <c r="A69" t="inlineStr">
        <is>
          <t>range</t>
        </is>
      </c>
      <c r="B69" t="n">
        <v>31.78180669614656</v>
      </c>
    </row>
    <row r="70">
      <c r="A70" t="inlineStr">
        <is>
          <t>emission standard</t>
        </is>
      </c>
      <c r="B70" t="inlineStr">
        <is>
          <t>None</t>
        </is>
      </c>
    </row>
    <row r="71">
      <c r="A71" t="inlineStr">
        <is>
          <t>Glider lightweighting</t>
        </is>
      </c>
      <c r="B71" t="n">
        <v>0</v>
      </c>
    </row>
    <row r="72">
      <c r="A72" t="inlineStr">
        <is>
          <t>comment</t>
        </is>
      </c>
      <c r="B72" t="inlineStr">
        <is>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is>
      </c>
    </row>
    <row r="73">
      <c r="A73" t="inlineStr">
        <is>
          <t>classifications</t>
        </is>
      </c>
      <c r="B73" t="inlineStr">
        <is>
          <t>CPC::641:Local transport and sightseeing transportation services of passengers</t>
        </is>
      </c>
    </row>
    <row r="74">
      <c r="A74" t="inlineStr">
        <is>
          <t>Exchanges</t>
        </is>
      </c>
    </row>
    <row r="75">
      <c r="A75" t="inlineStr">
        <is>
          <t>name</t>
        </is>
      </c>
      <c r="B75" t="inlineStr">
        <is>
          <t>amount</t>
        </is>
      </c>
      <c r="C75" t="inlineStr">
        <is>
          <t>location</t>
        </is>
      </c>
      <c r="D75" t="inlineStr">
        <is>
          <t>unit</t>
        </is>
      </c>
      <c r="E75" t="inlineStr">
        <is>
          <t>categories</t>
        </is>
      </c>
      <c r="F75" t="inlineStr">
        <is>
          <t>type</t>
        </is>
      </c>
      <c r="G75" t="inlineStr">
        <is>
          <t>comment</t>
        </is>
      </c>
      <c r="H75" t="inlineStr">
        <is>
          <t>reference product</t>
        </is>
      </c>
    </row>
    <row r="76">
      <c r="A76" t="inlineStr">
        <is>
          <t>transport, Bicycle, electric (&lt;45 km/h)</t>
        </is>
      </c>
      <c r="B76" t="n">
        <v>1</v>
      </c>
      <c r="C76" t="inlineStr">
        <is>
          <t>CH</t>
        </is>
      </c>
      <c r="D76" t="inlineStr">
        <is>
          <t>kilometer</t>
        </is>
      </c>
      <c r="F76" t="inlineStr">
        <is>
          <t>production</t>
        </is>
      </c>
      <c r="H76" t="inlineStr">
        <is>
          <t>transport, Bicycle, electric (&lt;45 km/h)</t>
        </is>
      </c>
    </row>
    <row r="77">
      <c r="A77" t="inlineStr">
        <is>
          <t>Bicycle, electric (&lt;45 km/h)</t>
        </is>
      </c>
      <c r="B77" t="n">
        <v>3.333333333333333e-05</v>
      </c>
      <c r="C77" t="inlineStr">
        <is>
          <t>CH</t>
        </is>
      </c>
      <c r="D77" t="inlineStr">
        <is>
          <t>unit</t>
        </is>
      </c>
      <c r="F77" t="inlineStr">
        <is>
          <t>technosphere</t>
        </is>
      </c>
      <c r="H77" t="inlineStr">
        <is>
          <t>Bicycle, electric (&lt;45 km/h)</t>
        </is>
      </c>
    </row>
    <row r="78">
      <c r="A78" t="inlineStr">
        <is>
          <t>road construction</t>
        </is>
      </c>
      <c r="B78" t="n">
        <v>5.544525e-05</v>
      </c>
      <c r="C78" t="inlineStr">
        <is>
          <t>CH</t>
        </is>
      </c>
      <c r="D78" t="inlineStr">
        <is>
          <t>meter-year</t>
        </is>
      </c>
      <c r="F78" t="inlineStr">
        <is>
          <t>technosphere</t>
        </is>
      </c>
      <c r="G78" t="inlineStr">
        <is>
          <t>Road/track use [m*year/vkm or pkm]</t>
        </is>
      </c>
      <c r="H78" t="inlineStr">
        <is>
          <t>road</t>
        </is>
      </c>
    </row>
    <row r="79">
      <c r="A79" t="inlineStr">
        <is>
          <t>market for electricity, low voltage</t>
        </is>
      </c>
      <c r="B79" t="n">
        <v>0.01384439859592213</v>
      </c>
      <c r="C79" t="inlineStr">
        <is>
          <t>CH</t>
        </is>
      </c>
      <c r="D79" t="inlineStr">
        <is>
          <t>kilowatt hour</t>
        </is>
      </c>
      <c r="F79" t="inlineStr">
        <is>
          <t>technosphere</t>
        </is>
      </c>
      <c r="G79" t="inlineStr">
        <is>
          <t>Electricity consumption [MJ/km]</t>
        </is>
      </c>
      <c r="H79" t="inlineStr">
        <is>
          <t>electricity, low voltage</t>
        </is>
      </c>
    </row>
    <row r="80">
      <c r="A80" t="inlineStr">
        <is>
          <t>maintenance, electric bicycle, without battery</t>
        </is>
      </c>
      <c r="B80" t="n">
        <v>6.666666666666667e-05</v>
      </c>
      <c r="C80" t="inlineStr">
        <is>
          <t>CH</t>
        </is>
      </c>
      <c r="D80" t="inlineStr">
        <is>
          <t>unit</t>
        </is>
      </c>
      <c r="F80" t="inlineStr">
        <is>
          <t>technosphere</t>
        </is>
      </c>
      <c r="G80" t="inlineStr">
        <is>
          <t>Servicing [unit]</t>
        </is>
      </c>
      <c r="H80" t="inlineStr">
        <is>
          <t>maintenance, electric bicycle, without battery</t>
        </is>
      </c>
    </row>
    <row r="81">
      <c r="A81" t="inlineStr">
        <is>
          <t>treatment of road wear emissions, passenger car</t>
        </is>
      </c>
      <c r="B81" t="n">
        <v>-4.326400601580017e-06</v>
      </c>
      <c r="C81" t="inlineStr">
        <is>
          <t>RER</t>
        </is>
      </c>
      <c r="D81" t="inlineStr">
        <is>
          <t>kilogram</t>
        </is>
      </c>
      <c r="F81" t="inlineStr">
        <is>
          <t>technosphere</t>
        </is>
      </c>
      <c r="G81" t="inlineStr">
        <is>
          <t>Road wear [kg/km]</t>
        </is>
      </c>
      <c r="H81" t="inlineStr">
        <is>
          <t>road wear emissions, passenger car</t>
        </is>
      </c>
    </row>
    <row r="82">
      <c r="A82" t="inlineStr">
        <is>
          <t>treatment of tyre wear emissions, passenger car</t>
        </is>
      </c>
      <c r="B82" t="n">
        <v>-4.266439839293463e-06</v>
      </c>
      <c r="C82" t="inlineStr">
        <is>
          <t>RER</t>
        </is>
      </c>
      <c r="D82" t="inlineStr">
        <is>
          <t>kilogram</t>
        </is>
      </c>
      <c r="F82" t="inlineStr">
        <is>
          <t>technosphere</t>
        </is>
      </c>
      <c r="G82" t="inlineStr">
        <is>
          <t>Tire wear [kg/km]</t>
        </is>
      </c>
      <c r="H82" t="inlineStr">
        <is>
          <t>tyre wear emissions, passenger car</t>
        </is>
      </c>
    </row>
    <row r="83">
      <c r="A83" t="inlineStr">
        <is>
          <t>treatment of brake wear emissions, passenger car</t>
        </is>
      </c>
      <c r="B83" t="n">
        <v>-3.960170488563306e-06</v>
      </c>
      <c r="C83" t="inlineStr">
        <is>
          <t>RER</t>
        </is>
      </c>
      <c r="D83" t="inlineStr">
        <is>
          <t>kilogram</t>
        </is>
      </c>
      <c r="F83" t="inlineStr">
        <is>
          <t>technosphere</t>
        </is>
      </c>
      <c r="G83" t="inlineStr">
        <is>
          <t>Brake wear [kg/km]</t>
        </is>
      </c>
      <c r="H83" t="inlineStr">
        <is>
          <t>brake wear emissions, passenger car</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H82"/>
  <sheetViews>
    <sheetView workbookViewId="0">
      <selection activeCell="A1" sqref="A1"/>
    </sheetView>
  </sheetViews>
  <sheetFormatPr baseColWidth="8" defaultRowHeight="15"/>
  <sheetData>
    <row r="1">
      <c r="A1" t="inlineStr">
        <is>
          <t>Activity</t>
        </is>
      </c>
      <c r="B1" t="inlineStr">
        <is>
          <t>Bicycle, battery electric, cargo bike</t>
        </is>
      </c>
    </row>
    <row r="2">
      <c r="A2" t="inlineStr">
        <is>
          <t>location</t>
        </is>
      </c>
      <c r="B2" t="inlineStr">
        <is>
          <t>CH</t>
        </is>
      </c>
    </row>
    <row r="3">
      <c r="A3" t="inlineStr">
        <is>
          <t>vehicle</t>
        </is>
      </c>
      <c r="B3" t="inlineStr">
        <is>
          <t>Bicycle, battery electric, cargo bike</t>
        </is>
      </c>
    </row>
    <row r="4">
      <c r="A4" t="inlineStr">
        <is>
          <t>size</t>
        </is>
      </c>
    </row>
    <row r="5">
      <c r="A5" t="inlineStr">
        <is>
          <t>year</t>
        </is>
      </c>
      <c r="B5" t="n">
        <v>2020</v>
      </c>
    </row>
    <row r="6">
      <c r="A6" t="inlineStr">
        <is>
          <t>full name</t>
        </is>
      </c>
      <c r="B6" t="inlineStr">
        <is>
          <t>Bicycle, battery electric, cargo bike - 2020 - NMC - CH</t>
        </is>
      </c>
    </row>
    <row r="7">
      <c r="A7" t="inlineStr">
        <is>
          <t>reference product</t>
        </is>
      </c>
      <c r="B7" t="inlineStr">
        <is>
          <t>Bicycle, battery electric, cargo bike</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20000</v>
      </c>
    </row>
    <row r="12">
      <c r="A12" t="inlineStr">
        <is>
          <t>passengers</t>
        </is>
      </c>
      <c r="B12" t="n">
        <v>1</v>
      </c>
    </row>
    <row r="13">
      <c r="A13" t="inlineStr">
        <is>
          <t>service</t>
        </is>
      </c>
      <c r="B13" t="n">
        <v>1.333333333333333</v>
      </c>
    </row>
    <row r="14">
      <c r="A14" t="inlineStr">
        <is>
          <t>battery replacement</t>
        </is>
      </c>
      <c r="B14" t="n">
        <v>1</v>
      </c>
    </row>
    <row r="15">
      <c r="A15" t="inlineStr">
        <is>
          <t>annual kilometers</t>
        </is>
      </c>
      <c r="B15" t="n">
        <v>2000</v>
      </c>
    </row>
    <row r="16">
      <c r="A16" t="inlineStr">
        <is>
          <t>curb mass</t>
        </is>
      </c>
      <c r="B16" t="n">
        <v>45.25</v>
      </c>
    </row>
    <row r="17">
      <c r="A17" t="inlineStr">
        <is>
          <t>power</t>
        </is>
      </c>
      <c r="B17" t="n">
        <v>0.25</v>
      </c>
    </row>
    <row r="18">
      <c r="A18" t="inlineStr">
        <is>
          <t>battery type</t>
        </is>
      </c>
      <c r="B18" t="inlineStr">
        <is>
          <t>NMC</t>
        </is>
      </c>
    </row>
    <row r="19">
      <c r="A19" t="inlineStr">
        <is>
          <t>battery mass</t>
        </is>
      </c>
      <c r="B19" t="n">
        <v>3.25</v>
      </c>
    </row>
    <row r="20">
      <c r="A20" t="inlineStr">
        <is>
          <t>electricity, low voltage</t>
        </is>
      </c>
      <c r="B20" t="n">
        <v>0.5</v>
      </c>
    </row>
    <row r="21">
      <c r="A21" t="inlineStr">
        <is>
          <t>battery capacity available</t>
        </is>
      </c>
      <c r="B21" t="n">
        <v>0.4</v>
      </c>
    </row>
    <row r="22">
      <c r="A22" t="inlineStr">
        <is>
          <t>tank capacity</t>
        </is>
      </c>
      <c r="B22" t="n">
        <v>0</v>
      </c>
    </row>
    <row r="23">
      <c r="A23" t="inlineStr">
        <is>
          <t>fuel mass</t>
        </is>
      </c>
      <c r="B23" t="n">
        <v>0</v>
      </c>
    </row>
    <row r="24">
      <c r="A24" t="inlineStr">
        <is>
          <t>range</t>
        </is>
      </c>
      <c r="B24" t="n">
        <v>41.48860759493671</v>
      </c>
    </row>
    <row r="25">
      <c r="A25" t="inlineStr">
        <is>
          <t>emission standard</t>
        </is>
      </c>
      <c r="B25" t="inlineStr">
        <is>
          <t>None</t>
        </is>
      </c>
    </row>
    <row r="26">
      <c r="A26" t="inlineStr">
        <is>
          <t>Glider lightweighting</t>
        </is>
      </c>
      <c r="B26" t="n">
        <v>0</v>
      </c>
    </row>
    <row r="27">
      <c r="A27" t="inlineStr">
        <is>
          <t>origin</t>
        </is>
      </c>
      <c r="B27" t="inlineStr">
        <is>
          <t>China</t>
        </is>
      </c>
    </row>
    <row r="28">
      <c r="A28" t="inlineStr">
        <is>
          <t>distance by ship [km]</t>
        </is>
      </c>
      <c r="B28" t="n">
        <v>15900</v>
      </c>
    </row>
    <row r="29">
      <c r="A29" t="inlineStr">
        <is>
          <t>distance by truck [km]</t>
        </is>
      </c>
      <c r="B29" t="n">
        <v>1000</v>
      </c>
    </row>
    <row r="30">
      <c r="A30" t="inlineStr">
        <is>
          <t>comment</t>
        </is>
      </c>
      <c r="B30" t="inlineStr">
        <is>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is>
      </c>
    </row>
    <row r="31">
      <c r="A31" t="inlineStr">
        <is>
          <t>classifications</t>
        </is>
      </c>
      <c r="B31" t="inlineStr">
        <is>
          <t>CPC::49113:Motor cars and other motor vehicles principally designed for the transport of persons (except public-transport type vehicles, vehicles specially designed for travelling on snow, and golf cars and similar vehicles)</t>
        </is>
      </c>
    </row>
    <row r="32">
      <c r="A32" t="inlineStr">
        <is>
          <t>Exchanges</t>
        </is>
      </c>
    </row>
    <row r="33">
      <c r="A33" t="inlineStr">
        <is>
          <t>name</t>
        </is>
      </c>
      <c r="B33" t="inlineStr">
        <is>
          <t>amount</t>
        </is>
      </c>
      <c r="C33" t="inlineStr">
        <is>
          <t>location</t>
        </is>
      </c>
      <c r="D33" t="inlineStr">
        <is>
          <t>unit</t>
        </is>
      </c>
      <c r="E33" t="inlineStr">
        <is>
          <t>categories</t>
        </is>
      </c>
      <c r="F33" t="inlineStr">
        <is>
          <t>type</t>
        </is>
      </c>
      <c r="G33" t="inlineStr">
        <is>
          <t>comment</t>
        </is>
      </c>
      <c r="H33" t="inlineStr">
        <is>
          <t>reference product</t>
        </is>
      </c>
    </row>
    <row r="34">
      <c r="A34" t="inlineStr">
        <is>
          <t>Bicycle, battery electric, cargo bike</t>
        </is>
      </c>
      <c r="B34" t="n">
        <v>1</v>
      </c>
      <c r="C34" t="inlineStr">
        <is>
          <t>CH</t>
        </is>
      </c>
      <c r="D34" t="inlineStr">
        <is>
          <t>unit</t>
        </is>
      </c>
      <c r="F34" t="inlineStr">
        <is>
          <t>production</t>
        </is>
      </c>
      <c r="H34" t="inlineStr">
        <is>
          <t>Bicycle, battery electric, cargo bike</t>
        </is>
      </c>
    </row>
    <row r="35">
      <c r="A35" t="inlineStr">
        <is>
          <t>electric cargo bicycle production, without battery and motor</t>
        </is>
      </c>
      <c r="B35" t="n">
        <v>2.235294117647059</v>
      </c>
      <c r="C35" t="inlineStr">
        <is>
          <t>RER</t>
        </is>
      </c>
      <c r="D35" t="inlineStr">
        <is>
          <t>unit</t>
        </is>
      </c>
      <c r="F35" t="inlineStr">
        <is>
          <t>technosphere</t>
        </is>
      </c>
      <c r="G35" t="inlineStr">
        <is>
          <t>Glider base mass [kg]</t>
        </is>
      </c>
      <c r="H35" t="inlineStr">
        <is>
          <t>electric cargo bicycle, without battery and motor</t>
        </is>
      </c>
    </row>
    <row r="36">
      <c r="A36" t="inlineStr">
        <is>
          <t>market for electric motor, vehicle</t>
        </is>
      </c>
      <c r="B36" t="n">
        <v>4</v>
      </c>
      <c r="C36" t="inlineStr">
        <is>
          <t>GLO</t>
        </is>
      </c>
      <c r="D36" t="inlineStr">
        <is>
          <t>kilogram</t>
        </is>
      </c>
      <c r="F36" t="inlineStr">
        <is>
          <t>technosphere</t>
        </is>
      </c>
      <c r="G36" t="inlineStr">
        <is>
          <t>Electric powertrain mass [kg]</t>
        </is>
      </c>
      <c r="H36" t="inlineStr">
        <is>
          <t>electric motor, vehicle</t>
        </is>
      </c>
    </row>
    <row r="37">
      <c r="A37" t="inlineStr">
        <is>
          <t>Glider lightweighting</t>
        </is>
      </c>
      <c r="B37" t="n">
        <v>0</v>
      </c>
      <c r="C37" t="inlineStr">
        <is>
          <t>GLO</t>
        </is>
      </c>
      <c r="D37" t="inlineStr">
        <is>
          <t>kilogram</t>
        </is>
      </c>
      <c r="F37" t="inlineStr">
        <is>
          <t>technosphere</t>
        </is>
      </c>
      <c r="G37" t="inlineStr">
        <is>
          <t>Lightweighting rate [%]</t>
        </is>
      </c>
      <c r="H37" t="inlineStr">
        <is>
          <t>Glider lightweighting</t>
        </is>
      </c>
    </row>
    <row r="38">
      <c r="A38" t="inlineStr">
        <is>
          <t>market for battery capacity (MIX scenario)</t>
        </is>
      </c>
      <c r="B38" t="n">
        <v>0.5</v>
      </c>
      <c r="C38" t="inlineStr">
        <is>
          <t>GLO</t>
        </is>
      </c>
      <c r="D38" t="inlineStr">
        <is>
          <t>kilowatt hour</t>
        </is>
      </c>
      <c r="F38" t="inlineStr">
        <is>
          <t>technosphere</t>
        </is>
      </c>
      <c r="H38" t="inlineStr">
        <is>
          <t>electricity storage capacity</t>
        </is>
      </c>
    </row>
    <row r="39">
      <c r="A39" t="inlineStr">
        <is>
          <t>charging station, 500W</t>
        </is>
      </c>
      <c r="B39" t="n">
        <v>1</v>
      </c>
      <c r="C39" t="inlineStr">
        <is>
          <t>GLO</t>
        </is>
      </c>
      <c r="D39" t="inlineStr">
        <is>
          <t>unit</t>
        </is>
      </c>
      <c r="F39" t="inlineStr">
        <is>
          <t>technosphere</t>
        </is>
      </c>
      <c r="G39" t="inlineStr">
        <is>
          <t>Charging station per vehicle [unit]</t>
        </is>
      </c>
      <c r="H39" t="inlineStr">
        <is>
          <t>charging station, 500W</t>
        </is>
      </c>
    </row>
    <row r="40">
      <c r="A40" t="inlineStr">
        <is>
          <t>treatment of used electric bicycle</t>
        </is>
      </c>
      <c r="B40" t="n">
        <v>-1.583333333333333</v>
      </c>
      <c r="C40" t="inlineStr">
        <is>
          <t>CH</t>
        </is>
      </c>
      <c r="D40" t="inlineStr">
        <is>
          <t>unit</t>
        </is>
      </c>
      <c r="F40" t="inlineStr">
        <is>
          <t>technosphere</t>
        </is>
      </c>
      <c r="G40" t="inlineStr">
        <is>
          <t>Discarding glider [kg]</t>
        </is>
      </c>
      <c r="H40" t="inlineStr">
        <is>
          <t>used electric bicycle</t>
        </is>
      </c>
    </row>
    <row r="41">
      <c r="A41" t="inlineStr">
        <is>
          <t>treatment of used electric bicycle</t>
        </is>
      </c>
      <c r="B41" t="n">
        <v>-0.1666666666666667</v>
      </c>
      <c r="C41" t="inlineStr">
        <is>
          <t>CH</t>
        </is>
      </c>
      <c r="D41" t="inlineStr">
        <is>
          <t>unit</t>
        </is>
      </c>
      <c r="F41" t="inlineStr">
        <is>
          <t>technosphere</t>
        </is>
      </c>
      <c r="G41" t="inlineStr">
        <is>
          <t>Discarding powertrain [kg]</t>
        </is>
      </c>
      <c r="H41" t="inlineStr">
        <is>
          <t>used electric bicycle</t>
        </is>
      </c>
    </row>
    <row r="42">
      <c r="A42" t="inlineStr">
        <is>
          <t>market for transport, freight, lorry, unspecified</t>
        </is>
      </c>
      <c r="B42" t="n">
        <v>45.25</v>
      </c>
      <c r="C42" t="inlineStr">
        <is>
          <t>RER</t>
        </is>
      </c>
      <c r="D42" t="inlineStr">
        <is>
          <t>ton kilometer</t>
        </is>
      </c>
      <c r="F42" t="inlineStr">
        <is>
          <t>technosphere</t>
        </is>
      </c>
      <c r="H42" t="inlineStr">
        <is>
          <t>transport, freight, lorry, unspecified</t>
        </is>
      </c>
    </row>
    <row r="43">
      <c r="A43" t="inlineStr">
        <is>
          <t>transport, freight, sea, container ship</t>
        </is>
      </c>
      <c r="B43" t="n">
        <v>719.475</v>
      </c>
      <c r="C43" t="inlineStr">
        <is>
          <t>GLO</t>
        </is>
      </c>
      <c r="D43" t="inlineStr">
        <is>
          <t>ton kilometer</t>
        </is>
      </c>
      <c r="F43" t="inlineStr">
        <is>
          <t>technosphere</t>
        </is>
      </c>
      <c r="H43" t="inlineStr">
        <is>
          <t>transport, freight, sea, container ship</t>
        </is>
      </c>
    </row>
    <row r="45">
      <c r="A45" t="inlineStr">
        <is>
          <t>Activity</t>
        </is>
      </c>
      <c r="B45" t="inlineStr">
        <is>
          <t>transport, Bicycle, battery electric, cargo bike</t>
        </is>
      </c>
    </row>
    <row r="46">
      <c r="A46" t="inlineStr">
        <is>
          <t>location</t>
        </is>
      </c>
      <c r="B46" t="inlineStr">
        <is>
          <t>CH</t>
        </is>
      </c>
    </row>
    <row r="47">
      <c r="A47" t="inlineStr">
        <is>
          <t>vehicle</t>
        </is>
      </c>
      <c r="B47" t="inlineStr">
        <is>
          <t>Bicycle, battery electric, cargo bike</t>
        </is>
      </c>
    </row>
    <row r="48">
      <c r="A48" t="inlineStr">
        <is>
          <t>size</t>
        </is>
      </c>
    </row>
    <row r="49">
      <c r="A49" t="inlineStr">
        <is>
          <t>year</t>
        </is>
      </c>
      <c r="B49" t="n">
        <v>2020</v>
      </c>
    </row>
    <row r="50">
      <c r="A50" t="inlineStr">
        <is>
          <t>full name</t>
        </is>
      </c>
      <c r="B50" t="inlineStr">
        <is>
          <t>Bicycle, battery electric, cargo bike - 2020 - NMC - CH</t>
        </is>
      </c>
    </row>
    <row r="51">
      <c r="A51" t="inlineStr">
        <is>
          <t>reference product</t>
        </is>
      </c>
      <c r="B51" t="inlineStr">
        <is>
          <t>transport, Bicycle, battery electric, cargo bike</t>
        </is>
      </c>
    </row>
    <row r="52">
      <c r="A52" t="inlineStr">
        <is>
          <t>type</t>
        </is>
      </c>
      <c r="B52" t="inlineStr">
        <is>
          <t>process</t>
        </is>
      </c>
    </row>
    <row r="53">
      <c r="A53" t="inlineStr">
        <is>
          <t>unit</t>
        </is>
      </c>
      <c r="B53" t="inlineStr">
        <is>
          <t>kilometer</t>
        </is>
      </c>
    </row>
    <row r="54">
      <c r="A54" t="inlineStr">
        <is>
          <t>source</t>
        </is>
      </c>
      <c r="B54" t="inlineStr">
        <is>
          <t>Sacchi R., Bauer C. Life cycle inventories for on-road vehicles. Paul Scherrer Institut, 2021.</t>
        </is>
      </c>
    </row>
    <row r="55">
      <c r="A55" t="inlineStr">
        <is>
          <t>lifetime</t>
        </is>
      </c>
      <c r="B55" t="n">
        <v>20000</v>
      </c>
    </row>
    <row r="56">
      <c r="A56" t="inlineStr">
        <is>
          <t>passengers</t>
        </is>
      </c>
      <c r="B56" t="n">
        <v>1</v>
      </c>
    </row>
    <row r="57">
      <c r="A57" t="inlineStr">
        <is>
          <t>service</t>
        </is>
      </c>
      <c r="B57" t="n">
        <v>1.333333333333333</v>
      </c>
    </row>
    <row r="58">
      <c r="A58" t="inlineStr">
        <is>
          <t>battery replacement</t>
        </is>
      </c>
      <c r="B58" t="n">
        <v>1</v>
      </c>
    </row>
    <row r="59">
      <c r="A59" t="inlineStr">
        <is>
          <t>annual kilometers</t>
        </is>
      </c>
      <c r="B59" t="n">
        <v>2000</v>
      </c>
    </row>
    <row r="60">
      <c r="A60" t="inlineStr">
        <is>
          <t>curb mass</t>
        </is>
      </c>
      <c r="B60" t="n">
        <v>45.25</v>
      </c>
    </row>
    <row r="61">
      <c r="A61" t="inlineStr">
        <is>
          <t>power</t>
        </is>
      </c>
      <c r="B61" t="n">
        <v>0.25</v>
      </c>
    </row>
    <row r="62">
      <c r="A62" t="inlineStr">
        <is>
          <t>battery type</t>
        </is>
      </c>
      <c r="B62" t="inlineStr">
        <is>
          <t>NMC</t>
        </is>
      </c>
    </row>
    <row r="63">
      <c r="A63" t="inlineStr">
        <is>
          <t>battery mass</t>
        </is>
      </c>
      <c r="B63" t="n">
        <v>3.25</v>
      </c>
    </row>
    <row r="64">
      <c r="A64" t="inlineStr">
        <is>
          <t>electricity, low voltage</t>
        </is>
      </c>
      <c r="B64" t="n">
        <v>0.5</v>
      </c>
    </row>
    <row r="65">
      <c r="A65" t="inlineStr">
        <is>
          <t>battery capacity available</t>
        </is>
      </c>
      <c r="B65" t="n">
        <v>0.4</v>
      </c>
    </row>
    <row r="66">
      <c r="A66" t="inlineStr">
        <is>
          <t>tank capacity</t>
        </is>
      </c>
      <c r="B66" t="n">
        <v>0</v>
      </c>
    </row>
    <row r="67">
      <c r="A67" t="inlineStr">
        <is>
          <t>fuel mass</t>
        </is>
      </c>
      <c r="B67" t="n">
        <v>0</v>
      </c>
    </row>
    <row r="68">
      <c r="A68" t="inlineStr">
        <is>
          <t>range</t>
        </is>
      </c>
      <c r="B68" t="n">
        <v>41.48860759493671</v>
      </c>
    </row>
    <row r="69">
      <c r="A69" t="inlineStr">
        <is>
          <t>emission standard</t>
        </is>
      </c>
      <c r="B69" t="inlineStr">
        <is>
          <t>None</t>
        </is>
      </c>
    </row>
    <row r="70">
      <c r="A70" t="inlineStr">
        <is>
          <t>Glider lightweighting</t>
        </is>
      </c>
      <c r="B70" t="n">
        <v>0</v>
      </c>
    </row>
    <row r="71">
      <c r="A71" t="inlineStr">
        <is>
          <t>comment</t>
        </is>
      </c>
      <c r="B71" t="inlineStr">
        <is>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is>
      </c>
    </row>
    <row r="72">
      <c r="A72" t="inlineStr">
        <is>
          <t>classifications</t>
        </is>
      </c>
      <c r="B72" t="inlineStr">
        <is>
          <t>CPC::641:Local transport and sightseeing transportation services of passengers</t>
        </is>
      </c>
    </row>
    <row r="73">
      <c r="A73" t="inlineStr">
        <is>
          <t>Exchanges</t>
        </is>
      </c>
    </row>
    <row r="74">
      <c r="A74" t="inlineStr">
        <is>
          <t>name</t>
        </is>
      </c>
      <c r="B74" t="inlineStr">
        <is>
          <t>amount</t>
        </is>
      </c>
      <c r="C74" t="inlineStr">
        <is>
          <t>location</t>
        </is>
      </c>
      <c r="D74" t="inlineStr">
        <is>
          <t>unit</t>
        </is>
      </c>
      <c r="E74" t="inlineStr">
        <is>
          <t>categories</t>
        </is>
      </c>
      <c r="F74" t="inlineStr">
        <is>
          <t>type</t>
        </is>
      </c>
      <c r="G74" t="inlineStr">
        <is>
          <t>comment</t>
        </is>
      </c>
      <c r="H74" t="inlineStr">
        <is>
          <t>reference product</t>
        </is>
      </c>
    </row>
    <row r="75">
      <c r="A75" t="inlineStr">
        <is>
          <t>transport, Bicycle, battery electric, cargo bike</t>
        </is>
      </c>
      <c r="B75" t="n">
        <v>1</v>
      </c>
      <c r="C75" t="inlineStr">
        <is>
          <t>CH</t>
        </is>
      </c>
      <c r="D75" t="inlineStr">
        <is>
          <t>kilometer</t>
        </is>
      </c>
      <c r="F75" t="inlineStr">
        <is>
          <t>production</t>
        </is>
      </c>
      <c r="H75" t="inlineStr">
        <is>
          <t>transport, Bicycle, battery electric, cargo bike</t>
        </is>
      </c>
    </row>
    <row r="76">
      <c r="A76" t="inlineStr">
        <is>
          <t>Bicycle, battery electric, cargo bike</t>
        </is>
      </c>
      <c r="B76" t="n">
        <v>5e-05</v>
      </c>
      <c r="C76" t="inlineStr">
        <is>
          <t>CH</t>
        </is>
      </c>
      <c r="D76" t="inlineStr">
        <is>
          <t>unit</t>
        </is>
      </c>
      <c r="F76" t="inlineStr">
        <is>
          <t>technosphere</t>
        </is>
      </c>
      <c r="H76" t="inlineStr">
        <is>
          <t>Bicycle, battery electric, cargo bike</t>
        </is>
      </c>
    </row>
    <row r="77">
      <c r="A77" t="inlineStr">
        <is>
          <t>road construction</t>
        </is>
      </c>
      <c r="B77" t="n">
        <v>9.142425e-05</v>
      </c>
      <c r="C77" t="inlineStr">
        <is>
          <t>CH</t>
        </is>
      </c>
      <c r="D77" t="inlineStr">
        <is>
          <t>meter-year</t>
        </is>
      </c>
      <c r="F77" t="inlineStr">
        <is>
          <t>technosphere</t>
        </is>
      </c>
      <c r="G77" t="inlineStr">
        <is>
          <t>Road/track use [m*year/vkm or pkm]</t>
        </is>
      </c>
      <c r="H77" t="inlineStr">
        <is>
          <t>road</t>
        </is>
      </c>
    </row>
    <row r="78">
      <c r="A78" t="inlineStr">
        <is>
          <t>market for electricity, low voltage</t>
        </is>
      </c>
      <c r="B78" t="n">
        <v>0.0106053209665609</v>
      </c>
      <c r="C78" t="inlineStr">
        <is>
          <t>CH</t>
        </is>
      </c>
      <c r="D78" t="inlineStr">
        <is>
          <t>kilowatt hour</t>
        </is>
      </c>
      <c r="F78" t="inlineStr">
        <is>
          <t>technosphere</t>
        </is>
      </c>
      <c r="G78" t="inlineStr">
        <is>
          <t>Electricity consumption [MJ/km]</t>
        </is>
      </c>
      <c r="H78" t="inlineStr">
        <is>
          <t>electricity, low voltage</t>
        </is>
      </c>
    </row>
    <row r="79">
      <c r="A79" t="inlineStr">
        <is>
          <t>maintenance, electric bicycle, without battery</t>
        </is>
      </c>
      <c r="B79" t="n">
        <v>6.666666666666667e-05</v>
      </c>
      <c r="C79" t="inlineStr">
        <is>
          <t>CH</t>
        </is>
      </c>
      <c r="D79" t="inlineStr">
        <is>
          <t>unit</t>
        </is>
      </c>
      <c r="F79" t="inlineStr">
        <is>
          <t>technosphere</t>
        </is>
      </c>
      <c r="G79" t="inlineStr">
        <is>
          <t>Servicing [unit]</t>
        </is>
      </c>
      <c r="H79" t="inlineStr">
        <is>
          <t>maintenance, electric bicycle, without battery</t>
        </is>
      </c>
    </row>
    <row r="80">
      <c r="A80" t="inlineStr">
        <is>
          <t>treatment of road wear emissions, passenger car</t>
        </is>
      </c>
      <c r="B80" t="n">
        <v>-6.41291006191296e-06</v>
      </c>
      <c r="C80" t="inlineStr">
        <is>
          <t>RER</t>
        </is>
      </c>
      <c r="D80" t="inlineStr">
        <is>
          <t>kilogram</t>
        </is>
      </c>
      <c r="F80" t="inlineStr">
        <is>
          <t>technosphere</t>
        </is>
      </c>
      <c r="G80" t="inlineStr">
        <is>
          <t>Road wear [kg/km]</t>
        </is>
      </c>
      <c r="H80" t="inlineStr">
        <is>
          <t>road wear emissions, passenger car</t>
        </is>
      </c>
    </row>
    <row r="81">
      <c r="A81" t="inlineStr">
        <is>
          <t>treatment of tyre wear emissions, passenger car</t>
        </is>
      </c>
      <c r="B81" t="n">
        <v>-5.307335850102609e-06</v>
      </c>
      <c r="C81" t="inlineStr">
        <is>
          <t>RER</t>
        </is>
      </c>
      <c r="D81" t="inlineStr">
        <is>
          <t>kilogram</t>
        </is>
      </c>
      <c r="F81" t="inlineStr">
        <is>
          <t>technosphere</t>
        </is>
      </c>
      <c r="G81" t="inlineStr">
        <is>
          <t>Tire wear [kg/km]</t>
        </is>
      </c>
      <c r="H81" t="inlineStr">
        <is>
          <t>tyre wear emissions, passenger car</t>
        </is>
      </c>
    </row>
    <row r="82">
      <c r="A82" t="inlineStr">
        <is>
          <t>treatment of brake wear emissions, passenger car</t>
        </is>
      </c>
      <c r="B82" t="n">
        <v>-5.155663474642304e-06</v>
      </c>
      <c r="C82" t="inlineStr">
        <is>
          <t>RER</t>
        </is>
      </c>
      <c r="D82" t="inlineStr">
        <is>
          <t>kilogram</t>
        </is>
      </c>
      <c r="F82" t="inlineStr">
        <is>
          <t>technosphere</t>
        </is>
      </c>
      <c r="G82" t="inlineStr">
        <is>
          <t>Brake wear [kg/km]</t>
        </is>
      </c>
      <c r="H82" t="inlineStr">
        <is>
          <t>brake wear emissions, passenger car</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L84"/>
  <sheetViews>
    <sheetView workbookViewId="0">
      <selection activeCell="A1" sqref="A1"/>
    </sheetView>
  </sheetViews>
  <sheetFormatPr baseColWidth="8" defaultRowHeight="15"/>
  <sheetData>
    <row r="1">
      <c r="A1" t="inlineStr">
        <is>
          <t>Activity</t>
        </is>
      </c>
      <c r="B1" t="inlineStr">
        <is>
          <t>Tram, electric</t>
        </is>
      </c>
    </row>
    <row r="2">
      <c r="A2" t="inlineStr">
        <is>
          <t>location</t>
        </is>
      </c>
      <c r="B2" t="inlineStr">
        <is>
          <t>CH</t>
        </is>
      </c>
    </row>
    <row r="3">
      <c r="A3" t="inlineStr">
        <is>
          <t>vehicle</t>
        </is>
      </c>
      <c r="B3" t="inlineStr">
        <is>
          <t>Tram, electric</t>
        </is>
      </c>
    </row>
    <row r="4">
      <c r="A4" t="inlineStr">
        <is>
          <t>size</t>
        </is>
      </c>
    </row>
    <row r="5">
      <c r="A5" t="inlineStr">
        <is>
          <t>year</t>
        </is>
      </c>
      <c r="B5" t="n">
        <v>2020</v>
      </c>
    </row>
    <row r="6">
      <c r="A6" t="inlineStr">
        <is>
          <t>full name</t>
        </is>
      </c>
      <c r="B6" t="inlineStr">
        <is>
          <t>Tram, electric - 2020 - CH</t>
        </is>
      </c>
    </row>
    <row r="7">
      <c r="A7" t="inlineStr">
        <is>
          <t>reference product</t>
        </is>
      </c>
      <c r="B7" t="inlineStr">
        <is>
          <t>Tram, electric</t>
        </is>
      </c>
    </row>
    <row r="8">
      <c r="A8" t="inlineStr">
        <is>
          <t>type</t>
        </is>
      </c>
      <c r="B8" t="inlineStr">
        <is>
          <t>process</t>
        </is>
      </c>
    </row>
    <row r="9">
      <c r="A9" t="inlineStr">
        <is>
          <t>unit</t>
        </is>
      </c>
      <c r="B9" t="inlineStr">
        <is>
          <t>unit</t>
        </is>
      </c>
    </row>
    <row r="10">
      <c r="A10" t="inlineStr">
        <is>
          <t>source</t>
        </is>
      </c>
      <c r="B10" t="inlineStr">
        <is>
          <t>Sacchi R., Bauer C. Life cycle inventories for on-road vehicles. Paul Scherrer Institut, 2021.</t>
        </is>
      </c>
    </row>
    <row r="11">
      <c r="A11" t="inlineStr">
        <is>
          <t>lifetime</t>
        </is>
      </c>
      <c r="B11" t="n">
        <v>2800000</v>
      </c>
    </row>
    <row r="12">
      <c r="A12" t="inlineStr">
        <is>
          <t>passengers</t>
        </is>
      </c>
      <c r="B12" t="n">
        <v>38</v>
      </c>
    </row>
    <row r="13">
      <c r="A13" t="inlineStr">
        <is>
          <t>service</t>
        </is>
      </c>
      <c r="B13" t="n">
        <v>1.333333333333333</v>
      </c>
    </row>
    <row r="14">
      <c r="A14" t="inlineStr">
        <is>
          <t>battery replacement</t>
        </is>
      </c>
      <c r="B14" t="n">
        <v>0</v>
      </c>
    </row>
    <row r="15">
      <c r="A15" t="inlineStr">
        <is>
          <t>annual kilometers</t>
        </is>
      </c>
      <c r="B15" t="n">
        <v>70000</v>
      </c>
    </row>
    <row r="16">
      <c r="A16" t="inlineStr">
        <is>
          <t>curb mass</t>
        </is>
      </c>
      <c r="B16" t="n">
        <v>54000</v>
      </c>
    </row>
    <row r="17">
      <c r="A17" t="inlineStr">
        <is>
          <t>power</t>
        </is>
      </c>
      <c r="B17" t="n">
        <v>660</v>
      </c>
    </row>
    <row r="18">
      <c r="A18" t="inlineStr">
        <is>
          <t>battery mass</t>
        </is>
      </c>
      <c r="B18" t="n">
        <v>0</v>
      </c>
    </row>
    <row r="19">
      <c r="A19" t="inlineStr">
        <is>
          <t>electricity, low voltage</t>
        </is>
      </c>
      <c r="B19" t="n">
        <v>0</v>
      </c>
    </row>
    <row r="20">
      <c r="A20" t="inlineStr">
        <is>
          <t>tank capacity</t>
        </is>
      </c>
      <c r="B20" t="n">
        <v>0</v>
      </c>
    </row>
    <row r="21">
      <c r="A21" t="inlineStr">
        <is>
          <t>fuel mass</t>
        </is>
      </c>
      <c r="B21" t="n">
        <v>0</v>
      </c>
    </row>
    <row r="22">
      <c r="A22" t="inlineStr">
        <is>
          <t>range</t>
        </is>
      </c>
      <c r="B22" t="n">
        <v>0</v>
      </c>
    </row>
    <row r="23">
      <c r="A23" t="inlineStr">
        <is>
          <t>emission standard</t>
        </is>
      </c>
      <c r="B23" t="inlineStr">
        <is>
          <t>None</t>
        </is>
      </c>
    </row>
    <row r="24">
      <c r="A24" t="inlineStr">
        <is>
          <t>Glider lightweighting</t>
        </is>
      </c>
      <c r="B24" t="n">
        <v>0</v>
      </c>
    </row>
    <row r="25">
      <c r="A25" t="inlineStr">
        <is>
          <t>origin</t>
        </is>
      </c>
      <c r="B25" t="inlineStr">
        <is>
          <t>Europe</t>
        </is>
      </c>
    </row>
    <row r="26">
      <c r="A26" t="inlineStr">
        <is>
          <t>distance by ship [km]</t>
        </is>
      </c>
      <c r="B26" t="n">
        <v>0</v>
      </c>
    </row>
    <row r="27">
      <c r="A27" t="inlineStr">
        <is>
          <t>distance by truck [km]</t>
        </is>
      </c>
      <c r="B27" t="n">
        <v>1000</v>
      </c>
    </row>
    <row r="28">
      <c r="A28" t="inlineStr">
        <is>
          <t>comment</t>
        </is>
      </c>
      <c r="B28" t="inlineStr">
        <is>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is>
      </c>
    </row>
    <row r="29">
      <c r="A29" t="inlineStr">
        <is>
          <t>classifications</t>
        </is>
      </c>
      <c r="B29" t="inlineStr">
        <is>
          <t>CPC::49520:Self-propelled railway or tramway coaches, vans and trucks (except maintenance or service vehicles)</t>
        </is>
      </c>
    </row>
    <row r="30">
      <c r="A30" t="inlineStr">
        <is>
          <t>Exchanges</t>
        </is>
      </c>
    </row>
    <row r="31">
      <c r="A31" t="inlineStr">
        <is>
          <t>name</t>
        </is>
      </c>
      <c r="B31" t="inlineStr">
        <is>
          <t>amount</t>
        </is>
      </c>
      <c r="C31" t="inlineStr">
        <is>
          <t>location</t>
        </is>
      </c>
      <c r="D31" t="inlineStr">
        <is>
          <t>unit</t>
        </is>
      </c>
      <c r="E31" t="inlineStr">
        <is>
          <t>categories</t>
        </is>
      </c>
      <c r="F31" t="inlineStr">
        <is>
          <t>type</t>
        </is>
      </c>
      <c r="G31" t="inlineStr">
        <is>
          <t>comment</t>
        </is>
      </c>
      <c r="H31" t="inlineStr">
        <is>
          <t>reference product</t>
        </is>
      </c>
    </row>
    <row r="32">
      <c r="A32" t="inlineStr">
        <is>
          <t>Tram, electric</t>
        </is>
      </c>
      <c r="B32" t="n">
        <v>1</v>
      </c>
      <c r="C32" t="inlineStr">
        <is>
          <t>CH</t>
        </is>
      </c>
      <c r="D32" t="inlineStr">
        <is>
          <t>unit</t>
        </is>
      </c>
      <c r="F32" t="inlineStr">
        <is>
          <t>production</t>
        </is>
      </c>
      <c r="H32" t="inlineStr">
        <is>
          <t>Tram, electric</t>
        </is>
      </c>
    </row>
    <row r="33">
      <c r="A33" t="inlineStr">
        <is>
          <t>tram production</t>
        </is>
      </c>
      <c r="B33" t="n">
        <v>2.057926829268293</v>
      </c>
      <c r="C33" t="inlineStr">
        <is>
          <t>RER</t>
        </is>
      </c>
      <c r="D33" t="inlineStr">
        <is>
          <t>unit</t>
        </is>
      </c>
      <c r="F33" t="inlineStr">
        <is>
          <t>technosphere</t>
        </is>
      </c>
      <c r="G33" t="inlineStr">
        <is>
          <t>Glider base mass [kg]</t>
        </is>
      </c>
      <c r="H33" t="inlineStr">
        <is>
          <t>tram</t>
        </is>
      </c>
    </row>
    <row r="34">
      <c r="A34" t="inlineStr">
        <is>
          <t>tram production</t>
        </is>
      </c>
      <c r="B34" t="n">
        <v>0.3715701219512195</v>
      </c>
      <c r="C34" t="inlineStr">
        <is>
          <t>RER</t>
        </is>
      </c>
      <c r="D34" t="inlineStr">
        <is>
          <t>unit</t>
        </is>
      </c>
      <c r="F34" t="inlineStr">
        <is>
          <t>technosphere</t>
        </is>
      </c>
      <c r="G34" t="inlineStr">
        <is>
          <t>Mechanical powertrain mass [kg]</t>
        </is>
      </c>
      <c r="H34" t="inlineStr">
        <is>
          <t>tram</t>
        </is>
      </c>
    </row>
    <row r="35">
      <c r="A35" t="inlineStr">
        <is>
          <t>tram production</t>
        </is>
      </c>
      <c r="B35" t="n">
        <v>0.1429115853658537</v>
      </c>
      <c r="C35" t="inlineStr">
        <is>
          <t>RER</t>
        </is>
      </c>
      <c r="D35" t="inlineStr">
        <is>
          <t>unit</t>
        </is>
      </c>
      <c r="F35" t="inlineStr">
        <is>
          <t>technosphere</t>
        </is>
      </c>
      <c r="G35" t="inlineStr">
        <is>
          <t>Electric powertrain mass [kg]</t>
        </is>
      </c>
      <c r="H35" t="inlineStr">
        <is>
          <t>tram</t>
        </is>
      </c>
    </row>
    <row r="36">
      <c r="A36" t="inlineStr">
        <is>
          <t>Glider lightweighting</t>
        </is>
      </c>
      <c r="B36" t="n">
        <v>0</v>
      </c>
      <c r="C36" t="inlineStr">
        <is>
          <t>GLO</t>
        </is>
      </c>
      <c r="D36" t="inlineStr">
        <is>
          <t>kilogram</t>
        </is>
      </c>
      <c r="F36" t="inlineStr">
        <is>
          <t>technosphere</t>
        </is>
      </c>
      <c r="G36" t="inlineStr">
        <is>
          <t>Lightweighting rate [%]</t>
        </is>
      </c>
      <c r="H36" t="inlineStr">
        <is>
          <t>Glider lightweighting</t>
        </is>
      </c>
    </row>
    <row r="37">
      <c r="A37" t="inlineStr">
        <is>
          <t>tram track construction</t>
        </is>
      </c>
      <c r="B37" t="n">
        <v>0.00456</v>
      </c>
      <c r="C37" t="inlineStr">
        <is>
          <t>CH</t>
        </is>
      </c>
      <c r="D37" t="inlineStr">
        <is>
          <t>meter-year</t>
        </is>
      </c>
      <c r="F37" t="inlineStr">
        <is>
          <t>technosphere</t>
        </is>
      </c>
      <c r="G37" t="inlineStr">
        <is>
          <t>Road/track use [m*year/vkm or pkm]</t>
        </is>
      </c>
      <c r="H37" t="inlineStr">
        <is>
          <t>tram track</t>
        </is>
      </c>
    </row>
    <row r="38">
      <c r="A38" t="inlineStr">
        <is>
          <t>treatment of decommissioned tram track</t>
        </is>
      </c>
      <c r="B38" t="n">
        <v>-0.00456</v>
      </c>
      <c r="C38" t="inlineStr">
        <is>
          <t>CH</t>
        </is>
      </c>
      <c r="D38" t="inlineStr">
        <is>
          <t>meter-year</t>
        </is>
      </c>
      <c r="F38" t="inlineStr">
        <is>
          <t>technosphere</t>
        </is>
      </c>
      <c r="G38" t="inlineStr">
        <is>
          <t>Road/track decommissioning [m*year/vkm or pkm]</t>
        </is>
      </c>
      <c r="H38" t="inlineStr">
        <is>
          <t>decommissioned tram track</t>
        </is>
      </c>
    </row>
    <row r="39">
      <c r="A39" t="inlineStr">
        <is>
          <t>market for transport, freight, lorry, unspecified</t>
        </is>
      </c>
      <c r="B39" t="n">
        <v>54000</v>
      </c>
      <c r="C39" t="inlineStr">
        <is>
          <t>RER</t>
        </is>
      </c>
      <c r="D39" t="inlineStr">
        <is>
          <t>ton kilometer</t>
        </is>
      </c>
      <c r="F39" t="inlineStr">
        <is>
          <t>technosphere</t>
        </is>
      </c>
      <c r="H39" t="inlineStr">
        <is>
          <t>transport, freight, lorry, unspecified</t>
        </is>
      </c>
    </row>
    <row r="40"/>
    <row r="41"/>
    <row r="42">
      <c r="A42" t="inlineStr">
        <is>
          <t>Activity</t>
        </is>
      </c>
      <c r="B42" t="inlineStr">
        <is>
          <t>transport, Tram, electric</t>
        </is>
      </c>
    </row>
    <row r="43">
      <c r="A43" t="inlineStr">
        <is>
          <t>location</t>
        </is>
      </c>
      <c r="B43" t="inlineStr">
        <is>
          <t>CH</t>
        </is>
      </c>
    </row>
    <row r="44">
      <c r="A44" t="inlineStr">
        <is>
          <t>vehicle</t>
        </is>
      </c>
      <c r="B44" t="inlineStr">
        <is>
          <t>Tram, electric</t>
        </is>
      </c>
    </row>
    <row r="45">
      <c r="A45" t="inlineStr">
        <is>
          <t>size</t>
        </is>
      </c>
    </row>
    <row r="46">
      <c r="A46" t="inlineStr">
        <is>
          <t>year</t>
        </is>
      </c>
      <c r="B46" t="n">
        <v>2020</v>
      </c>
    </row>
    <row r="47">
      <c r="A47" t="inlineStr">
        <is>
          <t>full name</t>
        </is>
      </c>
      <c r="B47" t="inlineStr">
        <is>
          <t>Tram, electric - 2020 - CH</t>
        </is>
      </c>
    </row>
    <row r="48">
      <c r="A48" t="inlineStr">
        <is>
          <t>reference product</t>
        </is>
      </c>
      <c r="B48" t="inlineStr">
        <is>
          <t>transport, Tram, electric</t>
        </is>
      </c>
    </row>
    <row r="49">
      <c r="A49" t="inlineStr">
        <is>
          <t>type</t>
        </is>
      </c>
      <c r="B49" t="inlineStr">
        <is>
          <t>process</t>
        </is>
      </c>
    </row>
    <row r="50">
      <c r="A50" t="inlineStr">
        <is>
          <t>unit</t>
        </is>
      </c>
      <c r="B50" t="inlineStr">
        <is>
          <t>person-kilometer</t>
        </is>
      </c>
    </row>
    <row r="51">
      <c r="A51" t="inlineStr">
        <is>
          <t>source</t>
        </is>
      </c>
      <c r="B51" t="inlineStr">
        <is>
          <t>Sacchi R., Bauer C. Life cycle inventories for on-road vehicles. Paul Scherrer Institut, 2021.</t>
        </is>
      </c>
    </row>
    <row r="52">
      <c r="A52" t="inlineStr">
        <is>
          <t>lifetime</t>
        </is>
      </c>
      <c r="B52" t="n">
        <v>2800000</v>
      </c>
    </row>
    <row r="53">
      <c r="A53" t="inlineStr">
        <is>
          <t>passengers</t>
        </is>
      </c>
      <c r="B53" t="n">
        <v>38</v>
      </c>
    </row>
    <row r="54">
      <c r="A54" t="inlineStr">
        <is>
          <t>service</t>
        </is>
      </c>
      <c r="B54" t="n">
        <v>1.333333333333333</v>
      </c>
    </row>
    <row r="55">
      <c r="A55" t="inlineStr">
        <is>
          <t>battery replacement</t>
        </is>
      </c>
      <c r="B55" t="n">
        <v>0</v>
      </c>
    </row>
    <row r="56">
      <c r="A56" t="inlineStr">
        <is>
          <t>annual kilometers</t>
        </is>
      </c>
      <c r="B56" t="n">
        <v>70000</v>
      </c>
    </row>
    <row r="57">
      <c r="A57" t="inlineStr">
        <is>
          <t>curb mass</t>
        </is>
      </c>
      <c r="B57" t="n">
        <v>54000</v>
      </c>
    </row>
    <row r="58">
      <c r="A58" t="inlineStr">
        <is>
          <t>power</t>
        </is>
      </c>
      <c r="B58" t="n">
        <v>660</v>
      </c>
    </row>
    <row r="59">
      <c r="A59" t="inlineStr">
        <is>
          <t>battery mass</t>
        </is>
      </c>
      <c r="B59" t="n">
        <v>0</v>
      </c>
    </row>
    <row r="60">
      <c r="A60" t="inlineStr">
        <is>
          <t>electricity, low voltage</t>
        </is>
      </c>
      <c r="B60" t="n">
        <v>0</v>
      </c>
    </row>
    <row r="61">
      <c r="A61" t="inlineStr">
        <is>
          <t>tank capacity</t>
        </is>
      </c>
      <c r="B61" t="n">
        <v>0</v>
      </c>
    </row>
    <row r="62">
      <c r="A62" t="inlineStr">
        <is>
          <t>fuel mass</t>
        </is>
      </c>
      <c r="B62" t="n">
        <v>0</v>
      </c>
    </row>
    <row r="63">
      <c r="A63" t="inlineStr">
        <is>
          <t>range</t>
        </is>
      </c>
      <c r="B63" t="n">
        <v>0</v>
      </c>
    </row>
    <row r="64">
      <c r="A64" t="inlineStr">
        <is>
          <t>emission standard</t>
        </is>
      </c>
      <c r="B64" t="inlineStr">
        <is>
          <t>None</t>
        </is>
      </c>
    </row>
    <row r="65">
      <c r="A65" t="inlineStr">
        <is>
          <t>Glider lightweighting</t>
        </is>
      </c>
      <c r="B65" t="n">
        <v>0</v>
      </c>
    </row>
    <row r="66">
      <c r="A66" t="inlineStr">
        <is>
          <t>comment</t>
        </is>
      </c>
      <c r="B66" t="inlineStr">
        <is>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is>
      </c>
    </row>
    <row r="67">
      <c r="A67" t="inlineStr">
        <is>
          <t>classifications</t>
        </is>
      </c>
      <c r="B67" t="inlineStr">
        <is>
          <t>CPC::641:Local transport and sightseeing transportation services of passengers</t>
        </is>
      </c>
    </row>
    <row r="68">
      <c r="A68" t="inlineStr">
        <is>
          <t>Exchanges</t>
        </is>
      </c>
    </row>
    <row r="69">
      <c r="A69" t="inlineStr">
        <is>
          <t>name</t>
        </is>
      </c>
      <c r="B69" t="inlineStr">
        <is>
          <t>amount</t>
        </is>
      </c>
      <c r="C69" t="inlineStr">
        <is>
          <t>location</t>
        </is>
      </c>
      <c r="D69" t="inlineStr">
        <is>
          <t>unit</t>
        </is>
      </c>
      <c r="E69" t="inlineStr">
        <is>
          <t>categories</t>
        </is>
      </c>
      <c r="F69" t="inlineStr">
        <is>
          <t>type</t>
        </is>
      </c>
      <c r="G69" t="inlineStr">
        <is>
          <t>comment</t>
        </is>
      </c>
      <c r="H69" t="inlineStr">
        <is>
          <t>reference product</t>
        </is>
      </c>
    </row>
    <row r="70">
      <c r="A70" t="inlineStr">
        <is>
          <t>transport, Tram, electric</t>
        </is>
      </c>
      <c r="B70" t="n">
        <v>1</v>
      </c>
      <c r="C70" t="inlineStr">
        <is>
          <t>CH</t>
        </is>
      </c>
      <c r="D70" t="inlineStr">
        <is>
          <t>person-kilometer</t>
        </is>
      </c>
      <c r="F70" t="inlineStr">
        <is>
          <t>production</t>
        </is>
      </c>
      <c r="H70" t="inlineStr">
        <is>
          <t>transport, Tram, electric</t>
        </is>
      </c>
    </row>
    <row r="71">
      <c r="A71" t="inlineStr">
        <is>
          <t>Tram, electric</t>
        </is>
      </c>
      <c r="B71" t="n">
        <v>9.398496240601504e-09</v>
      </c>
      <c r="C71" t="inlineStr">
        <is>
          <t>CH</t>
        </is>
      </c>
      <c r="D71" t="inlineStr">
        <is>
          <t>unit</t>
        </is>
      </c>
      <c r="F71" t="inlineStr">
        <is>
          <t>technosphere</t>
        </is>
      </c>
      <c r="H71" t="inlineStr">
        <is>
          <t>Tram, electric</t>
        </is>
      </c>
    </row>
    <row r="72">
      <c r="A72" t="inlineStr">
        <is>
          <t>market for electricity, medium voltage</t>
        </is>
      </c>
      <c r="B72" t="n">
        <v>0.09722222222222222</v>
      </c>
      <c r="C72" t="inlineStr">
        <is>
          <t>CH</t>
        </is>
      </c>
      <c r="D72" t="inlineStr">
        <is>
          <t>kilowatt hour</t>
        </is>
      </c>
      <c r="F72" t="inlineStr">
        <is>
          <t>technosphere</t>
        </is>
      </c>
      <c r="G72" t="inlineStr">
        <is>
          <t>Electricity consumption [MJ/km]</t>
        </is>
      </c>
      <c r="H72" t="inlineStr">
        <is>
          <t>electricity, medium voltage</t>
        </is>
      </c>
    </row>
    <row r="73">
      <c r="A73" t="inlineStr">
        <is>
          <t>market for refrigerant R134a</t>
        </is>
      </c>
      <c r="B73" t="n">
        <v>2.208646616541353e-07</v>
      </c>
      <c r="C73" t="inlineStr">
        <is>
          <t>GLO</t>
        </is>
      </c>
      <c r="D73" t="inlineStr">
        <is>
          <t>kilogram</t>
        </is>
      </c>
      <c r="F73" t="inlineStr">
        <is>
          <t>technosphere</t>
        </is>
      </c>
      <c r="G73" t="inlineStr">
        <is>
          <t>Air conditioning [kg/pkm]</t>
        </is>
      </c>
      <c r="H73" t="inlineStr">
        <is>
          <t>refrigerant R134a</t>
        </is>
      </c>
    </row>
    <row r="74">
      <c r="A74" t="inlineStr">
        <is>
          <t>maintenance, tram</t>
        </is>
      </c>
      <c r="B74" t="n">
        <v>1.2531328320802e-08</v>
      </c>
      <c r="C74" t="inlineStr">
        <is>
          <t>CH</t>
        </is>
      </c>
      <c r="D74" t="inlineStr">
        <is>
          <t>unit</t>
        </is>
      </c>
      <c r="F74" t="inlineStr">
        <is>
          <t>technosphere</t>
        </is>
      </c>
      <c r="G74" t="inlineStr">
        <is>
          <t>Servicing [unit]</t>
        </is>
      </c>
      <c r="H74" t="inlineStr">
        <is>
          <t>maintenance, tram</t>
        </is>
      </c>
    </row>
    <row r="75">
      <c r="A75" t="inlineStr">
        <is>
          <t>Ethane, 1,1,1,2-tetrafluoro-, HFC-134a</t>
        </is>
      </c>
      <c r="B75" t="n">
        <v>1.503759398496241e-07</v>
      </c>
      <c r="D75" t="inlineStr">
        <is>
          <t>kilogram</t>
        </is>
      </c>
      <c r="E75" t="inlineStr">
        <is>
          <t>air</t>
        </is>
      </c>
      <c r="F75" t="inlineStr">
        <is>
          <t>biosphere</t>
        </is>
      </c>
      <c r="G75" t="inlineStr">
        <is>
          <t>R134a leakage</t>
        </is>
      </c>
    </row>
    <row r="76">
      <c r="A76" t="inlineStr">
        <is>
          <t>Particulates, &lt; 2.5 um</t>
        </is>
      </c>
      <c r="B76" t="n">
        <v>4.210526315789474e-09</v>
      </c>
      <c r="D76" t="inlineStr">
        <is>
          <t>kilogram</t>
        </is>
      </c>
      <c r="E76" t="inlineStr">
        <is>
          <t>air</t>
        </is>
      </c>
      <c r="F76" t="inlineStr">
        <is>
          <t>biosphere</t>
        </is>
      </c>
      <c r="G76" t="inlineStr">
        <is>
          <t>Contact line abrasion. Source: https://iir-de-2020.wikidot.com/1-a-3-c-railways</t>
        </is>
      </c>
    </row>
    <row r="77">
      <c r="A77" t="inlineStr">
        <is>
          <t>Particulates, &gt; 10 um</t>
        </is>
      </c>
      <c r="B77" t="n">
        <v>8.421052631578948e-09</v>
      </c>
      <c r="D77" t="inlineStr">
        <is>
          <t>kilogram</t>
        </is>
      </c>
      <c r="E77" t="inlineStr">
        <is>
          <t>air</t>
        </is>
      </c>
      <c r="F77" t="inlineStr">
        <is>
          <t>biosphere</t>
        </is>
      </c>
      <c r="G77" t="inlineStr">
        <is>
          <t>Contact line abrasion. Source: https://iir-de-2020.wikidot.com/1-a-3-c-railways</t>
        </is>
      </c>
    </row>
    <row r="78">
      <c r="A78" t="inlineStr">
        <is>
          <t>Copper</t>
        </is>
      </c>
      <c r="B78" t="n">
        <v>8.684210526315789e-09</v>
      </c>
      <c r="D78" t="inlineStr">
        <is>
          <t>kilogram</t>
        </is>
      </c>
      <c r="E78" t="inlineStr">
        <is>
          <t>air</t>
        </is>
      </c>
      <c r="F78" t="inlineStr">
        <is>
          <t>biosphere</t>
        </is>
      </c>
      <c r="G78" t="inlineStr">
        <is>
          <t>Contact line abrasion. Source: https://iir-de-2020.wikidot.com/1-a-3-c-railways</t>
        </is>
      </c>
    </row>
    <row r="79">
      <c r="A79" t="inlineStr">
        <is>
          <t>Particulates, &lt; 2.5 um</t>
        </is>
      </c>
      <c r="B79" t="n">
        <v>2.368421052631579e-07</v>
      </c>
      <c r="D79" t="inlineStr">
        <is>
          <t>kilogram</t>
        </is>
      </c>
      <c r="E79" t="inlineStr">
        <is>
          <t>air</t>
        </is>
      </c>
      <c r="F79" t="inlineStr">
        <is>
          <t>biosphere</t>
        </is>
      </c>
      <c r="G79" t="inlineStr">
        <is>
          <t>Wheels on rail abrasion.  Source: https://iir-de-2020.wikidot.com/1-a-3-c-railways</t>
        </is>
      </c>
    </row>
    <row r="80">
      <c r="A80" t="inlineStr">
        <is>
          <t>Particulates, &gt; 10 um</t>
        </is>
      </c>
      <c r="B80" t="n">
        <v>4.736842105263158e-07</v>
      </c>
      <c r="D80" t="inlineStr">
        <is>
          <t>kilogram</t>
        </is>
      </c>
      <c r="E80" t="inlineStr">
        <is>
          <t>air</t>
        </is>
      </c>
      <c r="F80" t="inlineStr">
        <is>
          <t>biosphere</t>
        </is>
      </c>
      <c r="G80" t="inlineStr">
        <is>
          <t>Wheels on rail abrasion.  Source: https://iir-de-2020.wikidot.com/1-a-3-c-railways</t>
        </is>
      </c>
    </row>
    <row r="81">
      <c r="A81" t="inlineStr">
        <is>
          <t>Particulates, &lt; 2.5 um</t>
        </is>
      </c>
      <c r="B81" t="n">
        <v>1.052631578947368e-07</v>
      </c>
      <c r="D81" t="inlineStr">
        <is>
          <t>kilogram</t>
        </is>
      </c>
      <c r="E81" t="inlineStr">
        <is>
          <t>air</t>
        </is>
      </c>
      <c r="F81" t="inlineStr">
        <is>
          <t>biosphere</t>
        </is>
      </c>
      <c r="G81" t="inlineStr">
        <is>
          <t>Brake wear abrasion. Source: https://iir-de-2020.wikidot.com/1-a-3-c-railways</t>
        </is>
      </c>
    </row>
    <row r="82">
      <c r="A82" t="inlineStr">
        <is>
          <t>Particulates, &gt; 10 um</t>
        </is>
      </c>
      <c r="B82" t="n">
        <v>2.105263157894737e-07</v>
      </c>
      <c r="D82" t="inlineStr">
        <is>
          <t>kilogram</t>
        </is>
      </c>
      <c r="E82" t="inlineStr">
        <is>
          <t>air</t>
        </is>
      </c>
      <c r="F82" t="inlineStr">
        <is>
          <t>biosphere</t>
        </is>
      </c>
      <c r="G82" t="inlineStr">
        <is>
          <t>Brake wear abrasion. Source: https://iir-de-2020.wikidot.com/1-a-3-c-railways</t>
        </is>
      </c>
    </row>
    <row r="83">
      <c r="A83" t="inlineStr">
        <is>
          <t>Chromium</t>
        </is>
      </c>
      <c r="B83" t="n">
        <v>2.105263157894737e-09</v>
      </c>
      <c r="D83" t="inlineStr">
        <is>
          <t>kilogram</t>
        </is>
      </c>
      <c r="E83" t="inlineStr">
        <is>
          <t>air</t>
        </is>
      </c>
      <c r="F83" t="inlineStr">
        <is>
          <t>biosphere</t>
        </is>
      </c>
      <c r="G83" t="inlineStr">
        <is>
          <t>Brake wear abrasion. Source: https://iir-de-2020.wikidot.com/1-a-3-c-railways</t>
        </is>
      </c>
    </row>
    <row r="84">
      <c r="A84" t="inlineStr">
        <is>
          <t>Nickel</t>
        </is>
      </c>
      <c r="B84" t="n">
        <v>4.210526315789474e-09</v>
      </c>
      <c r="D84" t="inlineStr">
        <is>
          <t>kilogram</t>
        </is>
      </c>
      <c r="E84" t="inlineStr">
        <is>
          <t>air</t>
        </is>
      </c>
      <c r="F84" t="inlineStr">
        <is>
          <t>biosphere</t>
        </is>
      </c>
      <c r="G84" t="inlineStr">
        <is>
          <t>Brake wear abrasion. Source: https://iir-de-2020.wikidot.com/1-a-3-c-railways</t>
        </is>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H176"/>
  <sheetViews>
    <sheetView workbookViewId="0">
      <selection activeCell="A1" sqref="A1"/>
    </sheetView>
  </sheetViews>
  <sheetFormatPr baseColWidth="8" defaultRowHeight="15"/>
  <sheetData>
    <row r="1">
      <c r="A1" t="inlineStr">
        <is>
          <t>Activity</t>
        </is>
      </c>
      <c r="B1" t="inlineStr">
        <is>
          <t>charging station, 100W</t>
        </is>
      </c>
      <c r="C1" t="inlineStr"/>
      <c r="D1" t="inlineStr"/>
      <c r="E1" t="inlineStr"/>
      <c r="F1" t="inlineStr"/>
      <c r="G1" t="inlineStr"/>
      <c r="H1" t="inlineStr"/>
    </row>
    <row r="2">
      <c r="A2" t="inlineStr">
        <is>
          <t>location</t>
        </is>
      </c>
      <c r="B2" t="inlineStr">
        <is>
          <t>GLO</t>
        </is>
      </c>
      <c r="C2" t="inlineStr"/>
      <c r="D2" t="inlineStr"/>
      <c r="E2" t="inlineStr"/>
      <c r="F2" t="inlineStr"/>
      <c r="G2" t="inlineStr"/>
      <c r="H2" t="inlineStr"/>
    </row>
    <row r="3">
      <c r="A3" t="inlineStr">
        <is>
          <t>reference product</t>
        </is>
      </c>
      <c r="B3" t="inlineStr">
        <is>
          <t>charging station, 100W</t>
        </is>
      </c>
      <c r="C3" t="inlineStr"/>
      <c r="D3" t="inlineStr"/>
      <c r="E3" t="inlineStr"/>
      <c r="F3" t="inlineStr"/>
      <c r="G3" t="inlineStr"/>
      <c r="H3" t="inlineStr"/>
    </row>
    <row r="4">
      <c r="A4" t="inlineStr">
        <is>
          <t>type</t>
        </is>
      </c>
      <c r="B4" t="inlineStr">
        <is>
          <t>process</t>
        </is>
      </c>
      <c r="C4" t="inlineStr"/>
      <c r="D4" t="inlineStr"/>
      <c r="E4" t="inlineStr"/>
      <c r="F4" t="inlineStr"/>
      <c r="G4" t="inlineStr"/>
      <c r="H4" t="inlineStr"/>
    </row>
    <row r="5">
      <c r="A5" t="inlineStr">
        <is>
          <t>unit</t>
        </is>
      </c>
      <c r="B5" t="inlineStr">
        <is>
          <t>unit</t>
        </is>
      </c>
      <c r="C5" t="inlineStr"/>
      <c r="D5" t="inlineStr"/>
      <c r="E5" t="inlineStr"/>
      <c r="F5" t="inlineStr"/>
      <c r="G5" t="inlineStr"/>
      <c r="H5" t="inlineStr"/>
    </row>
    <row r="6">
      <c r="A6" t="inlineStr">
        <is>
          <t>source</t>
        </is>
      </c>
      <c r="B6" t="inlineStr">
        <is>
          <t>Sacchi R., Bauer C. Life cycle inventories for on-road vehicles. Paul Scherrer Institut, 2021.</t>
        </is>
      </c>
      <c r="C6" t="inlineStr"/>
      <c r="D6" t="inlineStr"/>
      <c r="E6" t="inlineStr"/>
      <c r="F6" t="inlineStr"/>
      <c r="G6" t="inlineStr"/>
      <c r="H6" t="inlineStr"/>
    </row>
    <row r="7">
      <c r="A7" t="inlineStr">
        <is>
          <t>comment</t>
        </is>
      </c>
      <c r="B7" t="inlineStr">
        <is>
          <t>Uses a fraction of an electric scooter charger from ecoinvent 3.7 as a proxy. Weight: approx. 0.5 kg. Power output: approx: 100W. Shipping from Guangzhou to Amsterdam (15,900 km). Lorry within Europe (1,000 km).</t>
        </is>
      </c>
      <c r="C7" t="inlineStr"/>
      <c r="D7" t="inlineStr"/>
      <c r="E7" t="inlineStr"/>
      <c r="F7" t="inlineStr"/>
      <c r="G7" t="inlineStr"/>
      <c r="H7" t="inlineStr"/>
    </row>
    <row r="8">
      <c r="A8" t="inlineStr">
        <is>
          <t>classifications</t>
        </is>
      </c>
      <c r="B8" t="inlineStr">
        <is>
          <t>CPC::46220:Parts of electricity distribution or control apparatus</t>
        </is>
      </c>
      <c r="C8" t="inlineStr"/>
      <c r="D8" t="inlineStr"/>
      <c r="E8" t="inlineStr"/>
      <c r="F8" t="inlineStr"/>
      <c r="G8" t="inlineStr"/>
      <c r="H8" t="inlineStr"/>
    </row>
    <row r="9">
      <c r="A9" t="inlineStr">
        <is>
          <t>Exchanges</t>
        </is>
      </c>
      <c r="B9" t="inlineStr"/>
      <c r="C9" t="inlineStr"/>
      <c r="D9" t="inlineStr"/>
      <c r="E9" t="inlineStr"/>
      <c r="F9" t="inlineStr"/>
      <c r="G9" t="inlineStr"/>
      <c r="H9" t="inlineStr"/>
    </row>
    <row r="10">
      <c r="A10" t="inlineStr">
        <is>
          <t>name</t>
        </is>
      </c>
      <c r="B10" t="inlineStr">
        <is>
          <t>amount</t>
        </is>
      </c>
      <c r="C10" t="inlineStr">
        <is>
          <t>location</t>
        </is>
      </c>
      <c r="D10" t="inlineStr">
        <is>
          <t>unit</t>
        </is>
      </c>
      <c r="E10" t="inlineStr">
        <is>
          <t>categories</t>
        </is>
      </c>
      <c r="F10" t="inlineStr">
        <is>
          <t>type</t>
        </is>
      </c>
      <c r="G10" t="inlineStr">
        <is>
          <t>comment</t>
        </is>
      </c>
      <c r="H10" t="inlineStr">
        <is>
          <t>reference product</t>
        </is>
      </c>
    </row>
    <row r="11">
      <c r="A11" t="inlineStr">
        <is>
          <t>charging station, 100W</t>
        </is>
      </c>
      <c r="B11" t="n">
        <v>1</v>
      </c>
      <c r="C11" t="inlineStr">
        <is>
          <t>GLO</t>
        </is>
      </c>
      <c r="D11" t="inlineStr">
        <is>
          <t>unit</t>
        </is>
      </c>
      <c r="E11" t="inlineStr"/>
      <c r="F11" t="inlineStr">
        <is>
          <t>production</t>
        </is>
      </c>
      <c r="G11" t="inlineStr"/>
      <c r="H11" t="inlineStr">
        <is>
          <t>charging station, 100W</t>
        </is>
      </c>
    </row>
    <row r="12">
      <c r="A12" t="inlineStr">
        <is>
          <t>charger production, for electric scooter</t>
        </is>
      </c>
      <c r="B12" t="n">
        <v>0.1666666666666667</v>
      </c>
      <c r="C12" t="inlineStr">
        <is>
          <t>GLO</t>
        </is>
      </c>
      <c r="D12" t="inlineStr">
        <is>
          <t>kilogram</t>
        </is>
      </c>
      <c r="E12" t="inlineStr"/>
      <c r="F12" t="inlineStr">
        <is>
          <t>technosphere</t>
        </is>
      </c>
      <c r="G12" t="inlineStr"/>
      <c r="H12" t="inlineStr">
        <is>
          <t>charger, for electric scooter</t>
        </is>
      </c>
    </row>
    <row r="13">
      <c r="A13" t="inlineStr">
        <is>
          <t>transport, freight, sea, container ship</t>
        </is>
      </c>
      <c r="B13" t="n">
        <v>2.65</v>
      </c>
      <c r="C13" t="inlineStr">
        <is>
          <t>GLO</t>
        </is>
      </c>
      <c r="D13" t="inlineStr">
        <is>
          <t>ton kilometer</t>
        </is>
      </c>
      <c r="E13" t="inlineStr"/>
      <c r="F13" t="inlineStr">
        <is>
          <t>technosphere</t>
        </is>
      </c>
      <c r="G13" t="inlineStr"/>
      <c r="H13" t="inlineStr">
        <is>
          <t>transport, freight, sea, container ship</t>
        </is>
      </c>
    </row>
    <row r="14">
      <c r="A14" t="inlineStr">
        <is>
          <t>market for transport, freight, lorry, unspecified</t>
        </is>
      </c>
      <c r="B14" t="n">
        <v>0.1666666666666667</v>
      </c>
      <c r="C14" t="inlineStr">
        <is>
          <t>RER</t>
        </is>
      </c>
      <c r="D14" t="inlineStr">
        <is>
          <t>ton kilometer</t>
        </is>
      </c>
      <c r="E14" t="inlineStr"/>
      <c r="F14" t="inlineStr">
        <is>
          <t>technosphere</t>
        </is>
      </c>
      <c r="G14" t="inlineStr"/>
      <c r="H14" t="inlineStr">
        <is>
          <t>transport, freight, lorry, unspecified</t>
        </is>
      </c>
    </row>
    <row r="15">
      <c r="A15" t="inlineStr">
        <is>
          <t>treatment of waste electric and electronic equipment, shredding</t>
        </is>
      </c>
      <c r="B15" t="n">
        <v>-0.1666666666666667</v>
      </c>
      <c r="C15" t="inlineStr">
        <is>
          <t>GLO</t>
        </is>
      </c>
      <c r="D15" t="inlineStr">
        <is>
          <t>kilogram</t>
        </is>
      </c>
      <c r="E15" t="inlineStr"/>
      <c r="F15" t="inlineStr">
        <is>
          <t>technosphere</t>
        </is>
      </c>
      <c r="G15" t="inlineStr"/>
      <c r="H15" t="inlineStr">
        <is>
          <t>waste electric and electronic equipment</t>
        </is>
      </c>
    </row>
    <row r="16">
      <c r="A16" t="inlineStr"/>
      <c r="B16" t="inlineStr"/>
      <c r="C16" t="inlineStr"/>
      <c r="D16" t="inlineStr"/>
      <c r="E16" t="inlineStr"/>
      <c r="F16" t="inlineStr"/>
      <c r="G16" t="inlineStr"/>
      <c r="H16" t="inlineStr"/>
    </row>
    <row r="17">
      <c r="A17" t="inlineStr">
        <is>
          <t>Activity</t>
        </is>
      </c>
      <c r="B17" t="inlineStr">
        <is>
          <t>charging station, 500W</t>
        </is>
      </c>
      <c r="C17" t="inlineStr"/>
      <c r="D17" t="inlineStr"/>
      <c r="E17" t="inlineStr"/>
      <c r="F17" t="inlineStr"/>
      <c r="G17" t="inlineStr"/>
      <c r="H17" t="inlineStr"/>
    </row>
    <row r="18">
      <c r="A18" t="inlineStr">
        <is>
          <t>location</t>
        </is>
      </c>
      <c r="B18" t="inlineStr">
        <is>
          <t>GLO</t>
        </is>
      </c>
      <c r="C18" t="inlineStr"/>
      <c r="D18" t="inlineStr"/>
      <c r="E18" t="inlineStr"/>
      <c r="F18" t="inlineStr"/>
      <c r="G18" t="inlineStr"/>
      <c r="H18" t="inlineStr"/>
    </row>
    <row r="19">
      <c r="A19" t="inlineStr">
        <is>
          <t>reference product</t>
        </is>
      </c>
      <c r="B19" t="inlineStr">
        <is>
          <t>charging station, 500W</t>
        </is>
      </c>
      <c r="C19" t="inlineStr"/>
      <c r="D19" t="inlineStr"/>
      <c r="E19" t="inlineStr"/>
      <c r="F19" t="inlineStr"/>
      <c r="G19" t="inlineStr"/>
      <c r="H19" t="inlineStr"/>
    </row>
    <row r="20">
      <c r="A20" t="inlineStr">
        <is>
          <t>type</t>
        </is>
      </c>
      <c r="B20" t="inlineStr">
        <is>
          <t>process</t>
        </is>
      </c>
      <c r="C20" t="inlineStr"/>
      <c r="D20" t="inlineStr"/>
      <c r="E20" t="inlineStr"/>
      <c r="F20" t="inlineStr"/>
      <c r="G20" t="inlineStr"/>
      <c r="H20" t="inlineStr"/>
    </row>
    <row r="21">
      <c r="A21" t="inlineStr">
        <is>
          <t>unit</t>
        </is>
      </c>
      <c r="B21" t="inlineStr">
        <is>
          <t>unit</t>
        </is>
      </c>
      <c r="C21" t="inlineStr"/>
      <c r="D21" t="inlineStr"/>
      <c r="E21" t="inlineStr"/>
      <c r="F21" t="inlineStr"/>
      <c r="G21" t="inlineStr"/>
      <c r="H21" t="inlineStr"/>
    </row>
    <row r="22">
      <c r="A22" t="inlineStr">
        <is>
          <t>source</t>
        </is>
      </c>
      <c r="B22" t="inlineStr">
        <is>
          <t>Sacchi R., Bauer C. Life cycle inventories for on-road vehicles. Paul Scherrer Institut, 2021.</t>
        </is>
      </c>
      <c r="C22" t="inlineStr"/>
      <c r="D22" t="inlineStr"/>
      <c r="E22" t="inlineStr"/>
      <c r="F22" t="inlineStr"/>
      <c r="G22" t="inlineStr"/>
      <c r="H22" t="inlineStr"/>
    </row>
    <row r="23">
      <c r="A23" t="inlineStr">
        <is>
          <t>comment</t>
        </is>
      </c>
      <c r="B23" t="inlineStr">
        <is>
          <t>Uses an electric scooter charger from ecoinvent 3.7 as a proxy. Shipping from Guangzhou to Amsterdam (15,900 km). Lorry within Europe (1,000 km).</t>
        </is>
      </c>
      <c r="C23" t="inlineStr"/>
      <c r="D23" t="inlineStr"/>
      <c r="E23" t="inlineStr"/>
      <c r="F23" t="inlineStr"/>
      <c r="G23" t="inlineStr"/>
      <c r="H23" t="inlineStr"/>
    </row>
    <row r="24">
      <c r="A24" t="inlineStr">
        <is>
          <t>classifications</t>
        </is>
      </c>
      <c r="B24" t="inlineStr">
        <is>
          <t>CPC::46220:Parts of electricity distribution or control apparatus</t>
        </is>
      </c>
      <c r="C24" t="inlineStr"/>
      <c r="D24" t="inlineStr"/>
      <c r="E24" t="inlineStr"/>
      <c r="F24" t="inlineStr"/>
      <c r="G24" t="inlineStr"/>
      <c r="H24" t="inlineStr"/>
    </row>
    <row r="25">
      <c r="A25" t="inlineStr">
        <is>
          <t>Exchanges</t>
        </is>
      </c>
      <c r="B25" t="inlineStr"/>
      <c r="C25" t="inlineStr"/>
      <c r="D25" t="inlineStr"/>
      <c r="E25" t="inlineStr"/>
      <c r="F25" t="inlineStr"/>
      <c r="G25" t="inlineStr"/>
      <c r="H25" t="inlineStr"/>
    </row>
    <row r="26">
      <c r="A26" t="inlineStr">
        <is>
          <t>name</t>
        </is>
      </c>
      <c r="B26" t="inlineStr">
        <is>
          <t>amount</t>
        </is>
      </c>
      <c r="C26" t="inlineStr">
        <is>
          <t>location</t>
        </is>
      </c>
      <c r="D26" t="inlineStr">
        <is>
          <t>unit</t>
        </is>
      </c>
      <c r="E26" t="inlineStr">
        <is>
          <t>categories</t>
        </is>
      </c>
      <c r="F26" t="inlineStr">
        <is>
          <t>type</t>
        </is>
      </c>
      <c r="G26" t="inlineStr">
        <is>
          <t>comment</t>
        </is>
      </c>
      <c r="H26" t="inlineStr">
        <is>
          <t>reference product</t>
        </is>
      </c>
    </row>
    <row r="27">
      <c r="A27" t="inlineStr">
        <is>
          <t>charging station, 500W</t>
        </is>
      </c>
      <c r="B27" t="n">
        <v>1</v>
      </c>
      <c r="C27" t="inlineStr">
        <is>
          <t>GLO</t>
        </is>
      </c>
      <c r="D27" t="inlineStr">
        <is>
          <t>unit</t>
        </is>
      </c>
      <c r="E27" t="inlineStr"/>
      <c r="F27" t="inlineStr">
        <is>
          <t>production</t>
        </is>
      </c>
      <c r="G27" t="inlineStr"/>
      <c r="H27" t="inlineStr">
        <is>
          <t>charging station, 500W</t>
        </is>
      </c>
    </row>
    <row r="28">
      <c r="A28" t="inlineStr">
        <is>
          <t>charger production, for electric scooter</t>
        </is>
      </c>
      <c r="B28" t="n">
        <v>0.5</v>
      </c>
      <c r="C28" t="inlineStr">
        <is>
          <t>GLO</t>
        </is>
      </c>
      <c r="D28" t="inlineStr">
        <is>
          <t>kilogram</t>
        </is>
      </c>
      <c r="E28" t="inlineStr"/>
      <c r="F28" t="inlineStr">
        <is>
          <t>technosphere</t>
        </is>
      </c>
      <c r="G28" t="inlineStr"/>
      <c r="H28" t="inlineStr">
        <is>
          <t>charger, for electric scooter</t>
        </is>
      </c>
    </row>
    <row r="29">
      <c r="A29" t="inlineStr">
        <is>
          <t>transport, freight, sea, container ship</t>
        </is>
      </c>
      <c r="B29" t="n">
        <v>7.95</v>
      </c>
      <c r="C29" t="inlineStr">
        <is>
          <t>GLO</t>
        </is>
      </c>
      <c r="D29" t="inlineStr">
        <is>
          <t>ton kilometer</t>
        </is>
      </c>
      <c r="E29" t="inlineStr"/>
      <c r="F29" t="inlineStr">
        <is>
          <t>technosphere</t>
        </is>
      </c>
      <c r="G29" t="inlineStr"/>
      <c r="H29" t="inlineStr">
        <is>
          <t>transport, freight, sea, container ship</t>
        </is>
      </c>
    </row>
    <row r="30">
      <c r="A30" t="inlineStr">
        <is>
          <t>market for transport, freight, lorry, unspecified</t>
        </is>
      </c>
      <c r="B30" t="n">
        <v>0.5</v>
      </c>
      <c r="C30" t="inlineStr">
        <is>
          <t>RER</t>
        </is>
      </c>
      <c r="D30" t="inlineStr">
        <is>
          <t>ton kilometer</t>
        </is>
      </c>
      <c r="E30" t="inlineStr"/>
      <c r="F30" t="inlineStr">
        <is>
          <t>technosphere</t>
        </is>
      </c>
      <c r="G30" t="inlineStr"/>
      <c r="H30" t="inlineStr">
        <is>
          <t>transport, freight, lorry, unspecified</t>
        </is>
      </c>
    </row>
    <row r="31">
      <c r="A31" t="inlineStr">
        <is>
          <t>treatment of waste electric and electronic equipment, shredding</t>
        </is>
      </c>
      <c r="B31" t="n">
        <v>-0.5</v>
      </c>
      <c r="C31" t="inlineStr">
        <is>
          <t>GLO</t>
        </is>
      </c>
      <c r="D31" t="inlineStr">
        <is>
          <t>kilogram</t>
        </is>
      </c>
      <c r="E31" t="inlineStr"/>
      <c r="F31" t="inlineStr">
        <is>
          <t>technosphere</t>
        </is>
      </c>
      <c r="G31" t="inlineStr"/>
      <c r="H31" t="inlineStr">
        <is>
          <t>waste electric and electronic equipment</t>
        </is>
      </c>
    </row>
    <row r="32">
      <c r="A32" t="inlineStr"/>
      <c r="B32" t="inlineStr"/>
      <c r="C32" t="inlineStr"/>
      <c r="D32" t="inlineStr"/>
      <c r="E32" t="inlineStr"/>
      <c r="F32" t="inlineStr"/>
      <c r="G32" t="inlineStr"/>
      <c r="H32" t="inlineStr"/>
    </row>
    <row r="33">
      <c r="A33" t="inlineStr">
        <is>
          <t>Activity</t>
        </is>
      </c>
      <c r="B33" t="inlineStr">
        <is>
          <t>charging station, 3kW</t>
        </is>
      </c>
      <c r="C33" t="inlineStr"/>
      <c r="D33" t="inlineStr"/>
      <c r="E33" t="inlineStr"/>
      <c r="F33" t="inlineStr"/>
      <c r="G33" t="inlineStr"/>
      <c r="H33" t="inlineStr"/>
    </row>
    <row r="34">
      <c r="A34" t="inlineStr">
        <is>
          <t>location</t>
        </is>
      </c>
      <c r="B34" t="inlineStr">
        <is>
          <t>GLO</t>
        </is>
      </c>
      <c r="C34" t="inlineStr"/>
      <c r="D34" t="inlineStr"/>
      <c r="E34" t="inlineStr"/>
      <c r="F34" t="inlineStr"/>
      <c r="G34" t="inlineStr"/>
      <c r="H34" t="inlineStr"/>
    </row>
    <row r="35">
      <c r="A35" t="inlineStr">
        <is>
          <t>reference product</t>
        </is>
      </c>
      <c r="B35" t="inlineStr">
        <is>
          <t>charging station, 3kW</t>
        </is>
      </c>
      <c r="C35" t="inlineStr"/>
      <c r="D35" t="inlineStr"/>
      <c r="E35" t="inlineStr"/>
      <c r="F35" t="inlineStr"/>
      <c r="G35" t="inlineStr"/>
      <c r="H35" t="inlineStr"/>
    </row>
    <row r="36">
      <c r="A36" t="inlineStr">
        <is>
          <t>type</t>
        </is>
      </c>
      <c r="B36" t="inlineStr">
        <is>
          <t>process</t>
        </is>
      </c>
      <c r="C36" t="inlineStr"/>
      <c r="D36" t="inlineStr"/>
      <c r="E36" t="inlineStr"/>
      <c r="F36" t="inlineStr"/>
      <c r="G36" t="inlineStr"/>
      <c r="H36" t="inlineStr"/>
    </row>
    <row r="37">
      <c r="A37" t="inlineStr">
        <is>
          <t>unit</t>
        </is>
      </c>
      <c r="B37" t="inlineStr">
        <is>
          <t>unit</t>
        </is>
      </c>
      <c r="C37" t="inlineStr"/>
      <c r="D37" t="inlineStr"/>
      <c r="E37" t="inlineStr"/>
      <c r="F37" t="inlineStr"/>
      <c r="G37" t="inlineStr"/>
      <c r="H37" t="inlineStr"/>
    </row>
    <row r="38">
      <c r="A38" t="inlineStr">
        <is>
          <t>source</t>
        </is>
      </c>
      <c r="B38" t="inlineStr">
        <is>
          <t>Sacchi R., Bauer C. Life cycle inventories for on-road vehicles. Paul Scherrer Institut, 2021.</t>
        </is>
      </c>
      <c r="C38" t="inlineStr"/>
      <c r="D38" t="inlineStr"/>
      <c r="E38" t="inlineStr"/>
      <c r="F38" t="inlineStr"/>
      <c r="G38" t="inlineStr"/>
      <c r="H38" t="inlineStr"/>
    </row>
    <row r="39">
      <c r="A39" t="inlineStr">
        <is>
          <t>comment</t>
        </is>
      </c>
      <c r="B39" t="inlineStr">
        <is>
          <t>Uses an electric scooter charger from ecoinvent 3.7 as a proxy.</t>
        </is>
      </c>
      <c r="C39" t="inlineStr"/>
      <c r="D39" t="inlineStr"/>
      <c r="E39" t="inlineStr"/>
      <c r="F39" t="inlineStr"/>
      <c r="G39" t="inlineStr"/>
      <c r="H39" t="inlineStr"/>
    </row>
    <row r="40">
      <c r="A40" t="inlineStr">
        <is>
          <t>classifications</t>
        </is>
      </c>
      <c r="B40" t="inlineStr">
        <is>
          <t>CPC::46220:Parts of electricity distribution or control apparatus</t>
        </is>
      </c>
      <c r="C40" t="inlineStr"/>
      <c r="D40" t="inlineStr"/>
      <c r="E40" t="inlineStr"/>
      <c r="F40" t="inlineStr"/>
      <c r="G40" t="inlineStr"/>
      <c r="H40" t="inlineStr"/>
    </row>
    <row r="41">
      <c r="A41" t="inlineStr">
        <is>
          <t>Exchanges</t>
        </is>
      </c>
      <c r="B41" t="inlineStr"/>
      <c r="C41" t="inlineStr"/>
      <c r="D41" t="inlineStr"/>
      <c r="E41" t="inlineStr"/>
      <c r="F41" t="inlineStr"/>
      <c r="G41" t="inlineStr"/>
      <c r="H41" t="inlineStr"/>
    </row>
    <row r="42">
      <c r="A42" t="inlineStr">
        <is>
          <t>name</t>
        </is>
      </c>
      <c r="B42" t="inlineStr">
        <is>
          <t>amount</t>
        </is>
      </c>
      <c r="C42" t="inlineStr">
        <is>
          <t>location</t>
        </is>
      </c>
      <c r="D42" t="inlineStr">
        <is>
          <t>unit</t>
        </is>
      </c>
      <c r="E42" t="inlineStr">
        <is>
          <t>categories</t>
        </is>
      </c>
      <c r="F42" t="inlineStr">
        <is>
          <t>type</t>
        </is>
      </c>
      <c r="G42" t="inlineStr">
        <is>
          <t>comment</t>
        </is>
      </c>
      <c r="H42" t="inlineStr">
        <is>
          <t>reference product</t>
        </is>
      </c>
    </row>
    <row r="43">
      <c r="A43" t="inlineStr">
        <is>
          <t>charging station, 3kW</t>
        </is>
      </c>
      <c r="B43" t="n">
        <v>1</v>
      </c>
      <c r="C43" t="inlineStr">
        <is>
          <t>GLO</t>
        </is>
      </c>
      <c r="D43" t="inlineStr">
        <is>
          <t>unit</t>
        </is>
      </c>
      <c r="E43" t="inlineStr"/>
      <c r="F43" t="inlineStr">
        <is>
          <t>production</t>
        </is>
      </c>
      <c r="G43" t="inlineStr"/>
      <c r="H43" t="inlineStr">
        <is>
          <t>charging station, 3kW</t>
        </is>
      </c>
    </row>
    <row r="44">
      <c r="A44" t="inlineStr">
        <is>
          <t>charger production, for electric scooter</t>
        </is>
      </c>
      <c r="B44" t="n">
        <v>3</v>
      </c>
      <c r="C44" t="inlineStr">
        <is>
          <t>GLO</t>
        </is>
      </c>
      <c r="D44" t="inlineStr">
        <is>
          <t>kilogram</t>
        </is>
      </c>
      <c r="E44" t="inlineStr"/>
      <c r="F44" t="inlineStr">
        <is>
          <t>technosphere</t>
        </is>
      </c>
      <c r="G44" t="inlineStr"/>
      <c r="H44" t="inlineStr">
        <is>
          <t>charger, for electric scooter</t>
        </is>
      </c>
    </row>
    <row r="45">
      <c r="A45" t="inlineStr">
        <is>
          <t>transport, freight, sea, container ship</t>
        </is>
      </c>
      <c r="B45" t="n">
        <v>47.7</v>
      </c>
      <c r="C45" t="inlineStr">
        <is>
          <t>GLO</t>
        </is>
      </c>
      <c r="D45" t="inlineStr">
        <is>
          <t>ton kilometer</t>
        </is>
      </c>
      <c r="E45" t="inlineStr"/>
      <c r="F45" t="inlineStr">
        <is>
          <t>technosphere</t>
        </is>
      </c>
      <c r="G45" t="inlineStr"/>
      <c r="H45" t="inlineStr">
        <is>
          <t>transport, freight, sea, container ship</t>
        </is>
      </c>
    </row>
    <row r="46">
      <c r="A46" t="inlineStr">
        <is>
          <t>market for transport, freight, lorry, unspecified</t>
        </is>
      </c>
      <c r="B46" t="n">
        <v>3</v>
      </c>
      <c r="C46" t="inlineStr">
        <is>
          <t>RER</t>
        </is>
      </c>
      <c r="D46" t="inlineStr">
        <is>
          <t>ton kilometer</t>
        </is>
      </c>
      <c r="E46" t="inlineStr"/>
      <c r="F46" t="inlineStr">
        <is>
          <t>technosphere</t>
        </is>
      </c>
      <c r="G46" t="inlineStr"/>
      <c r="H46" t="inlineStr">
        <is>
          <t>transport, freight, lorry, unspecified</t>
        </is>
      </c>
    </row>
    <row r="47">
      <c r="A47" t="inlineStr">
        <is>
          <t>treatment of waste electric and electronic equipment, shredding</t>
        </is>
      </c>
      <c r="B47" t="n">
        <v>-3</v>
      </c>
      <c r="C47" t="inlineStr">
        <is>
          <t>GLO</t>
        </is>
      </c>
      <c r="D47" t="inlineStr">
        <is>
          <t>kilogram</t>
        </is>
      </c>
      <c r="E47" t="inlineStr"/>
      <c r="F47" t="inlineStr">
        <is>
          <t>technosphere</t>
        </is>
      </c>
      <c r="G47" t="inlineStr"/>
      <c r="H47" t="inlineStr">
        <is>
          <t>waste electric and electronic equipment</t>
        </is>
      </c>
    </row>
    <row r="48">
      <c r="A48" t="inlineStr"/>
      <c r="B48" t="inlineStr"/>
      <c r="C48" t="inlineStr"/>
      <c r="D48" t="inlineStr"/>
      <c r="E48" t="inlineStr"/>
      <c r="F48" t="inlineStr"/>
      <c r="G48" t="inlineStr"/>
      <c r="H48" t="inlineStr"/>
    </row>
    <row r="49">
      <c r="A49" t="inlineStr">
        <is>
          <t>Activity</t>
        </is>
      </c>
      <c r="B49" t="inlineStr">
        <is>
          <t>Glider lightweighting</t>
        </is>
      </c>
      <c r="C49" t="inlineStr"/>
      <c r="D49" t="inlineStr"/>
      <c r="E49" t="inlineStr"/>
      <c r="F49" t="inlineStr"/>
      <c r="G49" t="inlineStr"/>
      <c r="H49" t="inlineStr"/>
    </row>
    <row r="50">
      <c r="A50" t="inlineStr">
        <is>
          <t>comment</t>
        </is>
      </c>
      <c r="B50" t="inlineStr">
        <is>
          <t>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t>
        </is>
      </c>
      <c r="C50" t="inlineStr"/>
      <c r="D50" t="inlineStr"/>
      <c r="E50" t="inlineStr"/>
      <c r="F50" t="inlineStr"/>
      <c r="G50" t="inlineStr"/>
      <c r="H50" t="inlineStr"/>
    </row>
    <row r="51">
      <c r="A51" t="inlineStr">
        <is>
          <t>location</t>
        </is>
      </c>
      <c r="B51" t="inlineStr">
        <is>
          <t>GLO</t>
        </is>
      </c>
      <c r="C51" t="inlineStr"/>
      <c r="D51" t="inlineStr"/>
      <c r="E51" t="inlineStr"/>
      <c r="F51" t="inlineStr"/>
      <c r="G51" t="inlineStr"/>
      <c r="H51" t="inlineStr"/>
    </row>
    <row r="52">
      <c r="A52" t="inlineStr">
        <is>
          <t>production amount</t>
        </is>
      </c>
      <c r="B52" t="n">
        <v>1</v>
      </c>
      <c r="C52" t="inlineStr"/>
      <c r="D52" t="inlineStr"/>
      <c r="E52" t="inlineStr"/>
      <c r="F52" t="inlineStr"/>
      <c r="G52" t="inlineStr"/>
      <c r="H52" t="inlineStr"/>
    </row>
    <row r="53">
      <c r="A53" t="inlineStr">
        <is>
          <t>reference product</t>
        </is>
      </c>
      <c r="B53" t="inlineStr">
        <is>
          <t>Glider lightweighting</t>
        </is>
      </c>
      <c r="C53" t="inlineStr"/>
      <c r="D53" t="inlineStr"/>
      <c r="E53" t="inlineStr"/>
      <c r="F53" t="inlineStr"/>
      <c r="G53" t="inlineStr"/>
      <c r="H53" t="inlineStr"/>
    </row>
    <row r="54">
      <c r="A54" t="inlineStr">
        <is>
          <t>unit</t>
        </is>
      </c>
      <c r="B54" t="inlineStr">
        <is>
          <t>kilogram</t>
        </is>
      </c>
      <c r="C54" t="inlineStr"/>
      <c r="D54" t="inlineStr"/>
      <c r="E54" t="inlineStr"/>
      <c r="F54" t="inlineStr"/>
      <c r="G54" t="inlineStr"/>
      <c r="H54" t="inlineStr"/>
    </row>
    <row r="55">
      <c r="A55" t="inlineStr">
        <is>
          <t>classifications</t>
        </is>
      </c>
      <c r="B55" t="inlineStr">
        <is>
          <t>CPC::49129:Other parts and accessories n.e.c. of motor vehicles (including brakes, gear boxes, axles, road wheels, suspension shock absorbers, radiators, silencers, exhaust pipes, clutches, steering wheels, steering columns, steering boxes, and parts thereof)</t>
        </is>
      </c>
      <c r="C55" t="inlineStr"/>
      <c r="D55" t="inlineStr"/>
      <c r="E55" t="inlineStr"/>
      <c r="F55" t="inlineStr"/>
      <c r="G55" t="inlineStr"/>
      <c r="H55" t="inlineStr"/>
    </row>
    <row r="56">
      <c r="A56" t="inlineStr">
        <is>
          <t>Exchanges</t>
        </is>
      </c>
      <c r="B56" t="inlineStr"/>
      <c r="C56" t="inlineStr"/>
      <c r="D56" t="inlineStr"/>
      <c r="E56" t="inlineStr"/>
      <c r="F56" t="inlineStr"/>
      <c r="G56" t="inlineStr"/>
      <c r="H56" t="inlineStr"/>
    </row>
    <row r="57">
      <c r="A57" t="inlineStr">
        <is>
          <t>name</t>
        </is>
      </c>
      <c r="B57" t="inlineStr">
        <is>
          <t>amount</t>
        </is>
      </c>
      <c r="C57" t="inlineStr">
        <is>
          <t>database</t>
        </is>
      </c>
      <c r="D57" t="inlineStr">
        <is>
          <t>location</t>
        </is>
      </c>
      <c r="E57" t="inlineStr">
        <is>
          <t>unit</t>
        </is>
      </c>
      <c r="F57" t="inlineStr">
        <is>
          <t>type</t>
        </is>
      </c>
      <c r="G57" t="inlineStr">
        <is>
          <t>reference product</t>
        </is>
      </c>
      <c r="H57" t="inlineStr"/>
    </row>
    <row r="58">
      <c r="A58" t="inlineStr">
        <is>
          <t>Glider lightweighting</t>
        </is>
      </c>
      <c r="B58" t="n">
        <v>1</v>
      </c>
      <c r="C58" t="inlineStr">
        <is>
          <t>Car db</t>
        </is>
      </c>
      <c r="D58" t="inlineStr">
        <is>
          <t>GLO</t>
        </is>
      </c>
      <c r="E58" t="inlineStr">
        <is>
          <t>kilogram</t>
        </is>
      </c>
      <c r="F58" t="inlineStr">
        <is>
          <t>production</t>
        </is>
      </c>
      <c r="G58" t="inlineStr">
        <is>
          <t>Glider lightweighting</t>
        </is>
      </c>
      <c r="H58" t="inlineStr"/>
    </row>
    <row r="59">
      <c r="A59" t="inlineStr">
        <is>
          <t>market for steel, low-alloyed, hot rolled</t>
        </is>
      </c>
      <c r="B59" t="n">
        <v>1.77</v>
      </c>
      <c r="C59" t="inlineStr">
        <is>
          <t>ecoinvent 3.5 cutoff</t>
        </is>
      </c>
      <c r="D59" t="inlineStr">
        <is>
          <t>GLO</t>
        </is>
      </c>
      <c r="E59" t="inlineStr">
        <is>
          <t>kilogram</t>
        </is>
      </c>
      <c r="F59" t="inlineStr">
        <is>
          <t>technosphere</t>
        </is>
      </c>
      <c r="G59" t="inlineStr">
        <is>
          <t>steel, low-alloyed, hot rolled</t>
        </is>
      </c>
      <c r="H59" t="inlineStr"/>
    </row>
    <row r="60">
      <c r="A60" t="inlineStr">
        <is>
          <t>market for aluminium alloy, AlLi</t>
        </is>
      </c>
      <c r="B60" t="n">
        <v>0.8</v>
      </c>
      <c r="C60" t="inlineStr">
        <is>
          <t>ecoinvent 3.5 cutoff</t>
        </is>
      </c>
      <c r="D60" t="inlineStr">
        <is>
          <t>GLO</t>
        </is>
      </c>
      <c r="E60" t="inlineStr">
        <is>
          <t>kilogram</t>
        </is>
      </c>
      <c r="F60" t="inlineStr">
        <is>
          <t>technosphere</t>
        </is>
      </c>
      <c r="G60" t="inlineStr">
        <is>
          <t>aluminium alloy, AlLi</t>
        </is>
      </c>
      <c r="H60" t="inlineStr"/>
    </row>
    <row r="61">
      <c r="A61" t="inlineStr">
        <is>
          <t>metal working, average for aluminium product manufacturing</t>
        </is>
      </c>
      <c r="B61" t="n">
        <v>0.8</v>
      </c>
      <c r="C61" t="inlineStr">
        <is>
          <t>ecoinvent 3.5 cutoff</t>
        </is>
      </c>
      <c r="D61" t="inlineStr">
        <is>
          <t>RER</t>
        </is>
      </c>
      <c r="E61" t="inlineStr">
        <is>
          <t>kilogram</t>
        </is>
      </c>
      <c r="F61" t="inlineStr">
        <is>
          <t>technosphere</t>
        </is>
      </c>
      <c r="G61" t="inlineStr">
        <is>
          <t>metal working, average for aluminium product manufacturing</t>
        </is>
      </c>
      <c r="H61" t="inlineStr"/>
    </row>
    <row r="62">
      <c r="A62" t="inlineStr">
        <is>
          <t>market for steel, low-alloyed, hot rolled</t>
        </is>
      </c>
      <c r="B62" t="n">
        <v>-3.57</v>
      </c>
      <c r="C62" t="inlineStr">
        <is>
          <t>ecoinvent 3.5 cutoff</t>
        </is>
      </c>
      <c r="D62" t="inlineStr">
        <is>
          <t>GLO</t>
        </is>
      </c>
      <c r="E62" t="inlineStr">
        <is>
          <t>kilogram</t>
        </is>
      </c>
      <c r="F62" t="inlineStr">
        <is>
          <t>technosphere</t>
        </is>
      </c>
      <c r="G62" t="inlineStr">
        <is>
          <t>steel, low-alloyed, hot rolled</t>
        </is>
      </c>
      <c r="H62" t="inlineStr"/>
    </row>
    <row r="63">
      <c r="A63" t="inlineStr"/>
      <c r="B63" t="inlineStr"/>
      <c r="C63" t="inlineStr"/>
      <c r="D63" t="inlineStr"/>
      <c r="E63" t="inlineStr"/>
      <c r="F63" t="inlineStr"/>
      <c r="G63" t="inlineStr"/>
      <c r="H63" t="inlineStr"/>
    </row>
    <row r="64">
      <c r="A64" t="inlineStr"/>
      <c r="B64" t="inlineStr"/>
      <c r="C64" t="inlineStr"/>
      <c r="D64" t="inlineStr"/>
      <c r="E64" t="inlineStr"/>
      <c r="F64" t="inlineStr"/>
      <c r="G64" t="inlineStr"/>
      <c r="H64" t="inlineStr"/>
    </row>
    <row r="65">
      <c r="A65" t="inlineStr">
        <is>
          <t>Activity</t>
        </is>
      </c>
      <c r="B65" t="inlineStr">
        <is>
          <t>electric bicycle production, without battery and motor</t>
        </is>
      </c>
      <c r="C65" t="inlineStr"/>
      <c r="D65" t="inlineStr"/>
      <c r="E65" t="inlineStr"/>
      <c r="F65" t="inlineStr"/>
      <c r="G65" t="inlineStr"/>
      <c r="H65" t="inlineStr"/>
    </row>
    <row r="66">
      <c r="A66" t="inlineStr">
        <is>
          <t>comment</t>
        </is>
      </c>
      <c r="B66" t="inlineStr">
        <is>
          <t>This is a copy of the ecoinvent dataset "electric bicycle production" where the battery and the electric motor have been removed.</t>
        </is>
      </c>
      <c r="C66" t="inlineStr"/>
      <c r="D66" t="inlineStr"/>
      <c r="E66" t="inlineStr"/>
      <c r="F66" t="inlineStr"/>
      <c r="G66" t="inlineStr"/>
      <c r="H66" t="inlineStr"/>
    </row>
    <row r="67">
      <c r="A67" t="inlineStr">
        <is>
          <t>location</t>
        </is>
      </c>
      <c r="B67" t="inlineStr">
        <is>
          <t>RER</t>
        </is>
      </c>
      <c r="C67" t="inlineStr"/>
      <c r="D67" t="inlineStr"/>
      <c r="E67" t="inlineStr"/>
      <c r="F67" t="inlineStr"/>
      <c r="G67" t="inlineStr"/>
      <c r="H67" t="inlineStr"/>
    </row>
    <row r="68">
      <c r="A68" t="inlineStr">
        <is>
          <t>production amount</t>
        </is>
      </c>
      <c r="B68" t="n">
        <v>1</v>
      </c>
      <c r="C68" t="inlineStr"/>
      <c r="D68" t="inlineStr"/>
      <c r="E68" t="inlineStr"/>
      <c r="F68" t="inlineStr"/>
      <c r="G68" t="inlineStr"/>
      <c r="H68" t="inlineStr"/>
    </row>
    <row r="69">
      <c r="A69" t="inlineStr">
        <is>
          <t>reference product</t>
        </is>
      </c>
      <c r="B69" t="inlineStr">
        <is>
          <t>electric bicycle, without battery and motor</t>
        </is>
      </c>
      <c r="C69" t="inlineStr"/>
      <c r="D69" t="inlineStr"/>
      <c r="E69" t="inlineStr"/>
      <c r="F69" t="inlineStr"/>
      <c r="G69" t="inlineStr"/>
      <c r="H69" t="inlineStr"/>
    </row>
    <row r="70">
      <c r="A70" t="inlineStr">
        <is>
          <t>unit</t>
        </is>
      </c>
      <c r="B70" t="inlineStr">
        <is>
          <t>unit</t>
        </is>
      </c>
      <c r="C70" t="inlineStr"/>
      <c r="D70" t="inlineStr"/>
      <c r="E70" t="inlineStr"/>
      <c r="F70" t="inlineStr"/>
      <c r="G70" t="inlineStr"/>
      <c r="H70" t="inlineStr"/>
    </row>
    <row r="71">
      <c r="A71" t="inlineStr">
        <is>
          <t>classifications</t>
        </is>
      </c>
      <c r="B71" t="inlineStr">
        <is>
          <t>CPC::49113:Motor cars and other motor vehicles principally designed for the transport of persons (except public-transport type vehicles, vehicles specially designed for travelling on snow, and golf cars and similar vehicles)</t>
        </is>
      </c>
      <c r="C71" t="inlineStr"/>
      <c r="D71" t="inlineStr"/>
      <c r="E71" t="inlineStr"/>
      <c r="F71" t="inlineStr"/>
      <c r="G71" t="inlineStr"/>
      <c r="H71" t="inlineStr"/>
    </row>
    <row r="72">
      <c r="A72" t="inlineStr">
        <is>
          <t>Exchanges</t>
        </is>
      </c>
      <c r="B72" t="inlineStr"/>
      <c r="C72" t="inlineStr"/>
      <c r="D72" t="inlineStr"/>
      <c r="E72" t="inlineStr"/>
      <c r="F72" t="inlineStr"/>
      <c r="G72" t="inlineStr"/>
      <c r="H72" t="inlineStr"/>
    </row>
    <row r="73">
      <c r="A73" t="inlineStr">
        <is>
          <t>name</t>
        </is>
      </c>
      <c r="B73" t="inlineStr">
        <is>
          <t>amount</t>
        </is>
      </c>
      <c r="C73" t="inlineStr">
        <is>
          <t>database</t>
        </is>
      </c>
      <c r="D73" t="inlineStr">
        <is>
          <t>location</t>
        </is>
      </c>
      <c r="E73" t="inlineStr">
        <is>
          <t>categories</t>
        </is>
      </c>
      <c r="F73" t="inlineStr">
        <is>
          <t>unit</t>
        </is>
      </c>
      <c r="G73" t="inlineStr">
        <is>
          <t>type</t>
        </is>
      </c>
      <c r="H73" t="inlineStr">
        <is>
          <t>reference product</t>
        </is>
      </c>
    </row>
    <row r="74">
      <c r="A74" t="inlineStr">
        <is>
          <t>electric bicycle production, without battery and motor</t>
        </is>
      </c>
      <c r="B74" t="n">
        <v>1</v>
      </c>
      <c r="C74" t="inlineStr">
        <is>
          <t>Car db</t>
        </is>
      </c>
      <c r="D74" t="inlineStr">
        <is>
          <t>RER</t>
        </is>
      </c>
      <c r="E74" t="inlineStr"/>
      <c r="F74" t="inlineStr">
        <is>
          <t>unit</t>
        </is>
      </c>
      <c r="G74" t="inlineStr">
        <is>
          <t>production</t>
        </is>
      </c>
      <c r="H74" t="inlineStr">
        <is>
          <t>electric bicycle, without battery and motor</t>
        </is>
      </c>
    </row>
    <row r="75">
      <c r="A75" t="inlineStr">
        <is>
          <t>market for metal working factory</t>
        </is>
      </c>
      <c r="B75" t="n">
        <v>4.6e-10</v>
      </c>
      <c r="C75" t="inlineStr">
        <is>
          <t>ecoinvent 3.5 cutoff</t>
        </is>
      </c>
      <c r="D75" t="inlineStr">
        <is>
          <t>GLO</t>
        </is>
      </c>
      <c r="E75" t="inlineStr"/>
      <c r="F75" t="inlineStr">
        <is>
          <t>unit</t>
        </is>
      </c>
      <c r="G75" t="inlineStr">
        <is>
          <t>technosphere</t>
        </is>
      </c>
      <c r="H75" t="inlineStr">
        <is>
          <t>metal working factory</t>
        </is>
      </c>
    </row>
    <row r="76">
      <c r="A76" t="inlineStr">
        <is>
          <t>market for metal working, average for steel product manufacturing</t>
        </is>
      </c>
      <c r="B76" t="n">
        <v>1</v>
      </c>
      <c r="C76" t="inlineStr">
        <is>
          <t>ecoinvent 3.5 cutoff</t>
        </is>
      </c>
      <c r="D76" t="inlineStr">
        <is>
          <t>GLO</t>
        </is>
      </c>
      <c r="E76" t="inlineStr"/>
      <c r="F76" t="inlineStr">
        <is>
          <t>kilogram</t>
        </is>
      </c>
      <c r="G76" t="inlineStr">
        <is>
          <t>technosphere</t>
        </is>
      </c>
      <c r="H76" t="inlineStr">
        <is>
          <t>metal working, average for steel product manufacturing</t>
        </is>
      </c>
    </row>
    <row r="77">
      <c r="A77" t="inlineStr">
        <is>
          <t>market for steel, low-alloyed</t>
        </is>
      </c>
      <c r="B77" t="n">
        <v>1</v>
      </c>
      <c r="C77" t="inlineStr">
        <is>
          <t>ecoinvent 3.5 cutoff</t>
        </is>
      </c>
      <c r="D77" t="inlineStr">
        <is>
          <t>GLO</t>
        </is>
      </c>
      <c r="E77" t="inlineStr"/>
      <c r="F77" t="inlineStr">
        <is>
          <t>kilogram</t>
        </is>
      </c>
      <c r="G77" t="inlineStr">
        <is>
          <t>technosphere</t>
        </is>
      </c>
      <c r="H77" t="inlineStr">
        <is>
          <t>steel, low-alloyed</t>
        </is>
      </c>
    </row>
    <row r="78">
      <c r="A78" t="inlineStr">
        <is>
          <t>market for polyethylene, high density, granulate</t>
        </is>
      </c>
      <c r="B78" t="n">
        <v>1.9575</v>
      </c>
      <c r="C78" t="inlineStr">
        <is>
          <t>ecoinvent 3.5 cutoff</t>
        </is>
      </c>
      <c r="D78" t="inlineStr">
        <is>
          <t>GLO</t>
        </is>
      </c>
      <c r="E78" t="inlineStr"/>
      <c r="F78" t="inlineStr">
        <is>
          <t>kilogram</t>
        </is>
      </c>
      <c r="G78" t="inlineStr">
        <is>
          <t>technosphere</t>
        </is>
      </c>
      <c r="H78" t="inlineStr">
        <is>
          <t>polyethylene, high density, granulate</t>
        </is>
      </c>
    </row>
    <row r="79">
      <c r="A79" t="inlineStr">
        <is>
          <t>injection moulding</t>
        </is>
      </c>
      <c r="B79" t="n">
        <v>1.9575</v>
      </c>
      <c r="C79" t="inlineStr">
        <is>
          <t>ecoinvent 3.5 cutoff</t>
        </is>
      </c>
      <c r="D79" t="inlineStr">
        <is>
          <t>RER</t>
        </is>
      </c>
      <c r="E79" t="inlineStr"/>
      <c r="F79" t="inlineStr">
        <is>
          <t>kilogram</t>
        </is>
      </c>
      <c r="G79" t="inlineStr">
        <is>
          <t>technosphere</t>
        </is>
      </c>
      <c r="H79" t="inlineStr">
        <is>
          <t>injection moulding</t>
        </is>
      </c>
    </row>
    <row r="80">
      <c r="A80" t="inlineStr">
        <is>
          <t>road vehicle factory construction</t>
        </is>
      </c>
      <c r="B80" t="n">
        <v>1.3227e-09</v>
      </c>
      <c r="C80" t="inlineStr">
        <is>
          <t>ecoinvent 3.5 cutoff</t>
        </is>
      </c>
      <c r="D80" t="inlineStr">
        <is>
          <t>RER</t>
        </is>
      </c>
      <c r="E80" t="inlineStr"/>
      <c r="F80" t="inlineStr">
        <is>
          <t>unit</t>
        </is>
      </c>
      <c r="G80" t="inlineStr">
        <is>
          <t>technosphere</t>
        </is>
      </c>
      <c r="H80" t="inlineStr">
        <is>
          <t>road vehicle factory</t>
        </is>
      </c>
    </row>
    <row r="81">
      <c r="A81" t="inlineStr">
        <is>
          <t>market group for municipal solid waste</t>
        </is>
      </c>
      <c r="B81" t="n">
        <v>-4.5</v>
      </c>
      <c r="C81" t="inlineStr">
        <is>
          <t>ecoinvent 3.5 cutoff</t>
        </is>
      </c>
      <c r="D81" t="inlineStr">
        <is>
          <t>RER</t>
        </is>
      </c>
      <c r="E81" t="inlineStr"/>
      <c r="F81" t="inlineStr">
        <is>
          <t>kilogram</t>
        </is>
      </c>
      <c r="G81" t="inlineStr">
        <is>
          <t>technosphere</t>
        </is>
      </c>
      <c r="H81" t="inlineStr">
        <is>
          <t>municipal solid waste</t>
        </is>
      </c>
    </row>
    <row r="82">
      <c r="A82" t="inlineStr">
        <is>
          <t>market group for heat, district or industrial, natural gas</t>
        </is>
      </c>
      <c r="B82" t="n">
        <v>13.58025</v>
      </c>
      <c r="C82" t="inlineStr">
        <is>
          <t>ecoinvent 3.5 cutoff</t>
        </is>
      </c>
      <c r="D82" t="inlineStr">
        <is>
          <t>RER</t>
        </is>
      </c>
      <c r="E82" t="inlineStr"/>
      <c r="F82" t="inlineStr">
        <is>
          <t>megajoule</t>
        </is>
      </c>
      <c r="G82" t="inlineStr">
        <is>
          <t>technosphere</t>
        </is>
      </c>
      <c r="H82" t="inlineStr">
        <is>
          <t>heat, district or industrial, natural gas</t>
        </is>
      </c>
    </row>
    <row r="83">
      <c r="A83" t="inlineStr">
        <is>
          <t>market for aluminium, wrought alloy</t>
        </is>
      </c>
      <c r="B83" t="n">
        <v>5.1221</v>
      </c>
      <c r="C83" t="inlineStr">
        <is>
          <t>ecoinvent 3.5 cutoff</t>
        </is>
      </c>
      <c r="D83" t="inlineStr">
        <is>
          <t>GLO</t>
        </is>
      </c>
      <c r="E83" t="inlineStr"/>
      <c r="F83" t="inlineStr">
        <is>
          <t>kilogram</t>
        </is>
      </c>
      <c r="G83" t="inlineStr">
        <is>
          <t>technosphere</t>
        </is>
      </c>
      <c r="H83" t="inlineStr">
        <is>
          <t>aluminium, wrought alloy</t>
        </is>
      </c>
    </row>
    <row r="84">
      <c r="A84" t="inlineStr">
        <is>
          <t>wire drawing, steel</t>
        </is>
      </c>
      <c r="B84" t="n">
        <v>0.3375</v>
      </c>
      <c r="C84" t="inlineStr">
        <is>
          <t>ecoinvent 3.5 cutoff</t>
        </is>
      </c>
      <c r="D84" t="inlineStr">
        <is>
          <t>RER</t>
        </is>
      </c>
      <c r="E84" t="inlineStr"/>
      <c r="F84" t="inlineStr">
        <is>
          <t>kilogram</t>
        </is>
      </c>
      <c r="G84" t="inlineStr">
        <is>
          <t>technosphere</t>
        </is>
      </c>
      <c r="H84" t="inlineStr">
        <is>
          <t>wire drawing, steel</t>
        </is>
      </c>
    </row>
    <row r="85">
      <c r="A85" t="inlineStr">
        <is>
          <t>market group for electricity, medium voltage</t>
        </is>
      </c>
      <c r="B85" t="n">
        <v>6.8902</v>
      </c>
      <c r="C85" t="inlineStr">
        <is>
          <t>ecoinvent 3.5 cutoff</t>
        </is>
      </c>
      <c r="D85" t="inlineStr">
        <is>
          <t>RER</t>
        </is>
      </c>
      <c r="E85" t="inlineStr"/>
      <c r="F85" t="inlineStr">
        <is>
          <t>kilowatt hour</t>
        </is>
      </c>
      <c r="G85" t="inlineStr">
        <is>
          <t>technosphere</t>
        </is>
      </c>
      <c r="H85" t="inlineStr">
        <is>
          <t>electricity, medium voltage</t>
        </is>
      </c>
    </row>
    <row r="86">
      <c r="A86" t="inlineStr">
        <is>
          <t>market for steel, low-alloyed, hot rolled</t>
        </is>
      </c>
      <c r="B86" t="n">
        <v>4.9025</v>
      </c>
      <c r="C86" t="inlineStr">
        <is>
          <t>ecoinvent 3.5 cutoff</t>
        </is>
      </c>
      <c r="D86" t="inlineStr">
        <is>
          <t>GLO</t>
        </is>
      </c>
      <c r="E86" t="inlineStr"/>
      <c r="F86" t="inlineStr">
        <is>
          <t>kilogram</t>
        </is>
      </c>
      <c r="G86" t="inlineStr">
        <is>
          <t>technosphere</t>
        </is>
      </c>
      <c r="H86" t="inlineStr">
        <is>
          <t>steel, low-alloyed, hot rolled</t>
        </is>
      </c>
    </row>
    <row r="87">
      <c r="A87" t="inlineStr">
        <is>
          <t>section bar extrusion, aluminium</t>
        </is>
      </c>
      <c r="B87" t="n">
        <v>3.7663</v>
      </c>
      <c r="C87" t="inlineStr">
        <is>
          <t>ecoinvent 3.5 cutoff</t>
        </is>
      </c>
      <c r="D87" t="inlineStr">
        <is>
          <t>RER</t>
        </is>
      </c>
      <c r="E87" t="inlineStr"/>
      <c r="F87" t="inlineStr">
        <is>
          <t>kilogram</t>
        </is>
      </c>
      <c r="G87" t="inlineStr">
        <is>
          <t>technosphere</t>
        </is>
      </c>
      <c r="H87" t="inlineStr">
        <is>
          <t>section bar extrusion, aluminium</t>
        </is>
      </c>
    </row>
    <row r="88">
      <c r="A88" t="inlineStr">
        <is>
          <t>market group for heat, district or industrial, other than natural gas</t>
        </is>
      </c>
      <c r="B88" t="n">
        <v>0.192698</v>
      </c>
      <c r="C88" t="inlineStr">
        <is>
          <t>ecoinvent 3.5 cutoff</t>
        </is>
      </c>
      <c r="D88" t="inlineStr">
        <is>
          <t>RER</t>
        </is>
      </c>
      <c r="E88" t="inlineStr"/>
      <c r="F88" t="inlineStr">
        <is>
          <t>megajoule</t>
        </is>
      </c>
      <c r="G88" t="inlineStr">
        <is>
          <t>technosphere</t>
        </is>
      </c>
      <c r="H88" t="inlineStr">
        <is>
          <t>heat, district or industrial, other than natural gas</t>
        </is>
      </c>
    </row>
    <row r="89">
      <c r="A89" t="inlineStr">
        <is>
          <t>market group for tap water</t>
        </is>
      </c>
      <c r="B89" t="n">
        <v>0.744</v>
      </c>
      <c r="C89" t="inlineStr">
        <is>
          <t>ecoinvent 3.5 cutoff</t>
        </is>
      </c>
      <c r="D89" t="inlineStr">
        <is>
          <t>RER</t>
        </is>
      </c>
      <c r="E89" t="inlineStr"/>
      <c r="F89" t="inlineStr">
        <is>
          <t>kilogram</t>
        </is>
      </c>
      <c r="G89" t="inlineStr">
        <is>
          <t>technosphere</t>
        </is>
      </c>
      <c r="H89" t="inlineStr">
        <is>
          <t>tap water</t>
        </is>
      </c>
    </row>
    <row r="90">
      <c r="A90" t="inlineStr">
        <is>
          <t>market for aluminium, cast alloy</t>
        </is>
      </c>
      <c r="B90" t="n">
        <v>2.4104</v>
      </c>
      <c r="C90" t="inlineStr">
        <is>
          <t>ecoinvent 3.5 cutoff</t>
        </is>
      </c>
      <c r="D90" t="inlineStr">
        <is>
          <t>GLO</t>
        </is>
      </c>
      <c r="E90" t="inlineStr"/>
      <c r="F90" t="inlineStr">
        <is>
          <t>kilogram</t>
        </is>
      </c>
      <c r="G90" t="inlineStr">
        <is>
          <t>technosphere</t>
        </is>
      </c>
      <c r="H90" t="inlineStr">
        <is>
          <t>aluminium, cast alloy</t>
        </is>
      </c>
    </row>
    <row r="91">
      <c r="A91" t="inlineStr">
        <is>
          <t>market for polyurethane, flexible foam</t>
        </is>
      </c>
      <c r="B91" t="n">
        <v>0.03</v>
      </c>
      <c r="C91" t="inlineStr">
        <is>
          <t>ecoinvent 3.5 cutoff</t>
        </is>
      </c>
      <c r="D91" t="inlineStr">
        <is>
          <t>RER</t>
        </is>
      </c>
      <c r="E91" t="inlineStr"/>
      <c r="F91" t="inlineStr">
        <is>
          <t>kilogram</t>
        </is>
      </c>
      <c r="G91" t="inlineStr">
        <is>
          <t>technosphere</t>
        </is>
      </c>
      <c r="H91" t="inlineStr">
        <is>
          <t>polyurethane, flexible foam</t>
        </is>
      </c>
    </row>
    <row r="92">
      <c r="A92" t="inlineStr">
        <is>
          <t>market for synthetic rubber</t>
        </is>
      </c>
      <c r="B92" t="n">
        <v>0.5625</v>
      </c>
      <c r="C92" t="inlineStr">
        <is>
          <t>ecoinvent 3.5 cutoff</t>
        </is>
      </c>
      <c r="D92" t="inlineStr">
        <is>
          <t>GLO</t>
        </is>
      </c>
      <c r="E92" t="inlineStr"/>
      <c r="F92" t="inlineStr">
        <is>
          <t>kilogram</t>
        </is>
      </c>
      <c r="G92" t="inlineStr">
        <is>
          <t>technosphere</t>
        </is>
      </c>
      <c r="H92" t="inlineStr">
        <is>
          <t>synthetic rubber</t>
        </is>
      </c>
    </row>
    <row r="93">
      <c r="A93" t="inlineStr">
        <is>
          <t>market for steel, chromium steel 18/8, hot rolled</t>
        </is>
      </c>
      <c r="B93" t="n">
        <v>1.59</v>
      </c>
      <c r="C93" t="inlineStr">
        <is>
          <t>ecoinvent 3.5 cutoff</t>
        </is>
      </c>
      <c r="D93" t="inlineStr">
        <is>
          <t>GLO</t>
        </is>
      </c>
      <c r="E93" t="inlineStr"/>
      <c r="F93" t="inlineStr">
        <is>
          <t>kilogram</t>
        </is>
      </c>
      <c r="G93" t="inlineStr">
        <is>
          <t>technosphere</t>
        </is>
      </c>
      <c r="H93" t="inlineStr">
        <is>
          <t>steel, chromium steel 18/8, hot rolled</t>
        </is>
      </c>
    </row>
    <row r="94">
      <c r="A94" t="inlineStr">
        <is>
          <t>powder coating, aluminium sheet</t>
        </is>
      </c>
      <c r="B94" t="n">
        <v>0.35</v>
      </c>
      <c r="C94" t="inlineStr">
        <is>
          <t>ecoinvent 3.5 cutoff</t>
        </is>
      </c>
      <c r="D94" t="inlineStr">
        <is>
          <t>RER</t>
        </is>
      </c>
      <c r="E94" t="inlineStr"/>
      <c r="F94" t="inlineStr">
        <is>
          <t>square meter</t>
        </is>
      </c>
      <c r="G94" t="inlineStr">
        <is>
          <t>technosphere</t>
        </is>
      </c>
      <c r="H94" t="inlineStr">
        <is>
          <t>powder coat, aluminium sheet</t>
        </is>
      </c>
    </row>
    <row r="95">
      <c r="A95" t="inlineStr">
        <is>
          <t>chromium steel turning, average, conventional</t>
        </is>
      </c>
      <c r="B95" t="n">
        <v>0.159</v>
      </c>
      <c r="C95" t="inlineStr">
        <is>
          <t>ecoinvent 3.5 cutoff</t>
        </is>
      </c>
      <c r="D95" t="inlineStr">
        <is>
          <t>RER</t>
        </is>
      </c>
      <c r="E95" t="inlineStr"/>
      <c r="F95" t="inlineStr">
        <is>
          <t>kilogram</t>
        </is>
      </c>
      <c r="G95" t="inlineStr">
        <is>
          <t>technosphere</t>
        </is>
      </c>
      <c r="H95" t="inlineStr">
        <is>
          <t>chromium steel removed by turning, average, conventional</t>
        </is>
      </c>
    </row>
    <row r="96">
      <c r="A96" t="inlineStr">
        <is>
          <t>welding, arc, aluminium</t>
        </is>
      </c>
      <c r="B96" t="n">
        <v>0.75</v>
      </c>
      <c r="C96" t="inlineStr">
        <is>
          <t>ecoinvent 3.5 cutoff</t>
        </is>
      </c>
      <c r="D96" t="inlineStr">
        <is>
          <t>RER</t>
        </is>
      </c>
      <c r="E96" t="inlineStr"/>
      <c r="F96" t="inlineStr">
        <is>
          <t>meter</t>
        </is>
      </c>
      <c r="G96" t="inlineStr">
        <is>
          <t>technosphere</t>
        </is>
      </c>
      <c r="H96" t="inlineStr">
        <is>
          <t>welding, arc, aluminium</t>
        </is>
      </c>
    </row>
    <row r="97">
      <c r="A97" t="inlineStr">
        <is>
          <t>market for wastewater, average</t>
        </is>
      </c>
      <c r="B97" t="n">
        <v>-0.000671370317204224</v>
      </c>
      <c r="C97" t="inlineStr">
        <is>
          <t>ecoinvent 3.5 cutoff</t>
        </is>
      </c>
      <c r="D97" t="inlineStr">
        <is>
          <t>Europe without Switzerland</t>
        </is>
      </c>
      <c r="E97" t="inlineStr"/>
      <c r="F97" t="inlineStr">
        <is>
          <t>cubic meter</t>
        </is>
      </c>
      <c r="G97" t="inlineStr">
        <is>
          <t>technosphere</t>
        </is>
      </c>
      <c r="H97" t="inlineStr">
        <is>
          <t>wastewater, average</t>
        </is>
      </c>
    </row>
    <row r="98">
      <c r="A98" t="inlineStr">
        <is>
          <t>market for wastewater, average</t>
        </is>
      </c>
      <c r="B98" t="n">
        <v>-7.26296827957754e-05</v>
      </c>
      <c r="C98" t="inlineStr">
        <is>
          <t>ecoinvent 3.5 cutoff</t>
        </is>
      </c>
      <c r="D98" t="inlineStr">
        <is>
          <t>CH</t>
        </is>
      </c>
      <c r="E98" t="inlineStr"/>
      <c r="F98" t="inlineStr">
        <is>
          <t>cubic meter</t>
        </is>
      </c>
      <c r="G98" t="inlineStr">
        <is>
          <t>technosphere</t>
        </is>
      </c>
      <c r="H98" t="inlineStr">
        <is>
          <t>wastewater, average</t>
        </is>
      </c>
    </row>
    <row r="99">
      <c r="A99" t="inlineStr">
        <is>
          <t>Water</t>
        </is>
      </c>
      <c r="B99" t="n">
        <v>0.0001116</v>
      </c>
      <c r="C99" t="inlineStr">
        <is>
          <t>biosphere3</t>
        </is>
      </c>
      <c r="D99" t="inlineStr"/>
      <c r="E99" t="inlineStr">
        <is>
          <t>air</t>
        </is>
      </c>
      <c r="F99" t="inlineStr">
        <is>
          <t>cubic meter</t>
        </is>
      </c>
      <c r="G99" t="inlineStr">
        <is>
          <t>biosphere</t>
        </is>
      </c>
      <c r="H99" t="inlineStr"/>
    </row>
    <row r="100">
      <c r="A100" t="inlineStr"/>
      <c r="B100" t="inlineStr"/>
      <c r="C100" t="inlineStr"/>
      <c r="D100" t="inlineStr"/>
      <c r="E100" t="inlineStr"/>
      <c r="F100" t="inlineStr"/>
      <c r="G100" t="inlineStr"/>
      <c r="H100" t="inlineStr"/>
    </row>
    <row r="101">
      <c r="A101" t="inlineStr"/>
      <c r="B101" t="inlineStr"/>
      <c r="C101" t="inlineStr"/>
      <c r="D101" t="inlineStr"/>
      <c r="E101" t="inlineStr"/>
      <c r="F101" t="inlineStr"/>
      <c r="G101" t="inlineStr"/>
      <c r="H101" t="inlineStr"/>
    </row>
    <row r="102">
      <c r="A102" t="inlineStr">
        <is>
          <t>Activity</t>
        </is>
      </c>
      <c r="B102" t="inlineStr">
        <is>
          <t>maintenance, electric bicycle, without battery</t>
        </is>
      </c>
      <c r="C102" t="inlineStr"/>
      <c r="D102" t="inlineStr"/>
      <c r="E102" t="inlineStr"/>
      <c r="F102" t="inlineStr"/>
      <c r="G102" t="inlineStr"/>
      <c r="H102" t="inlineStr"/>
    </row>
    <row r="103">
      <c r="A103" t="inlineStr">
        <is>
          <t>comment</t>
        </is>
      </c>
      <c r="B103" t="inlineStr">
        <is>
          <t>This is a copy of the ecoinvent dataset "maintenance, electric bicycle" where the battery replacement and treatment has been removed.</t>
        </is>
      </c>
      <c r="C103" t="inlineStr"/>
      <c r="D103" t="inlineStr"/>
      <c r="E103" t="inlineStr"/>
      <c r="F103" t="inlineStr"/>
      <c r="G103" t="inlineStr"/>
      <c r="H103" t="inlineStr"/>
    </row>
    <row r="104">
      <c r="A104" t="inlineStr">
        <is>
          <t>location</t>
        </is>
      </c>
      <c r="B104" t="inlineStr">
        <is>
          <t>CH</t>
        </is>
      </c>
      <c r="C104" t="inlineStr"/>
      <c r="D104" t="inlineStr"/>
      <c r="E104" t="inlineStr"/>
      <c r="F104" t="inlineStr"/>
      <c r="G104" t="inlineStr"/>
      <c r="H104" t="inlineStr"/>
    </row>
    <row r="105">
      <c r="A105" t="inlineStr">
        <is>
          <t>production amount</t>
        </is>
      </c>
      <c r="B105" t="n">
        <v>1</v>
      </c>
      <c r="C105" t="inlineStr"/>
      <c r="D105" t="inlineStr"/>
      <c r="E105" t="inlineStr"/>
      <c r="F105" t="inlineStr"/>
      <c r="G105" t="inlineStr"/>
      <c r="H105" t="inlineStr"/>
    </row>
    <row r="106">
      <c r="A106" t="inlineStr">
        <is>
          <t>reference product</t>
        </is>
      </c>
      <c r="B106" t="inlineStr">
        <is>
          <t>maintenance, electric bicycle, without battery</t>
        </is>
      </c>
      <c r="C106" t="inlineStr"/>
      <c r="D106" t="inlineStr"/>
      <c r="E106" t="inlineStr"/>
      <c r="F106" t="inlineStr"/>
      <c r="G106" t="inlineStr"/>
      <c r="H106" t="inlineStr"/>
    </row>
    <row r="107">
      <c r="A107" t="inlineStr">
        <is>
          <t>unit</t>
        </is>
      </c>
      <c r="B107" t="inlineStr">
        <is>
          <t>unit</t>
        </is>
      </c>
      <c r="C107" t="inlineStr"/>
      <c r="D107" t="inlineStr"/>
      <c r="E107" t="inlineStr"/>
      <c r="F107" t="inlineStr"/>
      <c r="G107" t="inlineStr"/>
      <c r="H107" t="inlineStr"/>
    </row>
    <row r="108">
      <c r="A108" t="inlineStr">
        <is>
          <t>classifications</t>
        </is>
      </c>
      <c r="B108" t="inlineStr">
        <is>
          <t>CPC::49113:Motor cars and other motor vehicles principally designed for the transport of persons (except public-transport type vehicles, vehicles specially designed for travelling on snow, and golf cars and similar vehicles)</t>
        </is>
      </c>
      <c r="C108" t="inlineStr"/>
      <c r="D108" t="inlineStr"/>
      <c r="E108" t="inlineStr"/>
      <c r="F108" t="inlineStr"/>
      <c r="G108" t="inlineStr"/>
      <c r="H108" t="inlineStr"/>
    </row>
    <row r="109">
      <c r="A109" t="inlineStr">
        <is>
          <t>Exchanges</t>
        </is>
      </c>
      <c r="B109" t="inlineStr"/>
      <c r="C109" t="inlineStr"/>
      <c r="D109" t="inlineStr"/>
      <c r="E109" t="inlineStr"/>
      <c r="F109" t="inlineStr"/>
      <c r="G109" t="inlineStr"/>
      <c r="H109" t="inlineStr"/>
    </row>
    <row r="110">
      <c r="A110" t="inlineStr">
        <is>
          <t>name</t>
        </is>
      </c>
      <c r="B110" t="inlineStr">
        <is>
          <t>amount</t>
        </is>
      </c>
      <c r="C110" t="inlineStr">
        <is>
          <t>database</t>
        </is>
      </c>
      <c r="D110" t="inlineStr">
        <is>
          <t>location</t>
        </is>
      </c>
      <c r="E110" t="inlineStr">
        <is>
          <t>categories</t>
        </is>
      </c>
      <c r="F110" t="inlineStr">
        <is>
          <t>unit</t>
        </is>
      </c>
      <c r="G110" t="inlineStr">
        <is>
          <t>type</t>
        </is>
      </c>
      <c r="H110" t="inlineStr">
        <is>
          <t>reference product</t>
        </is>
      </c>
    </row>
    <row r="111">
      <c r="A111" t="inlineStr">
        <is>
          <t>maintenance, electric bicycle, without battery</t>
        </is>
      </c>
      <c r="B111" t="n">
        <v>1</v>
      </c>
      <c r="C111" t="inlineStr">
        <is>
          <t>Car db</t>
        </is>
      </c>
      <c r="D111" t="inlineStr">
        <is>
          <t>CH</t>
        </is>
      </c>
      <c r="E111" t="inlineStr"/>
      <c r="F111" t="inlineStr">
        <is>
          <t>unit</t>
        </is>
      </c>
      <c r="G111" t="inlineStr">
        <is>
          <t>production</t>
        </is>
      </c>
      <c r="H111" t="inlineStr">
        <is>
          <t>maintenance, electric bicycle, without battery</t>
        </is>
      </c>
    </row>
    <row r="112">
      <c r="A112" t="inlineStr">
        <is>
          <t>market for aluminium alloy, AlMg3</t>
        </is>
      </c>
      <c r="B112" t="n">
        <v>0.37662</v>
      </c>
      <c r="C112" t="inlineStr">
        <is>
          <t>ecoinvent</t>
        </is>
      </c>
      <c r="D112" t="inlineStr">
        <is>
          <t>GLO</t>
        </is>
      </c>
      <c r="E112" t="inlineStr"/>
      <c r="F112" t="inlineStr">
        <is>
          <t>kilogram</t>
        </is>
      </c>
      <c r="G112" t="inlineStr">
        <is>
          <t>technosphere</t>
        </is>
      </c>
      <c r="H112" t="inlineStr">
        <is>
          <t>aluminium alloy, AlMg3</t>
        </is>
      </c>
    </row>
    <row r="113">
      <c r="A113" t="inlineStr">
        <is>
          <t>chromium steel turning, average, conventional</t>
        </is>
      </c>
      <c r="B113" t="n">
        <v>0.22825</v>
      </c>
      <c r="C113" t="inlineStr">
        <is>
          <t>ecoinvent</t>
        </is>
      </c>
      <c r="D113" t="inlineStr">
        <is>
          <t>RER</t>
        </is>
      </c>
      <c r="E113" t="inlineStr"/>
      <c r="F113" t="inlineStr">
        <is>
          <t>kilogram</t>
        </is>
      </c>
      <c r="G113" t="inlineStr">
        <is>
          <t>technosphere</t>
        </is>
      </c>
      <c r="H113" t="inlineStr">
        <is>
          <t>chromium steel removed by turning, average, conventional</t>
        </is>
      </c>
    </row>
    <row r="114">
      <c r="A114" t="inlineStr">
        <is>
          <t>market for waste plastic, mixture</t>
        </is>
      </c>
      <c r="B114" t="n">
        <v>-1.0088</v>
      </c>
      <c r="C114" t="inlineStr">
        <is>
          <t>ecoinvent</t>
        </is>
      </c>
      <c r="D114" t="inlineStr">
        <is>
          <t>CH</t>
        </is>
      </c>
      <c r="E114" t="inlineStr"/>
      <c r="F114" t="inlineStr">
        <is>
          <t>kilogram</t>
        </is>
      </c>
      <c r="G114" t="inlineStr">
        <is>
          <t>technosphere</t>
        </is>
      </c>
      <c r="H114" t="inlineStr">
        <is>
          <t>waste plastic, mixture</t>
        </is>
      </c>
    </row>
    <row r="115">
      <c r="A115" t="inlineStr">
        <is>
          <t>injection moulding</t>
        </is>
      </c>
      <c r="B115" t="n">
        <v>0.97875</v>
      </c>
      <c r="C115" t="inlineStr">
        <is>
          <t>ecoinvent</t>
        </is>
      </c>
      <c r="D115" t="inlineStr">
        <is>
          <t>RER</t>
        </is>
      </c>
      <c r="E115" t="inlineStr"/>
      <c r="F115" t="inlineStr">
        <is>
          <t>kilogram</t>
        </is>
      </c>
      <c r="G115" t="inlineStr">
        <is>
          <t>technosphere</t>
        </is>
      </c>
      <c r="H115" t="inlineStr">
        <is>
          <t>injection moulding</t>
        </is>
      </c>
    </row>
    <row r="116">
      <c r="A116" t="inlineStr">
        <is>
          <t>market for synthetic rubber</t>
        </is>
      </c>
      <c r="B116" t="n">
        <v>1.6875</v>
      </c>
      <c r="C116" t="inlineStr">
        <is>
          <t>ecoinvent</t>
        </is>
      </c>
      <c r="D116" t="inlineStr">
        <is>
          <t>GLO</t>
        </is>
      </c>
      <c r="E116" t="inlineStr"/>
      <c r="F116" t="inlineStr">
        <is>
          <t>kilogram</t>
        </is>
      </c>
      <c r="G116" t="inlineStr">
        <is>
          <t>technosphere</t>
        </is>
      </c>
      <c r="H116" t="inlineStr">
        <is>
          <t>synthetic rubber</t>
        </is>
      </c>
    </row>
    <row r="117">
      <c r="A117" t="inlineStr">
        <is>
          <t>market for polyurethane, flexible foam</t>
        </is>
      </c>
      <c r="B117" t="n">
        <v>0.03</v>
      </c>
      <c r="C117" t="inlineStr">
        <is>
          <t>ecoinvent</t>
        </is>
      </c>
      <c r="D117" t="inlineStr">
        <is>
          <t>RER</t>
        </is>
      </c>
      <c r="E117" t="inlineStr"/>
      <c r="F117" t="inlineStr">
        <is>
          <t>kilogram</t>
        </is>
      </c>
      <c r="G117" t="inlineStr">
        <is>
          <t>technosphere</t>
        </is>
      </c>
      <c r="H117" t="inlineStr">
        <is>
          <t>polyurethane, flexible foam</t>
        </is>
      </c>
    </row>
    <row r="118">
      <c r="A118" t="inlineStr">
        <is>
          <t>market for polyethylene, high density, granulate</t>
        </is>
      </c>
      <c r="B118" t="n">
        <v>0.97875</v>
      </c>
      <c r="C118" t="inlineStr">
        <is>
          <t>ecoinvent</t>
        </is>
      </c>
      <c r="D118" t="inlineStr">
        <is>
          <t>GLO</t>
        </is>
      </c>
      <c r="E118" t="inlineStr"/>
      <c r="F118" t="inlineStr">
        <is>
          <t>kilogram</t>
        </is>
      </c>
      <c r="G118" t="inlineStr">
        <is>
          <t>technosphere</t>
        </is>
      </c>
      <c r="H118" t="inlineStr">
        <is>
          <t>polyethylene, high density, granulate</t>
        </is>
      </c>
    </row>
    <row r="119">
      <c r="A119" t="inlineStr">
        <is>
          <t>market for waste rubber, unspecified</t>
        </is>
      </c>
      <c r="B119" t="n">
        <v>-0.84375</v>
      </c>
      <c r="C119" t="inlineStr">
        <is>
          <t>ecoinvent</t>
        </is>
      </c>
      <c r="D119" t="inlineStr">
        <is>
          <t>CH</t>
        </is>
      </c>
      <c r="E119" t="inlineStr"/>
      <c r="F119" t="inlineStr">
        <is>
          <t>kilogram</t>
        </is>
      </c>
      <c r="G119" t="inlineStr">
        <is>
          <t>technosphere</t>
        </is>
      </c>
      <c r="H119" t="inlineStr">
        <is>
          <t>waste rubber, unspecified</t>
        </is>
      </c>
    </row>
    <row r="120">
      <c r="A120" t="inlineStr">
        <is>
          <t>market for tap water</t>
        </is>
      </c>
      <c r="B120" t="n">
        <v>0.07439999999999999</v>
      </c>
      <c r="C120" t="inlineStr">
        <is>
          <t>ecoinvent</t>
        </is>
      </c>
      <c r="D120" t="inlineStr">
        <is>
          <t>CH</t>
        </is>
      </c>
      <c r="E120" t="inlineStr"/>
      <c r="F120" t="inlineStr">
        <is>
          <t>kilogram</t>
        </is>
      </c>
      <c r="G120" t="inlineStr">
        <is>
          <t>technosphere</t>
        </is>
      </c>
      <c r="H120" t="inlineStr">
        <is>
          <t>tap water</t>
        </is>
      </c>
    </row>
    <row r="121">
      <c r="A121" t="inlineStr">
        <is>
          <t>market for steel, low-alloyed, hot rolled</t>
        </is>
      </c>
      <c r="B121" t="n">
        <v>0.22825</v>
      </c>
      <c r="C121" t="inlineStr">
        <is>
          <t>ecoinvent</t>
        </is>
      </c>
      <c r="D121" t="inlineStr">
        <is>
          <t>GLO</t>
        </is>
      </c>
      <c r="E121" t="inlineStr"/>
      <c r="F121" t="inlineStr">
        <is>
          <t>kilogram</t>
        </is>
      </c>
      <c r="G121" t="inlineStr">
        <is>
          <t>technosphere</t>
        </is>
      </c>
      <c r="H121" t="inlineStr">
        <is>
          <t>steel, low-alloyed, hot rolled</t>
        </is>
      </c>
    </row>
    <row r="122">
      <c r="A122" t="inlineStr">
        <is>
          <t>section bar extrusion, aluminium</t>
        </is>
      </c>
      <c r="B122" t="n">
        <v>0.37662</v>
      </c>
      <c r="C122" t="inlineStr">
        <is>
          <t>ecoinvent</t>
        </is>
      </c>
      <c r="D122" t="inlineStr">
        <is>
          <t>RER</t>
        </is>
      </c>
      <c r="E122" t="inlineStr"/>
      <c r="F122" t="inlineStr">
        <is>
          <t>kilogram</t>
        </is>
      </c>
      <c r="G122" t="inlineStr">
        <is>
          <t>technosphere</t>
        </is>
      </c>
      <c r="H122" t="inlineStr">
        <is>
          <t>section bar extrusion, aluminium</t>
        </is>
      </c>
    </row>
    <row r="123">
      <c r="A123" t="inlineStr">
        <is>
          <t>Water</t>
        </is>
      </c>
      <c r="B123" t="n">
        <v>6.324e-05</v>
      </c>
      <c r="C123" t="inlineStr">
        <is>
          <t>biosphere3</t>
        </is>
      </c>
      <c r="D123" t="inlineStr"/>
      <c r="E123" t="inlineStr">
        <is>
          <t>water</t>
        </is>
      </c>
      <c r="F123" t="inlineStr">
        <is>
          <t>cubic meter</t>
        </is>
      </c>
      <c r="G123" t="inlineStr">
        <is>
          <t>biosphere</t>
        </is>
      </c>
      <c r="H123" t="inlineStr"/>
    </row>
    <row r="124">
      <c r="A124" t="inlineStr">
        <is>
          <t>Water</t>
        </is>
      </c>
      <c r="B124" t="n">
        <v>1.116e-05</v>
      </c>
      <c r="C124" t="inlineStr">
        <is>
          <t>biosphere3</t>
        </is>
      </c>
      <c r="D124" t="inlineStr"/>
      <c r="E124" t="inlineStr">
        <is>
          <t>air</t>
        </is>
      </c>
      <c r="F124" t="inlineStr">
        <is>
          <t>cubic meter</t>
        </is>
      </c>
      <c r="G124" t="inlineStr">
        <is>
          <t>biosphere</t>
        </is>
      </c>
      <c r="H124" t="inlineStr"/>
    </row>
    <row r="125">
      <c r="A125" t="inlineStr"/>
      <c r="B125" t="inlineStr"/>
      <c r="C125" t="inlineStr"/>
      <c r="D125" t="inlineStr"/>
      <c r="E125" t="inlineStr"/>
      <c r="F125" t="inlineStr"/>
      <c r="G125" t="inlineStr"/>
      <c r="H125" t="inlineStr"/>
    </row>
    <row r="126">
      <c r="A126" t="inlineStr">
        <is>
          <t>Activity</t>
        </is>
      </c>
      <c r="B126" t="inlineStr">
        <is>
          <t>fuel supply for gasoline vehicles</t>
        </is>
      </c>
      <c r="C126" t="inlineStr"/>
      <c r="D126" t="inlineStr"/>
      <c r="E126" t="inlineStr"/>
      <c r="F126" t="inlineStr"/>
      <c r="G126" t="inlineStr"/>
      <c r="H126" t="inlineStr"/>
    </row>
    <row r="127">
      <c r="A127" t="inlineStr">
        <is>
          <t>location</t>
        </is>
      </c>
      <c r="B127" t="inlineStr">
        <is>
          <t>CH</t>
        </is>
      </c>
      <c r="C127" t="inlineStr"/>
      <c r="D127" t="inlineStr"/>
      <c r="E127" t="inlineStr"/>
      <c r="F127" t="inlineStr"/>
      <c r="G127" t="inlineStr"/>
      <c r="H127" t="inlineStr"/>
    </row>
    <row r="128">
      <c r="A128" t="inlineStr">
        <is>
          <t>production amount</t>
        </is>
      </c>
      <c r="B128" t="n">
        <v>1</v>
      </c>
      <c r="C128" t="inlineStr"/>
      <c r="D128" t="inlineStr"/>
      <c r="E128" t="inlineStr"/>
      <c r="F128" t="inlineStr"/>
      <c r="G128" t="inlineStr"/>
      <c r="H128" t="inlineStr"/>
    </row>
    <row r="129">
      <c r="A129" t="inlineStr">
        <is>
          <t>reference product</t>
        </is>
      </c>
      <c r="B129" t="inlineStr">
        <is>
          <t>gasoline blend</t>
        </is>
      </c>
      <c r="C129" t="inlineStr"/>
      <c r="D129" t="inlineStr"/>
      <c r="E129" t="inlineStr"/>
      <c r="F129" t="inlineStr"/>
      <c r="G129" t="inlineStr"/>
      <c r="H129" t="inlineStr"/>
    </row>
    <row r="130">
      <c r="A130" t="inlineStr">
        <is>
          <t>source</t>
        </is>
      </c>
      <c r="B130" t="inlineStr">
        <is>
          <t>IEA’s Extended World Energy Balances database for biofuel share in blend</t>
        </is>
      </c>
      <c r="C130" t="inlineStr"/>
      <c r="D130" t="inlineStr"/>
      <c r="E130" t="inlineStr"/>
      <c r="F130" t="inlineStr"/>
      <c r="G130" t="inlineStr"/>
      <c r="H130" t="inlineStr"/>
    </row>
    <row r="131">
      <c r="A131" t="inlineStr">
        <is>
          <t>type</t>
        </is>
      </c>
      <c r="B131" t="inlineStr">
        <is>
          <t>process</t>
        </is>
      </c>
      <c r="C131" t="inlineStr"/>
      <c r="D131" t="inlineStr"/>
      <c r="E131" t="inlineStr"/>
      <c r="F131" t="inlineStr"/>
      <c r="G131" t="inlineStr"/>
      <c r="H131" t="inlineStr"/>
    </row>
    <row r="132">
      <c r="A132" t="inlineStr">
        <is>
          <t>unit</t>
        </is>
      </c>
      <c r="B132" t="inlineStr">
        <is>
          <t>kilogram</t>
        </is>
      </c>
      <c r="C132" t="inlineStr"/>
      <c r="D132" t="inlineStr"/>
      <c r="E132" t="inlineStr"/>
      <c r="F132" t="inlineStr"/>
      <c r="G132" t="inlineStr"/>
      <c r="H132" t="inlineStr"/>
    </row>
    <row r="133">
      <c r="A133" t="inlineStr">
        <is>
          <t>classifications</t>
        </is>
      </c>
      <c r="B133" t="inlineStr">
        <is>
          <t>CPC::33311:Motor gasoline</t>
        </is>
      </c>
      <c r="C133" t="inlineStr"/>
      <c r="D133" t="inlineStr"/>
      <c r="E133" t="inlineStr"/>
      <c r="F133" t="inlineStr"/>
      <c r="G133" t="inlineStr"/>
      <c r="H133" t="inlineStr"/>
    </row>
    <row r="134">
      <c r="A134" t="inlineStr">
        <is>
          <t>Exchanges</t>
        </is>
      </c>
      <c r="B134" t="inlineStr"/>
      <c r="C134" t="inlineStr"/>
      <c r="D134" t="inlineStr"/>
      <c r="E134" t="inlineStr"/>
      <c r="F134" t="inlineStr"/>
      <c r="G134" t="inlineStr"/>
      <c r="H134" t="inlineStr"/>
    </row>
    <row r="135">
      <c r="A135" t="inlineStr">
        <is>
          <t>name</t>
        </is>
      </c>
      <c r="B135" t="inlineStr">
        <is>
          <t>amount</t>
        </is>
      </c>
      <c r="C135" t="inlineStr">
        <is>
          <t>location</t>
        </is>
      </c>
      <c r="D135" t="inlineStr">
        <is>
          <t>unit</t>
        </is>
      </c>
      <c r="E135" t="inlineStr">
        <is>
          <t>categories</t>
        </is>
      </c>
      <c r="F135" t="inlineStr">
        <is>
          <t>type</t>
        </is>
      </c>
      <c r="G135" t="inlineStr">
        <is>
          <t>reference product</t>
        </is>
      </c>
      <c r="H135" t="inlineStr"/>
    </row>
    <row r="136">
      <c r="A136" t="inlineStr">
        <is>
          <t>fuel supply for gasoline vehicles</t>
        </is>
      </c>
      <c r="B136" t="n">
        <v>1</v>
      </c>
      <c r="C136" t="inlineStr">
        <is>
          <t>CH</t>
        </is>
      </c>
      <c r="D136" t="inlineStr">
        <is>
          <t>kilogram</t>
        </is>
      </c>
      <c r="E136" t="inlineStr"/>
      <c r="F136" t="inlineStr">
        <is>
          <t>production</t>
        </is>
      </c>
      <c r="G136" t="inlineStr">
        <is>
          <t>gasoline blend</t>
        </is>
      </c>
      <c r="H136" t="inlineStr"/>
    </row>
    <row r="137">
      <c r="A137" t="inlineStr">
        <is>
          <t>Ethanol, from wheat straw, at fuelling station</t>
        </is>
      </c>
      <c r="B137" t="n">
        <v>0.012</v>
      </c>
      <c r="C137" t="inlineStr">
        <is>
          <t>RER</t>
        </is>
      </c>
      <c r="D137" t="inlineStr">
        <is>
          <t>kilogram</t>
        </is>
      </c>
      <c r="E137" t="inlineStr"/>
      <c r="F137" t="inlineStr">
        <is>
          <t>technosphere</t>
        </is>
      </c>
      <c r="G137" t="inlineStr">
        <is>
          <t>ethanol, without water, in 99.7% solution state, vehicle grade</t>
        </is>
      </c>
      <c r="H137" t="inlineStr"/>
    </row>
    <row r="138">
      <c r="A138" t="inlineStr">
        <is>
          <t>market for petrol, low-sulfur</t>
        </is>
      </c>
      <c r="B138" t="n">
        <v>0.988</v>
      </c>
      <c r="C138" t="inlineStr">
        <is>
          <t>CH</t>
        </is>
      </c>
      <c r="D138" t="inlineStr">
        <is>
          <t>kilogram</t>
        </is>
      </c>
      <c r="E138" t="inlineStr"/>
      <c r="F138" t="inlineStr">
        <is>
          <t>technosphere</t>
        </is>
      </c>
      <c r="G138" t="inlineStr">
        <is>
          <t>petrol, low-sulfur</t>
        </is>
      </c>
      <c r="H138" t="inlineStr"/>
    </row>
    <row r="139">
      <c r="A139" t="inlineStr"/>
      <c r="B139" t="inlineStr"/>
      <c r="C139" t="inlineStr"/>
      <c r="D139" t="inlineStr"/>
      <c r="E139" t="inlineStr"/>
      <c r="F139" t="inlineStr"/>
      <c r="G139" t="inlineStr"/>
      <c r="H139" t="inlineStr"/>
    </row>
    <row r="140">
      <c r="A140" t="inlineStr"/>
      <c r="B140" t="inlineStr"/>
      <c r="C140" t="inlineStr"/>
      <c r="D140" t="inlineStr"/>
      <c r="E140" t="inlineStr"/>
      <c r="F140" t="inlineStr"/>
      <c r="G140" t="inlineStr"/>
      <c r="H140" t="inlineStr"/>
    </row>
    <row r="141">
      <c r="A141" t="inlineStr">
        <is>
          <t>Activity</t>
        </is>
      </c>
      <c r="B141" t="inlineStr">
        <is>
          <t>electric cargo bicycle production, without battery and motor</t>
        </is>
      </c>
      <c r="C141" t="inlineStr"/>
      <c r="D141" t="inlineStr"/>
      <c r="E141" t="inlineStr"/>
      <c r="F141" t="inlineStr"/>
      <c r="G141" t="inlineStr"/>
      <c r="H141" t="inlineStr"/>
    </row>
    <row r="142">
      <c r="A142" t="inlineStr">
        <is>
          <t>comment</t>
        </is>
      </c>
      <c r="B142" t="inlineStr">
        <is>
          <t>This is a copy of the ecoinvent dataset "electric bicycle production" where the battery and the electric motor have been removed.
Also, the additional weight comes from an increase in steel (20%) and wood (80%), to amount to a vehicle mass of 50kg in total.
We assume the cargo box is made of glue laminated spruce timber, with a density of 450 kg/m3.</t>
        </is>
      </c>
      <c r="C142" t="inlineStr"/>
      <c r="D142" t="inlineStr"/>
      <c r="E142" t="inlineStr"/>
      <c r="F142" t="inlineStr"/>
      <c r="G142" t="inlineStr"/>
      <c r="H142" t="inlineStr"/>
    </row>
    <row r="143">
      <c r="A143" t="inlineStr">
        <is>
          <t>location</t>
        </is>
      </c>
      <c r="B143" t="inlineStr">
        <is>
          <t>RER</t>
        </is>
      </c>
      <c r="C143" t="inlineStr"/>
      <c r="D143" t="inlineStr"/>
      <c r="E143" t="inlineStr"/>
      <c r="F143" t="inlineStr"/>
      <c r="G143" t="inlineStr"/>
      <c r="H143" t="inlineStr"/>
    </row>
    <row r="144">
      <c r="A144" t="inlineStr">
        <is>
          <t>production amount</t>
        </is>
      </c>
      <c r="B144" t="n">
        <v>1</v>
      </c>
      <c r="C144" t="inlineStr"/>
      <c r="D144" t="inlineStr"/>
      <c r="E144" t="inlineStr"/>
      <c r="F144" t="inlineStr"/>
      <c r="G144" t="inlineStr"/>
      <c r="H144" t="inlineStr"/>
    </row>
    <row r="145">
      <c r="A145" t="inlineStr">
        <is>
          <t>reference product</t>
        </is>
      </c>
      <c r="B145" t="inlineStr">
        <is>
          <t>electric cargo bicycle, without battery and motor</t>
        </is>
      </c>
      <c r="C145" t="inlineStr"/>
      <c r="D145" t="inlineStr"/>
      <c r="E145" t="inlineStr"/>
      <c r="F145" t="inlineStr"/>
      <c r="G145" t="inlineStr"/>
      <c r="H145" t="inlineStr"/>
    </row>
    <row r="146">
      <c r="A146" t="inlineStr">
        <is>
          <t>unit</t>
        </is>
      </c>
      <c r="B146" t="inlineStr">
        <is>
          <t>unit</t>
        </is>
      </c>
      <c r="C146" t="inlineStr"/>
      <c r="D146" t="inlineStr"/>
      <c r="E146" t="inlineStr"/>
      <c r="F146" t="inlineStr"/>
      <c r="G146" t="inlineStr"/>
      <c r="H146" t="inlineStr"/>
    </row>
    <row r="147">
      <c r="A147" t="inlineStr">
        <is>
          <t>classifications</t>
        </is>
      </c>
      <c r="B147" t="inlineStr">
        <is>
          <t>CPC::49113:Motor cars and other motor vehicles principally designed for the transport of persons (except public-transport type vehicles, vehicles specially designed for travelling on snow, and golf cars and similar vehicles)</t>
        </is>
      </c>
      <c r="C147" t="inlineStr"/>
      <c r="D147" t="inlineStr"/>
      <c r="E147" t="inlineStr"/>
      <c r="F147" t="inlineStr"/>
      <c r="G147" t="inlineStr"/>
      <c r="H147" t="inlineStr"/>
    </row>
    <row r="148">
      <c r="A148" t="inlineStr">
        <is>
          <t>Exchanges</t>
        </is>
      </c>
      <c r="B148" t="inlineStr"/>
      <c r="C148" t="inlineStr"/>
      <c r="D148" t="inlineStr"/>
      <c r="E148" t="inlineStr"/>
      <c r="F148" t="inlineStr"/>
      <c r="G148" t="inlineStr"/>
      <c r="H148" t="inlineStr"/>
    </row>
    <row r="149">
      <c r="A149" t="inlineStr">
        <is>
          <t>name</t>
        </is>
      </c>
      <c r="B149" t="inlineStr">
        <is>
          <t>amount</t>
        </is>
      </c>
      <c r="C149" t="inlineStr">
        <is>
          <t>database</t>
        </is>
      </c>
      <c r="D149" t="inlineStr">
        <is>
          <t>location</t>
        </is>
      </c>
      <c r="E149" t="inlineStr">
        <is>
          <t>categories</t>
        </is>
      </c>
      <c r="F149" t="inlineStr">
        <is>
          <t>unit</t>
        </is>
      </c>
      <c r="G149" t="inlineStr">
        <is>
          <t>type</t>
        </is>
      </c>
      <c r="H149" t="inlineStr">
        <is>
          <t>reference product</t>
        </is>
      </c>
    </row>
    <row r="150">
      <c r="A150" t="inlineStr">
        <is>
          <t>electric cargo bicycle production, without battery and motor</t>
        </is>
      </c>
      <c r="B150" t="n">
        <v>1</v>
      </c>
      <c r="C150" t="inlineStr">
        <is>
          <t>Car db</t>
        </is>
      </c>
      <c r="D150" t="inlineStr">
        <is>
          <t>RER</t>
        </is>
      </c>
      <c r="E150" t="inlineStr"/>
      <c r="F150" t="inlineStr">
        <is>
          <t>unit</t>
        </is>
      </c>
      <c r="G150" t="inlineStr">
        <is>
          <t>production</t>
        </is>
      </c>
      <c r="H150" t="inlineStr">
        <is>
          <t>electric cargo bicycle, without battery and motor</t>
        </is>
      </c>
    </row>
    <row r="151">
      <c r="A151" t="inlineStr">
        <is>
          <t>market for metal working factory</t>
        </is>
      </c>
      <c r="B151" t="n">
        <v>4.6e-10</v>
      </c>
      <c r="C151" t="inlineStr">
        <is>
          <t>ecoinvent 3.5 cutoff</t>
        </is>
      </c>
      <c r="D151" t="inlineStr">
        <is>
          <t>GLO</t>
        </is>
      </c>
      <c r="E151" t="inlineStr"/>
      <c r="F151" t="inlineStr">
        <is>
          <t>unit</t>
        </is>
      </c>
      <c r="G151" t="inlineStr">
        <is>
          <t>technosphere</t>
        </is>
      </c>
      <c r="H151" t="inlineStr">
        <is>
          <t>metal working factory</t>
        </is>
      </c>
    </row>
    <row r="152">
      <c r="A152" t="inlineStr">
        <is>
          <t>market for metal working, average for steel product manufacturing</t>
        </is>
      </c>
      <c r="B152" t="n">
        <v>1</v>
      </c>
      <c r="C152" t="inlineStr">
        <is>
          <t>ecoinvent 3.5 cutoff</t>
        </is>
      </c>
      <c r="D152" t="inlineStr">
        <is>
          <t>GLO</t>
        </is>
      </c>
      <c r="E152" t="inlineStr"/>
      <c r="F152" t="inlineStr">
        <is>
          <t>kilogram</t>
        </is>
      </c>
      <c r="G152" t="inlineStr">
        <is>
          <t>technosphere</t>
        </is>
      </c>
      <c r="H152" t="inlineStr">
        <is>
          <t>metal working, average for steel product manufacturing</t>
        </is>
      </c>
    </row>
    <row r="153">
      <c r="A153" t="inlineStr">
        <is>
          <t>market for steel, low-alloyed</t>
        </is>
      </c>
      <c r="B153" t="n">
        <v>1</v>
      </c>
      <c r="C153" t="inlineStr">
        <is>
          <t>ecoinvent 3.5 cutoff</t>
        </is>
      </c>
      <c r="D153" t="inlineStr">
        <is>
          <t>GLO</t>
        </is>
      </c>
      <c r="E153" t="inlineStr"/>
      <c r="F153" t="inlineStr">
        <is>
          <t>kilogram</t>
        </is>
      </c>
      <c r="G153" t="inlineStr">
        <is>
          <t>technosphere</t>
        </is>
      </c>
      <c r="H153" t="inlineStr">
        <is>
          <t>steel, low-alloyed</t>
        </is>
      </c>
    </row>
    <row r="154">
      <c r="A154" t="inlineStr">
        <is>
          <t>market for polyethylene, high density, granulate</t>
        </is>
      </c>
      <c r="B154" t="n">
        <v>1.9575</v>
      </c>
      <c r="C154" t="inlineStr">
        <is>
          <t>ecoinvent 3.5 cutoff</t>
        </is>
      </c>
      <c r="D154" t="inlineStr">
        <is>
          <t>GLO</t>
        </is>
      </c>
      <c r="E154" t="inlineStr"/>
      <c r="F154" t="inlineStr">
        <is>
          <t>kilogram</t>
        </is>
      </c>
      <c r="G154" t="inlineStr">
        <is>
          <t>technosphere</t>
        </is>
      </c>
      <c r="H154" t="inlineStr">
        <is>
          <t>polyethylene, high density, granulate</t>
        </is>
      </c>
    </row>
    <row r="155">
      <c r="A155" t="inlineStr">
        <is>
          <t>injection moulding</t>
        </is>
      </c>
      <c r="B155" t="n">
        <v>1.9575</v>
      </c>
      <c r="C155" t="inlineStr">
        <is>
          <t>ecoinvent 3.5 cutoff</t>
        </is>
      </c>
      <c r="D155" t="inlineStr">
        <is>
          <t>RER</t>
        </is>
      </c>
      <c r="E155" t="inlineStr"/>
      <c r="F155" t="inlineStr">
        <is>
          <t>kilogram</t>
        </is>
      </c>
      <c r="G155" t="inlineStr">
        <is>
          <t>technosphere</t>
        </is>
      </c>
      <c r="H155" t="inlineStr">
        <is>
          <t>injection moulding</t>
        </is>
      </c>
    </row>
    <row r="156">
      <c r="A156" t="inlineStr">
        <is>
          <t>road vehicle factory construction</t>
        </is>
      </c>
      <c r="B156" t="n">
        <v>1.3227e-09</v>
      </c>
      <c r="C156" t="inlineStr">
        <is>
          <t>ecoinvent 3.5 cutoff</t>
        </is>
      </c>
      <c r="D156" t="inlineStr">
        <is>
          <t>RER</t>
        </is>
      </c>
      <c r="E156" t="inlineStr"/>
      <c r="F156" t="inlineStr">
        <is>
          <t>unit</t>
        </is>
      </c>
      <c r="G156" t="inlineStr">
        <is>
          <t>technosphere</t>
        </is>
      </c>
      <c r="H156" t="inlineStr">
        <is>
          <t>road vehicle factory</t>
        </is>
      </c>
    </row>
    <row r="157">
      <c r="A157" t="inlineStr">
        <is>
          <t>market group for municipal solid waste</t>
        </is>
      </c>
      <c r="B157" t="n">
        <v>-4.5</v>
      </c>
      <c r="C157" t="inlineStr">
        <is>
          <t>ecoinvent 3.5 cutoff</t>
        </is>
      </c>
      <c r="D157" t="inlineStr">
        <is>
          <t>RER</t>
        </is>
      </c>
      <c r="E157" t="inlineStr"/>
      <c r="F157" t="inlineStr">
        <is>
          <t>kilogram</t>
        </is>
      </c>
      <c r="G157" t="inlineStr">
        <is>
          <t>technosphere</t>
        </is>
      </c>
      <c r="H157" t="inlineStr">
        <is>
          <t>municipal solid waste</t>
        </is>
      </c>
    </row>
    <row r="158">
      <c r="A158" t="inlineStr">
        <is>
          <t>market group for heat, district or industrial, natural gas</t>
        </is>
      </c>
      <c r="B158" t="n">
        <v>13.58025</v>
      </c>
      <c r="C158" t="inlineStr">
        <is>
          <t>ecoinvent 3.5 cutoff</t>
        </is>
      </c>
      <c r="D158" t="inlineStr">
        <is>
          <t>RER</t>
        </is>
      </c>
      <c r="E158" t="inlineStr"/>
      <c r="F158" t="inlineStr">
        <is>
          <t>megajoule</t>
        </is>
      </c>
      <c r="G158" t="inlineStr">
        <is>
          <t>technosphere</t>
        </is>
      </c>
      <c r="H158" t="inlineStr">
        <is>
          <t>heat, district or industrial, natural gas</t>
        </is>
      </c>
    </row>
    <row r="159">
      <c r="A159" t="inlineStr">
        <is>
          <t>market for aluminium, wrought alloy</t>
        </is>
      </c>
      <c r="B159" t="n">
        <v>5.1221</v>
      </c>
      <c r="C159" t="inlineStr">
        <is>
          <t>ecoinvent 3.5 cutoff</t>
        </is>
      </c>
      <c r="D159" t="inlineStr">
        <is>
          <t>GLO</t>
        </is>
      </c>
      <c r="E159" t="inlineStr"/>
      <c r="F159" t="inlineStr">
        <is>
          <t>kilogram</t>
        </is>
      </c>
      <c r="G159" t="inlineStr">
        <is>
          <t>technosphere</t>
        </is>
      </c>
      <c r="H159" t="inlineStr">
        <is>
          <t>aluminium, wrought alloy</t>
        </is>
      </c>
    </row>
    <row r="160">
      <c r="A160" t="inlineStr">
        <is>
          <t>wire drawing, steel</t>
        </is>
      </c>
      <c r="B160" t="n">
        <v>0.3375</v>
      </c>
      <c r="C160" t="inlineStr">
        <is>
          <t>ecoinvent 3.5 cutoff</t>
        </is>
      </c>
      <c r="D160" t="inlineStr">
        <is>
          <t>RER</t>
        </is>
      </c>
      <c r="E160" t="inlineStr"/>
      <c r="F160" t="inlineStr">
        <is>
          <t>kilogram</t>
        </is>
      </c>
      <c r="G160" t="inlineStr">
        <is>
          <t>technosphere</t>
        </is>
      </c>
      <c r="H160" t="inlineStr">
        <is>
          <t>wire drawing, steel</t>
        </is>
      </c>
    </row>
    <row r="161">
      <c r="A161" t="inlineStr">
        <is>
          <t>market group for electricity, medium voltage</t>
        </is>
      </c>
      <c r="B161" t="n">
        <v>6.8902</v>
      </c>
      <c r="C161" t="inlineStr">
        <is>
          <t>ecoinvent 3.5 cutoff</t>
        </is>
      </c>
      <c r="D161" t="inlineStr">
        <is>
          <t>RER</t>
        </is>
      </c>
      <c r="E161" t="inlineStr"/>
      <c r="F161" t="inlineStr">
        <is>
          <t>kilowatt hour</t>
        </is>
      </c>
      <c r="G161" t="inlineStr">
        <is>
          <t>technosphere</t>
        </is>
      </c>
      <c r="H161" t="inlineStr">
        <is>
          <t>electricity, medium voltage</t>
        </is>
      </c>
    </row>
    <row r="162">
      <c r="A162" t="inlineStr">
        <is>
          <t>market for steel, low-alloyed, hot rolled</t>
        </is>
      </c>
      <c r="B162" t="n">
        <v>12.5</v>
      </c>
      <c r="C162" t="inlineStr">
        <is>
          <t>ecoinvent 3.5 cutoff</t>
        </is>
      </c>
      <c r="D162" t="inlineStr">
        <is>
          <t>GLO</t>
        </is>
      </c>
      <c r="E162" t="inlineStr"/>
      <c r="F162" t="inlineStr">
        <is>
          <t>kilogram</t>
        </is>
      </c>
      <c r="G162" t="inlineStr">
        <is>
          <t>technosphere</t>
        </is>
      </c>
      <c r="H162" t="inlineStr">
        <is>
          <t>steel, low-alloyed, hot rolled</t>
        </is>
      </c>
    </row>
    <row r="163">
      <c r="A163" t="inlineStr">
        <is>
          <t>section bar extrusion, aluminium</t>
        </is>
      </c>
      <c r="B163" t="n">
        <v>3.7663</v>
      </c>
      <c r="C163" t="inlineStr">
        <is>
          <t>ecoinvent 3.5 cutoff</t>
        </is>
      </c>
      <c r="D163" t="inlineStr">
        <is>
          <t>RER</t>
        </is>
      </c>
      <c r="E163" t="inlineStr"/>
      <c r="F163" t="inlineStr">
        <is>
          <t>kilogram</t>
        </is>
      </c>
      <c r="G163" t="inlineStr">
        <is>
          <t>technosphere</t>
        </is>
      </c>
      <c r="H163" t="inlineStr">
        <is>
          <t>section bar extrusion, aluminium</t>
        </is>
      </c>
    </row>
    <row r="164">
      <c r="A164" t="inlineStr">
        <is>
          <t>market group for heat, district or industrial, other than natural gas</t>
        </is>
      </c>
      <c r="B164" t="n">
        <v>0.192698</v>
      </c>
      <c r="C164" t="inlineStr">
        <is>
          <t>ecoinvent 3.5 cutoff</t>
        </is>
      </c>
      <c r="D164" t="inlineStr">
        <is>
          <t>RER</t>
        </is>
      </c>
      <c r="E164" t="inlineStr"/>
      <c r="F164" t="inlineStr">
        <is>
          <t>megajoule</t>
        </is>
      </c>
      <c r="G164" t="inlineStr">
        <is>
          <t>technosphere</t>
        </is>
      </c>
      <c r="H164" t="inlineStr">
        <is>
          <t>heat, district or industrial, other than natural gas</t>
        </is>
      </c>
    </row>
    <row r="165">
      <c r="A165" t="inlineStr">
        <is>
          <t>market group for tap water</t>
        </is>
      </c>
      <c r="B165" t="n">
        <v>0.744</v>
      </c>
      <c r="C165" t="inlineStr">
        <is>
          <t>ecoinvent 3.5 cutoff</t>
        </is>
      </c>
      <c r="D165" t="inlineStr">
        <is>
          <t>RER</t>
        </is>
      </c>
      <c r="E165" t="inlineStr"/>
      <c r="F165" t="inlineStr">
        <is>
          <t>kilogram</t>
        </is>
      </c>
      <c r="G165" t="inlineStr">
        <is>
          <t>technosphere</t>
        </is>
      </c>
      <c r="H165" t="inlineStr">
        <is>
          <t>tap water</t>
        </is>
      </c>
    </row>
    <row r="166">
      <c r="A166" t="inlineStr">
        <is>
          <t>market for aluminium, cast alloy</t>
        </is>
      </c>
      <c r="B166" t="n">
        <v>2.4104</v>
      </c>
      <c r="C166" t="inlineStr">
        <is>
          <t>ecoinvent 3.5 cutoff</t>
        </is>
      </c>
      <c r="D166" t="inlineStr">
        <is>
          <t>GLO</t>
        </is>
      </c>
      <c r="E166" t="inlineStr"/>
      <c r="F166" t="inlineStr">
        <is>
          <t>kilogram</t>
        </is>
      </c>
      <c r="G166" t="inlineStr">
        <is>
          <t>technosphere</t>
        </is>
      </c>
      <c r="H166" t="inlineStr">
        <is>
          <t>aluminium, cast alloy</t>
        </is>
      </c>
    </row>
    <row r="167">
      <c r="A167" t="inlineStr">
        <is>
          <t>market for polyurethane, flexible foam</t>
        </is>
      </c>
      <c r="B167" t="n">
        <v>0.03</v>
      </c>
      <c r="C167" t="inlineStr">
        <is>
          <t>ecoinvent 3.5 cutoff</t>
        </is>
      </c>
      <c r="D167" t="inlineStr">
        <is>
          <t>RER</t>
        </is>
      </c>
      <c r="E167" t="inlineStr"/>
      <c r="F167" t="inlineStr">
        <is>
          <t>kilogram</t>
        </is>
      </c>
      <c r="G167" t="inlineStr">
        <is>
          <t>technosphere</t>
        </is>
      </c>
      <c r="H167" t="inlineStr">
        <is>
          <t>polyurethane, flexible foam</t>
        </is>
      </c>
    </row>
    <row r="168">
      <c r="A168" t="inlineStr">
        <is>
          <t>market for synthetic rubber</t>
        </is>
      </c>
      <c r="B168" t="n">
        <v>0.5625</v>
      </c>
      <c r="C168" t="inlineStr">
        <is>
          <t>ecoinvent 3.5 cutoff</t>
        </is>
      </c>
      <c r="D168" t="inlineStr">
        <is>
          <t>GLO</t>
        </is>
      </c>
      <c r="E168" t="inlineStr"/>
      <c r="F168" t="inlineStr">
        <is>
          <t>kilogram</t>
        </is>
      </c>
      <c r="G168" t="inlineStr">
        <is>
          <t>technosphere</t>
        </is>
      </c>
      <c r="H168" t="inlineStr">
        <is>
          <t>synthetic rubber</t>
        </is>
      </c>
    </row>
    <row r="169">
      <c r="A169" t="inlineStr">
        <is>
          <t>market for steel, chromium steel 18/8, hot rolled</t>
        </is>
      </c>
      <c r="B169" t="n">
        <v>1.59</v>
      </c>
      <c r="C169" t="inlineStr">
        <is>
          <t>ecoinvent 3.5 cutoff</t>
        </is>
      </c>
      <c r="D169" t="inlineStr">
        <is>
          <t>GLO</t>
        </is>
      </c>
      <c r="E169" t="inlineStr"/>
      <c r="F169" t="inlineStr">
        <is>
          <t>kilogram</t>
        </is>
      </c>
      <c r="G169" t="inlineStr">
        <is>
          <t>technosphere</t>
        </is>
      </c>
      <c r="H169" t="inlineStr">
        <is>
          <t>steel, chromium steel 18/8, hot rolled</t>
        </is>
      </c>
    </row>
    <row r="170">
      <c r="A170" t="inlineStr">
        <is>
          <t>powder coating, aluminium sheet</t>
        </is>
      </c>
      <c r="B170" t="n">
        <v>0.35</v>
      </c>
      <c r="C170" t="inlineStr">
        <is>
          <t>ecoinvent 3.5 cutoff</t>
        </is>
      </c>
      <c r="D170" t="inlineStr">
        <is>
          <t>RER</t>
        </is>
      </c>
      <c r="E170" t="inlineStr"/>
      <c r="F170" t="inlineStr">
        <is>
          <t>square meter</t>
        </is>
      </c>
      <c r="G170" t="inlineStr">
        <is>
          <t>technosphere</t>
        </is>
      </c>
      <c r="H170" t="inlineStr">
        <is>
          <t>powder coat, aluminium sheet</t>
        </is>
      </c>
    </row>
    <row r="171">
      <c r="A171" t="inlineStr">
        <is>
          <t>chromium steel turning, average, conventional</t>
        </is>
      </c>
      <c r="B171" t="n">
        <v>0.159</v>
      </c>
      <c r="C171" t="inlineStr">
        <is>
          <t>ecoinvent 3.5 cutoff</t>
        </is>
      </c>
      <c r="D171" t="inlineStr">
        <is>
          <t>RER</t>
        </is>
      </c>
      <c r="E171" t="inlineStr"/>
      <c r="F171" t="inlineStr">
        <is>
          <t>kilogram</t>
        </is>
      </c>
      <c r="G171" t="inlineStr">
        <is>
          <t>technosphere</t>
        </is>
      </c>
      <c r="H171" t="inlineStr">
        <is>
          <t>chromium steel removed by turning, average, conventional</t>
        </is>
      </c>
    </row>
    <row r="172">
      <c r="A172" t="inlineStr">
        <is>
          <t>welding, arc, aluminium</t>
        </is>
      </c>
      <c r="B172" t="n">
        <v>0.75</v>
      </c>
      <c r="C172" t="inlineStr">
        <is>
          <t>ecoinvent 3.5 cutoff</t>
        </is>
      </c>
      <c r="D172" t="inlineStr">
        <is>
          <t>RER</t>
        </is>
      </c>
      <c r="E172" t="inlineStr"/>
      <c r="F172" t="inlineStr">
        <is>
          <t>meter</t>
        </is>
      </c>
      <c r="G172" t="inlineStr">
        <is>
          <t>technosphere</t>
        </is>
      </c>
      <c r="H172" t="inlineStr">
        <is>
          <t>welding, arc, aluminium</t>
        </is>
      </c>
    </row>
    <row r="173">
      <c r="A173" t="inlineStr">
        <is>
          <t>market for wastewater, average</t>
        </is>
      </c>
      <c r="B173" t="n">
        <v>-0.000671370317204224</v>
      </c>
      <c r="C173" t="inlineStr">
        <is>
          <t>ecoinvent 3.5 cutoff</t>
        </is>
      </c>
      <c r="D173" t="inlineStr">
        <is>
          <t>Europe without Switzerland</t>
        </is>
      </c>
      <c r="E173" t="inlineStr"/>
      <c r="F173" t="inlineStr">
        <is>
          <t>cubic meter</t>
        </is>
      </c>
      <c r="G173" t="inlineStr">
        <is>
          <t>technosphere</t>
        </is>
      </c>
      <c r="H173" t="inlineStr">
        <is>
          <t>wastewater, average</t>
        </is>
      </c>
    </row>
    <row r="174">
      <c r="A174" t="inlineStr">
        <is>
          <t>market for wastewater, average</t>
        </is>
      </c>
      <c r="B174" t="n">
        <v>-7.26296827957754e-05</v>
      </c>
      <c r="C174" t="inlineStr">
        <is>
          <t>ecoinvent 3.5 cutoff</t>
        </is>
      </c>
      <c r="D174" t="inlineStr">
        <is>
          <t>CH</t>
        </is>
      </c>
      <c r="E174" t="inlineStr"/>
      <c r="F174" t="inlineStr">
        <is>
          <t>cubic meter</t>
        </is>
      </c>
      <c r="G174" t="inlineStr">
        <is>
          <t>technosphere</t>
        </is>
      </c>
      <c r="H174" t="inlineStr">
        <is>
          <t>wastewater, average</t>
        </is>
      </c>
    </row>
    <row r="175">
      <c r="A175" t="inlineStr">
        <is>
          <t>Water</t>
        </is>
      </c>
      <c r="B175" t="n">
        <v>0.0001116</v>
      </c>
      <c r="C175" t="inlineStr">
        <is>
          <t>biosphere3</t>
        </is>
      </c>
      <c r="D175" t="inlineStr"/>
      <c r="E175" t="inlineStr">
        <is>
          <t>air</t>
        </is>
      </c>
      <c r="F175" t="inlineStr">
        <is>
          <t>cubic meter</t>
        </is>
      </c>
      <c r="G175" t="inlineStr">
        <is>
          <t>biosphere</t>
        </is>
      </c>
      <c r="H175" t="inlineStr"/>
    </row>
    <row r="176">
      <c r="A176" t="inlineStr">
        <is>
          <t>glued laminated timber production, average glue mix</t>
        </is>
      </c>
      <c r="B176" t="n">
        <v>0.05</v>
      </c>
      <c r="C176" t="inlineStr">
        <is>
          <t>ecoinvent 3.5 cutoff</t>
        </is>
      </c>
      <c r="D176" t="inlineStr">
        <is>
          <t>Europe without Switzerland</t>
        </is>
      </c>
      <c r="E176" t="inlineStr"/>
      <c r="F176" t="inlineStr">
        <is>
          <t>cubic meter</t>
        </is>
      </c>
      <c r="G176" t="inlineStr">
        <is>
          <t>technosphere</t>
        </is>
      </c>
      <c r="H176" t="inlineStr">
        <is>
          <t>glued laminated timber, average glue mix</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H275"/>
  <sheetViews>
    <sheetView topLeftCell="A259" workbookViewId="0">
      <selection activeCell="H273" sqref="H273"/>
    </sheetView>
  </sheetViews>
  <sheetFormatPr baseColWidth="10" defaultColWidth="8.83203125" defaultRowHeight="15"/>
  <cols>
    <col width="43.5" bestFit="1" customWidth="1" min="1" max="1"/>
    <col width="34.1640625" bestFit="1" customWidth="1" min="2" max="2"/>
    <col width="4.5" bestFit="1" customWidth="1" min="3" max="3"/>
    <col width="4.6640625" bestFit="1" customWidth="1" min="4" max="4"/>
    <col width="8" bestFit="1" customWidth="1" min="5" max="5"/>
    <col width="8.33203125" customWidth="1" min="6" max="6"/>
    <col width="8.1640625" customWidth="1" min="7" max="7"/>
    <col width="10.33203125" bestFit="1" customWidth="1" min="8" max="8"/>
    <col width="11.33203125" customWidth="1" min="9" max="9"/>
    <col width="14.33203125" customWidth="1" min="10" max="10"/>
    <col width="8.83203125" customWidth="1" min="11" max="11"/>
    <col width="5.6640625" customWidth="1" min="12" max="12"/>
    <col width="18.33203125" customWidth="1" min="13" max="13"/>
    <col width="11.33203125" customWidth="1" min="14" max="14"/>
    <col width="12" customWidth="1" min="15" max="15"/>
    <col width="11.6640625" customWidth="1" min="16" max="16"/>
    <col width="6.5" customWidth="1" min="17" max="18"/>
    <col width="8.83203125" customWidth="1" min="19" max="53"/>
    <col width="48" customWidth="1" min="54" max="54"/>
    <col width="58.1640625" customWidth="1" min="57" max="57"/>
    <col width="29.5" customWidth="1" min="58" max="59"/>
    <col width="27.33203125" customWidth="1" min="60" max="60"/>
  </cols>
  <sheetData>
    <row r="1" ht="42.5" customHeight="1">
      <c r="A1" t="inlineStr">
        <is>
          <t>skip</t>
        </is>
      </c>
      <c r="L1" s="41" t="inlineStr">
        <is>
          <t>Global warming potential [100-year horizon, kg CO2-eq.]</t>
        </is>
      </c>
      <c r="S1" s="42" t="inlineStr">
        <is>
          <t>Metal depletion [kg Fe-eq.]</t>
        </is>
      </c>
      <c r="Z1" s="43" t="inlineStr">
        <is>
          <t>Human toxicity [kg 1,4 DB-eq.]</t>
        </is>
      </c>
      <c r="AG1" s="44" t="inlineStr">
        <is>
          <t>Freshwater toxicity [kg 1,4 DB-eq.]</t>
        </is>
      </c>
      <c r="AN1" s="39" t="inlineStr">
        <is>
          <t>Terrestrial toxicity [kg 1,4 DB-eq.]</t>
        </is>
      </c>
      <c r="AU1" s="40" t="inlineStr">
        <is>
          <t>Non-renewable primary energy [MJ]</t>
        </is>
      </c>
      <c r="BB1" s="37" t="n"/>
      <c r="BC1" s="37" t="n"/>
      <c r="BD1" s="37" t="n"/>
      <c r="BE1" s="36" t="inlineStr">
        <is>
          <t>Impact category</t>
        </is>
      </c>
      <c r="BF1" s="36" t="inlineStr">
        <is>
          <t>IPCC GWP 100a</t>
        </is>
      </c>
      <c r="BG1" s="36" t="n"/>
      <c r="BH1" s="36" t="inlineStr">
        <is>
          <t>Ecological scarcity 2013</t>
        </is>
      </c>
    </row>
    <row r="2">
      <c r="A2" s="8" t="inlineStr">
        <is>
          <t>Full name</t>
        </is>
      </c>
      <c r="B2" s="8" t="inlineStr">
        <is>
          <t>Vehicle</t>
        </is>
      </c>
      <c r="C2" s="8" t="inlineStr">
        <is>
          <t>Size</t>
        </is>
      </c>
      <c r="D2" s="8" t="inlineStr">
        <is>
          <t>Year</t>
        </is>
      </c>
      <c r="E2" s="8" t="inlineStr">
        <is>
          <t>Location</t>
        </is>
      </c>
      <c r="F2" s="8" t="inlineStr">
        <is>
          <t>Emission standard</t>
        </is>
      </c>
      <c r="G2" s="8" t="inlineStr">
        <is>
          <t>Functional unit</t>
        </is>
      </c>
      <c r="H2" s="8" t="inlineStr">
        <is>
          <t>Powertrain</t>
        </is>
      </c>
      <c r="I2" s="8" t="inlineStr">
        <is>
          <t>Energy battery type</t>
        </is>
      </c>
      <c r="J2" s="8" t="inlineStr">
        <is>
          <t>Electricity</t>
        </is>
      </c>
      <c r="L2" s="23" t="inlineStr">
        <is>
          <t>direct</t>
        </is>
      </c>
      <c r="M2" s="23" t="inlineStr">
        <is>
          <t>direct - non exhaust</t>
        </is>
      </c>
      <c r="N2" s="23" t="inlineStr">
        <is>
          <t>energy chain</t>
        </is>
      </c>
      <c r="O2" s="23" t="inlineStr">
        <is>
          <t>maintenance</t>
        </is>
      </c>
      <c r="P2" s="23" t="inlineStr">
        <is>
          <t>road</t>
        </is>
      </c>
      <c r="Q2" s="23" t="inlineStr">
        <is>
          <t>vehicle</t>
        </is>
      </c>
      <c r="R2" s="23" t="inlineStr">
        <is>
          <t>sum</t>
        </is>
      </c>
      <c r="S2" s="25" t="inlineStr">
        <is>
          <t>direct</t>
        </is>
      </c>
      <c r="T2" s="25" t="inlineStr">
        <is>
          <t>direct - non exhaust</t>
        </is>
      </c>
      <c r="U2" s="25" t="inlineStr">
        <is>
          <t>energy chain</t>
        </is>
      </c>
      <c r="V2" s="25" t="inlineStr">
        <is>
          <t>maintenance</t>
        </is>
      </c>
      <c r="W2" s="25" t="inlineStr">
        <is>
          <t>road</t>
        </is>
      </c>
      <c r="X2" s="25" t="inlineStr">
        <is>
          <t>vehicle</t>
        </is>
      </c>
      <c r="Y2" s="25" t="inlineStr">
        <is>
          <t>sum</t>
        </is>
      </c>
      <c r="Z2" s="27" t="inlineStr">
        <is>
          <t>direct</t>
        </is>
      </c>
      <c r="AA2" s="27" t="inlineStr">
        <is>
          <t>direct - non exhaust</t>
        </is>
      </c>
      <c r="AB2" s="27" t="inlineStr">
        <is>
          <t>energy chain</t>
        </is>
      </c>
      <c r="AC2" s="27" t="inlineStr">
        <is>
          <t>maintenance</t>
        </is>
      </c>
      <c r="AD2" s="27" t="inlineStr">
        <is>
          <t>road</t>
        </is>
      </c>
      <c r="AE2" s="27" t="inlineStr">
        <is>
          <t>vehicle</t>
        </is>
      </c>
      <c r="AF2" s="27" t="inlineStr">
        <is>
          <t>sum</t>
        </is>
      </c>
      <c r="AG2" s="29" t="inlineStr">
        <is>
          <t>direct</t>
        </is>
      </c>
      <c r="AH2" s="29" t="inlineStr">
        <is>
          <t>direct - non exhaust</t>
        </is>
      </c>
      <c r="AI2" s="29" t="inlineStr">
        <is>
          <t>energy chain</t>
        </is>
      </c>
      <c r="AJ2" s="29" t="inlineStr">
        <is>
          <t>maintenance</t>
        </is>
      </c>
      <c r="AK2" s="29" t="inlineStr">
        <is>
          <t>road</t>
        </is>
      </c>
      <c r="AL2" s="29" t="inlineStr">
        <is>
          <t>vehicle</t>
        </is>
      </c>
      <c r="AM2" s="29" t="inlineStr">
        <is>
          <t>sum</t>
        </is>
      </c>
      <c r="AN2" s="31" t="inlineStr">
        <is>
          <t>direct</t>
        </is>
      </c>
      <c r="AO2" s="31" t="inlineStr">
        <is>
          <t>direct - non exhaust</t>
        </is>
      </c>
      <c r="AP2" s="31" t="inlineStr">
        <is>
          <t>energy chain</t>
        </is>
      </c>
      <c r="AQ2" s="31" t="inlineStr">
        <is>
          <t>maintenance</t>
        </is>
      </c>
      <c r="AR2" s="31" t="inlineStr">
        <is>
          <t>road</t>
        </is>
      </c>
      <c r="AS2" s="31" t="inlineStr">
        <is>
          <t>vehicle</t>
        </is>
      </c>
      <c r="AT2" s="31" t="inlineStr">
        <is>
          <t>sum</t>
        </is>
      </c>
      <c r="AU2" s="33" t="inlineStr">
        <is>
          <t>direct</t>
        </is>
      </c>
      <c r="AV2" s="33" t="inlineStr">
        <is>
          <t>direct - non exhaust</t>
        </is>
      </c>
      <c r="AW2" s="33" t="inlineStr">
        <is>
          <t>energy chain</t>
        </is>
      </c>
      <c r="AX2" s="33" t="inlineStr">
        <is>
          <t>maintenance</t>
        </is>
      </c>
      <c r="AY2" s="33" t="inlineStr">
        <is>
          <t>road</t>
        </is>
      </c>
      <c r="AZ2" s="33" t="inlineStr">
        <is>
          <t>vehicle</t>
        </is>
      </c>
      <c r="BA2" s="33" t="inlineStr">
        <is>
          <t>sum</t>
        </is>
      </c>
      <c r="BB2" s="8" t="n"/>
      <c r="BC2" s="8" t="n"/>
      <c r="BD2" s="8" t="n"/>
      <c r="BE2" t="inlineStr">
        <is>
          <t>Unit</t>
        </is>
      </c>
      <c r="BF2" t="inlineStr">
        <is>
          <t>kg CO2 eq</t>
        </is>
      </c>
      <c r="BH2" t="inlineStr">
        <is>
          <t>UBP Pt</t>
        </is>
      </c>
    </row>
    <row r="3">
      <c r="A3">
        <f>B3&amp;" - "&amp;D3&amp;" - "&amp;IF(I3&lt;&gt;"",I3&amp;" - "&amp;E3,E3)</f>
        <v/>
      </c>
      <c r="B3" t="inlineStr">
        <is>
          <t>Kick Scooter, battery electric, &lt;1kW</t>
        </is>
      </c>
      <c r="D3" s="18" t="n">
        <v>2020</v>
      </c>
      <c r="E3" t="inlineStr">
        <is>
          <t>CH</t>
        </is>
      </c>
      <c r="F3" t="inlineStr">
        <is>
          <t>None</t>
        </is>
      </c>
      <c r="G3" t="inlineStr">
        <is>
          <t>vkm</t>
        </is>
      </c>
      <c r="H3" t="inlineStr">
        <is>
          <t>BEV</t>
        </is>
      </c>
      <c r="I3" t="inlineStr">
        <is>
          <t>NMC</t>
        </is>
      </c>
      <c r="J3" t="inlineStr">
        <is>
          <t>None</t>
        </is>
      </c>
      <c r="L3" s="24" t="n">
        <v>0</v>
      </c>
      <c r="M3" s="24" t="n">
        <v>0</v>
      </c>
      <c r="N3" s="24" t="n">
        <v>0.002730596631788643</v>
      </c>
      <c r="O3" s="24" t="n">
        <v>0</v>
      </c>
      <c r="P3" s="24" t="n">
        <v>0.0003943275925312607</v>
      </c>
      <c r="Q3" s="24" t="n">
        <v>0.06044246512523326</v>
      </c>
      <c r="R3" s="24" t="n">
        <v>0.06356738934955317</v>
      </c>
      <c r="S3" s="26" t="n">
        <v>0</v>
      </c>
      <c r="T3" s="26" t="n">
        <v>0</v>
      </c>
      <c r="U3" s="26" t="n">
        <v>0.000289015721476131</v>
      </c>
      <c r="V3" s="26" t="n">
        <v>0</v>
      </c>
      <c r="W3" s="26" t="n">
        <v>2.491663017060127e-05</v>
      </c>
      <c r="X3" s="26" t="n">
        <v>0.04233324324956189</v>
      </c>
      <c r="Y3" s="26" t="n">
        <v>0.04264717560120863</v>
      </c>
      <c r="Z3" s="28" t="n">
        <v>0</v>
      </c>
      <c r="AA3" s="28" t="n">
        <v>0.001375806023799049</v>
      </c>
      <c r="AB3" s="28" t="n">
        <v>8.469906375773532e-05</v>
      </c>
      <c r="AC3" s="28" t="n">
        <v>0</v>
      </c>
      <c r="AD3" s="28" t="n">
        <v>1.132624888950353e-05</v>
      </c>
      <c r="AE3" s="28" t="n">
        <v>0.004517115122925731</v>
      </c>
      <c r="AF3" s="28" t="n">
        <v>0.005988946459372018</v>
      </c>
      <c r="AG3" s="30" t="n">
        <v>0</v>
      </c>
      <c r="AH3" s="30" t="n">
        <v>7.228237882960114e-06</v>
      </c>
      <c r="AI3" s="30" t="n">
        <v>0.0001935285036505344</v>
      </c>
      <c r="AJ3" s="30" t="n">
        <v>0</v>
      </c>
      <c r="AK3" s="30" t="n">
        <v>1.057049880912046e-05</v>
      </c>
      <c r="AL3" s="30" t="n">
        <v>0.01257817359171478</v>
      </c>
      <c r="AM3" s="30" t="n">
        <v>0.01278950083205739</v>
      </c>
      <c r="AN3" s="32" t="n">
        <v>0</v>
      </c>
      <c r="AO3" s="32" t="n">
        <v>5.184272594518707e-06</v>
      </c>
      <c r="AP3" s="32" t="n">
        <v>2.440204800840094e-07</v>
      </c>
      <c r="AQ3" s="32" t="n">
        <v>0</v>
      </c>
      <c r="AR3" s="32" t="n">
        <v>4.1737758779288e-08</v>
      </c>
      <c r="AS3" s="32" t="n">
        <v>9.442891120649389e-06</v>
      </c>
      <c r="AT3" s="32" t="n">
        <v>1.491292195403139e-05</v>
      </c>
      <c r="AU3" s="34" t="n">
        <v>0</v>
      </c>
      <c r="AV3" s="34" t="n">
        <v>0</v>
      </c>
      <c r="AW3" s="34" t="n">
        <v>0.1276944626457424</v>
      </c>
      <c r="AX3" s="34" t="n">
        <v>0</v>
      </c>
      <c r="AY3" s="34" t="n">
        <v>0.01291791494854936</v>
      </c>
      <c r="AZ3" s="34" t="n">
        <v>0.7501894404685444</v>
      </c>
      <c r="BA3" s="34" t="n">
        <v>0.8908018180628361</v>
      </c>
      <c r="BB3" s="6" t="n"/>
      <c r="BC3" s="6" t="n"/>
      <c r="BD3" t="inlineStr">
        <is>
          <t>transport, Kick Scooter, battery electric, &lt;1kW/CH U</t>
        </is>
      </c>
      <c r="BF3" s="5" t="n">
        <v>0.042757277</v>
      </c>
      <c r="BG3" s="5">
        <f>BF3-R3</f>
        <v/>
      </c>
      <c r="BH3" s="2" t="n">
        <v>111.64413</v>
      </c>
    </row>
    <row r="4">
      <c r="A4">
        <f>B4&amp;" - "&amp;D4&amp;" - "&amp;IF(I4&lt;&gt;"",I4&amp;" - "&amp;E4,E4)</f>
        <v/>
      </c>
      <c r="B4" t="inlineStr">
        <is>
          <t>Kick Scooter, battery electric, &lt;1kW</t>
        </is>
      </c>
      <c r="D4" s="18" t="n">
        <v>2030</v>
      </c>
      <c r="E4" t="inlineStr">
        <is>
          <t>CH</t>
        </is>
      </c>
      <c r="F4" t="inlineStr">
        <is>
          <t>None</t>
        </is>
      </c>
      <c r="G4" t="inlineStr">
        <is>
          <t>vkm</t>
        </is>
      </c>
      <c r="H4" t="inlineStr">
        <is>
          <t>BEV</t>
        </is>
      </c>
      <c r="I4" t="inlineStr">
        <is>
          <t>NMC</t>
        </is>
      </c>
      <c r="J4" t="inlineStr">
        <is>
          <t>None</t>
        </is>
      </c>
      <c r="L4" s="24" t="n">
        <v>0</v>
      </c>
      <c r="M4" s="24" t="n">
        <v>0</v>
      </c>
      <c r="N4" s="24" t="n">
        <v>0.002730596631788643</v>
      </c>
      <c r="O4" s="24" t="n">
        <v>0</v>
      </c>
      <c r="P4" s="24" t="n">
        <v>0.0003914369948832682</v>
      </c>
      <c r="Q4" s="24" t="n">
        <v>0.06121715572109297</v>
      </c>
      <c r="R4" s="24" t="n">
        <v>0.06433918934776488</v>
      </c>
      <c r="S4" s="26" t="n">
        <v>0</v>
      </c>
      <c r="T4" s="26" t="n">
        <v>0</v>
      </c>
      <c r="U4" s="26" t="n">
        <v>0.000289015721476131</v>
      </c>
      <c r="V4" s="26" t="n">
        <v>0</v>
      </c>
      <c r="W4" s="26" t="n">
        <v>2.473398012548344e-05</v>
      </c>
      <c r="X4" s="26" t="n">
        <v>0.03726699600137798</v>
      </c>
      <c r="Y4" s="26" t="n">
        <v>0.03758074570297959</v>
      </c>
      <c r="Z4" s="28" t="n">
        <v>0</v>
      </c>
      <c r="AA4" s="28" t="n">
        <v>0.001375806023799049</v>
      </c>
      <c r="AB4" s="28" t="n">
        <v>8.469906375773532e-05</v>
      </c>
      <c r="AC4" s="28" t="n">
        <v>0</v>
      </c>
      <c r="AD4" s="28" t="n">
        <v>1.124322241856749e-05</v>
      </c>
      <c r="AE4" s="28" t="n">
        <v>0.004264618052457844</v>
      </c>
      <c r="AF4" s="28" t="n">
        <v>0.005736366362433196</v>
      </c>
      <c r="AG4" s="30" t="n">
        <v>0</v>
      </c>
      <c r="AH4" s="30" t="n">
        <v>7.228237882960114e-06</v>
      </c>
      <c r="AI4" s="30" t="n">
        <v>0.0001935285036505344</v>
      </c>
      <c r="AJ4" s="30" t="n">
        <v>0</v>
      </c>
      <c r="AK4" s="30" t="n">
        <v>1.049301232434365e-05</v>
      </c>
      <c r="AL4" s="30" t="n">
        <v>0.01206077823802637</v>
      </c>
      <c r="AM4" s="30" t="n">
        <v>0.01227202799188421</v>
      </c>
      <c r="AN4" s="32" t="n">
        <v>0</v>
      </c>
      <c r="AO4" s="32" t="n">
        <v>5.184272594518707e-06</v>
      </c>
      <c r="AP4" s="32" t="n">
        <v>2.440204800840094e-07</v>
      </c>
      <c r="AQ4" s="32" t="n">
        <v>0</v>
      </c>
      <c r="AR4" s="32" t="n">
        <v>4.143180233686551e-08</v>
      </c>
      <c r="AS4" s="32" t="n">
        <v>8.57000550315242e-06</v>
      </c>
      <c r="AT4" s="32" t="n">
        <v>1.4039730380092e-05</v>
      </c>
      <c r="AU4" s="34" t="n">
        <v>0</v>
      </c>
      <c r="AV4" s="34" t="n">
        <v>0</v>
      </c>
      <c r="AW4" s="34" t="n">
        <v>0.1276944626457424</v>
      </c>
      <c r="AX4" s="34" t="n">
        <v>0</v>
      </c>
      <c r="AY4" s="34" t="n">
        <v>0.01282322085339982</v>
      </c>
      <c r="AZ4" s="34" t="n">
        <v>0.7447255248320936</v>
      </c>
      <c r="BA4" s="34" t="n">
        <v>0.8852432083312358</v>
      </c>
      <c r="BB4" s="6" t="n"/>
      <c r="BC4" s="6" t="n"/>
      <c r="BD4" t="inlineStr">
        <is>
          <t>transport, Kick Scooter, battery electric, &lt;1kW, 2030/CH U</t>
        </is>
      </c>
      <c r="BF4" s="5" t="n">
        <v>0.042392623</v>
      </c>
      <c r="BG4" s="5">
        <f>BF4-R4</f>
        <v/>
      </c>
      <c r="BH4" s="2" t="n">
        <v>101.67288</v>
      </c>
    </row>
    <row r="5">
      <c r="A5">
        <f>B5&amp;" - "&amp;D5&amp;" - "&amp;IF(I5&lt;&gt;"",I5&amp;" - "&amp;E5,E5)</f>
        <v/>
      </c>
      <c r="B5" t="inlineStr">
        <is>
          <t>Kick Scooter, battery electric, &lt;1kW</t>
        </is>
      </c>
      <c r="D5" s="18" t="n">
        <v>2040</v>
      </c>
      <c r="E5" t="inlineStr">
        <is>
          <t>CH</t>
        </is>
      </c>
      <c r="F5" t="inlineStr">
        <is>
          <t>None</t>
        </is>
      </c>
      <c r="G5" t="inlineStr">
        <is>
          <t>vkm</t>
        </is>
      </c>
      <c r="H5" t="inlineStr">
        <is>
          <t>BEV</t>
        </is>
      </c>
      <c r="I5" t="inlineStr">
        <is>
          <t>NMC</t>
        </is>
      </c>
      <c r="J5" t="inlineStr">
        <is>
          <t>None</t>
        </is>
      </c>
      <c r="L5" s="24" t="n">
        <v>0</v>
      </c>
      <c r="M5" s="24" t="n">
        <v>0</v>
      </c>
      <c r="N5" s="24" t="n">
        <v>0.002730596631788643</v>
      </c>
      <c r="O5" s="24" t="n">
        <v>0</v>
      </c>
      <c r="P5" s="24" t="n">
        <v>0.0003903444855359955</v>
      </c>
      <c r="Q5" s="24" t="n">
        <v>0.06354419598554363</v>
      </c>
      <c r="R5" s="24" t="n">
        <v>0.06666513710286827</v>
      </c>
      <c r="S5" s="26" t="n">
        <v>0</v>
      </c>
      <c r="T5" s="26" t="n">
        <v>0</v>
      </c>
      <c r="U5" s="26" t="n">
        <v>0.000289015721476131</v>
      </c>
      <c r="V5" s="26" t="n">
        <v>0</v>
      </c>
      <c r="W5" s="26" t="n">
        <v>2.466494703756489e-05</v>
      </c>
      <c r="X5" s="26" t="n">
        <v>0.03748451818144883</v>
      </c>
      <c r="Y5" s="26" t="n">
        <v>0.03779819884996252</v>
      </c>
      <c r="Z5" s="28" t="n">
        <v>0</v>
      </c>
      <c r="AA5" s="28" t="n">
        <v>0.001375806023799049</v>
      </c>
      <c r="AB5" s="28" t="n">
        <v>8.469906375773532e-05</v>
      </c>
      <c r="AC5" s="28" t="n">
        <v>0</v>
      </c>
      <c r="AD5" s="28" t="n">
        <v>1.12118423350641e-05</v>
      </c>
      <c r="AE5" s="28" t="n">
        <v>0.004384179674598417</v>
      </c>
      <c r="AF5" s="28" t="n">
        <v>0.005855896604490265</v>
      </c>
      <c r="AG5" s="30" t="n">
        <v>0</v>
      </c>
      <c r="AH5" s="30" t="n">
        <v>7.228237882960114e-06</v>
      </c>
      <c r="AI5" s="30" t="n">
        <v>0.0001935285036505344</v>
      </c>
      <c r="AJ5" s="30" t="n">
        <v>0</v>
      </c>
      <c r="AK5" s="30" t="n">
        <v>1.046372609387682e-05</v>
      </c>
      <c r="AL5" s="30" t="n">
        <v>0.01242100522913044</v>
      </c>
      <c r="AM5" s="30" t="n">
        <v>0.01263222569675781</v>
      </c>
      <c r="AN5" s="32" t="n">
        <v>0</v>
      </c>
      <c r="AO5" s="32" t="n">
        <v>5.184272594518707e-06</v>
      </c>
      <c r="AP5" s="32" t="n">
        <v>2.440204800840094e-07</v>
      </c>
      <c r="AQ5" s="32" t="n">
        <v>0</v>
      </c>
      <c r="AR5" s="32" t="n">
        <v>4.131616525626489e-08</v>
      </c>
      <c r="AS5" s="32" t="n">
        <v>8.651096288226977e-06</v>
      </c>
      <c r="AT5" s="32" t="n">
        <v>1.412070552808596e-05</v>
      </c>
      <c r="AU5" s="34" t="n">
        <v>0</v>
      </c>
      <c r="AV5" s="34" t="n">
        <v>0</v>
      </c>
      <c r="AW5" s="34" t="n">
        <v>0.1276944626457424</v>
      </c>
      <c r="AX5" s="34" t="n">
        <v>0</v>
      </c>
      <c r="AY5" s="34" t="n">
        <v>0.01278743095917008</v>
      </c>
      <c r="AZ5" s="34" t="n">
        <v>0.7696222273317638</v>
      </c>
      <c r="BA5" s="34" t="n">
        <v>0.9101041209366763</v>
      </c>
      <c r="BB5" s="6" t="n"/>
      <c r="BC5" s="6" t="n"/>
      <c r="BD5" t="inlineStr">
        <is>
          <t>transport, Kick Scooter, battery electric, &lt;1kW, 2040/CH U</t>
        </is>
      </c>
      <c r="BF5" s="5" t="n">
        <v>0.043270989</v>
      </c>
      <c r="BG5" s="5">
        <f>BF5-R5</f>
        <v/>
      </c>
      <c r="BH5" s="2" t="n">
        <v>101.68076</v>
      </c>
    </row>
    <row r="6">
      <c r="A6">
        <f>B6&amp;" - "&amp;D6&amp;" - "&amp;IF(I6&lt;&gt;"",I6&amp;" - "&amp;E6,E6)</f>
        <v/>
      </c>
      <c r="B6" t="inlineStr">
        <is>
          <t>Kick Scooter, battery electric, &lt;1kW</t>
        </is>
      </c>
      <c r="D6" s="18" t="n">
        <v>2050</v>
      </c>
      <c r="E6" t="inlineStr">
        <is>
          <t>CH</t>
        </is>
      </c>
      <c r="F6" t="inlineStr">
        <is>
          <t>None</t>
        </is>
      </c>
      <c r="G6" t="inlineStr">
        <is>
          <t>vkm</t>
        </is>
      </c>
      <c r="H6" t="inlineStr">
        <is>
          <t>BEV</t>
        </is>
      </c>
      <c r="I6" t="inlineStr">
        <is>
          <t>NMC</t>
        </is>
      </c>
      <c r="J6" t="inlineStr">
        <is>
          <t>None</t>
        </is>
      </c>
      <c r="L6" s="24" t="n">
        <v>0</v>
      </c>
      <c r="M6" s="24" t="n">
        <v>0</v>
      </c>
      <c r="N6" s="24" t="n">
        <v>0.002730596631788643</v>
      </c>
      <c r="O6" s="24" t="n">
        <v>0</v>
      </c>
      <c r="P6" s="24" t="n">
        <v>0.0003892519761887227</v>
      </c>
      <c r="Q6" s="24" t="n">
        <v>0.06587123702483436</v>
      </c>
      <c r="R6" s="24" t="n">
        <v>0.06899108563281173</v>
      </c>
      <c r="S6" s="26" t="n">
        <v>0</v>
      </c>
      <c r="T6" s="26" t="n">
        <v>0</v>
      </c>
      <c r="U6" s="26" t="n">
        <v>0.000289015721476131</v>
      </c>
      <c r="V6" s="26" t="n">
        <v>0</v>
      </c>
      <c r="W6" s="26" t="n">
        <v>2.459591394964634e-05</v>
      </c>
      <c r="X6" s="26" t="n">
        <v>0.03770204101311466</v>
      </c>
      <c r="Y6" s="26" t="n">
        <v>0.03801565264854044</v>
      </c>
      <c r="Z6" s="28" t="n">
        <v>0</v>
      </c>
      <c r="AA6" s="28" t="n">
        <v>0.001375806023799049</v>
      </c>
      <c r="AB6" s="28" t="n">
        <v>8.469906375773532e-05</v>
      </c>
      <c r="AC6" s="28" t="n">
        <v>0</v>
      </c>
      <c r="AD6" s="28" t="n">
        <v>1.118046225156072e-05</v>
      </c>
      <c r="AE6" s="28" t="n">
        <v>0.004503741374895013</v>
      </c>
      <c r="AF6" s="28" t="n">
        <v>0.005975426924703358</v>
      </c>
      <c r="AG6" s="30" t="n">
        <v>0</v>
      </c>
      <c r="AH6" s="30" t="n">
        <v>7.228237882960114e-06</v>
      </c>
      <c r="AI6" s="30" t="n">
        <v>0.0001935285036505344</v>
      </c>
      <c r="AJ6" s="30" t="n">
        <v>0</v>
      </c>
      <c r="AK6" s="30" t="n">
        <v>1.043443986340999e-05</v>
      </c>
      <c r="AL6" s="30" t="n">
        <v>0.01278123259879028</v>
      </c>
      <c r="AM6" s="30" t="n">
        <v>0.01299242378018718</v>
      </c>
      <c r="AN6" s="32" t="n">
        <v>0</v>
      </c>
      <c r="AO6" s="32" t="n">
        <v>5.184272594518707e-06</v>
      </c>
      <c r="AP6" s="32" t="n">
        <v>2.440204800840094e-07</v>
      </c>
      <c r="AQ6" s="32" t="n">
        <v>0</v>
      </c>
      <c r="AR6" s="32" t="n">
        <v>4.120052817566426e-08</v>
      </c>
      <c r="AS6" s="32" t="n">
        <v>8.732187134617715e-06</v>
      </c>
      <c r="AT6" s="32" t="n">
        <v>1.420168073739609e-05</v>
      </c>
      <c r="AU6" s="34" t="n">
        <v>0</v>
      </c>
      <c r="AV6" s="34" t="n">
        <v>0</v>
      </c>
      <c r="AW6" s="34" t="n">
        <v>0.1276944626457424</v>
      </c>
      <c r="AX6" s="34" t="n">
        <v>0</v>
      </c>
      <c r="AY6" s="34" t="n">
        <v>0.01275164106494033</v>
      </c>
      <c r="AZ6" s="34" t="n">
        <v>0.7945189375660154</v>
      </c>
      <c r="BA6" s="34" t="n">
        <v>0.9349650412766981</v>
      </c>
      <c r="BB6" s="6" t="n"/>
      <c r="BC6" s="6" t="n"/>
      <c r="BD6" t="inlineStr">
        <is>
          <t>transport, Kick Scooter, battery electric, &lt;1kW, 2050/CH U</t>
        </is>
      </c>
      <c r="BF6" s="5" t="n">
        <v>0.044148325</v>
      </c>
      <c r="BG6" s="5">
        <f>BF6-R6</f>
        <v/>
      </c>
      <c r="BH6" s="2" t="n">
        <v>101.68783</v>
      </c>
    </row>
    <row r="7">
      <c r="A7">
        <f>B7&amp;" - "&amp;D7&amp;" - "&amp;IF(I7&lt;&gt;"",I7&amp;" - "&amp;E7,E7)</f>
        <v/>
      </c>
      <c r="B7" t="inlineStr">
        <is>
          <t>Kick Scooter, battery electric, &lt;1kW</t>
        </is>
      </c>
      <c r="D7" s="18" t="n">
        <v>2020</v>
      </c>
      <c r="E7" t="inlineStr">
        <is>
          <t>CH</t>
        </is>
      </c>
      <c r="F7" t="inlineStr">
        <is>
          <t>None</t>
        </is>
      </c>
      <c r="G7" t="inlineStr">
        <is>
          <t>vkm</t>
        </is>
      </c>
      <c r="H7" t="inlineStr">
        <is>
          <t>BEV</t>
        </is>
      </c>
      <c r="I7" t="inlineStr">
        <is>
          <t>LFP</t>
        </is>
      </c>
      <c r="J7" t="inlineStr">
        <is>
          <t>None</t>
        </is>
      </c>
      <c r="L7" s="24" t="n">
        <v>0</v>
      </c>
      <c r="M7" s="24" t="n">
        <v>0</v>
      </c>
      <c r="N7" s="24" t="n">
        <v>0.002730596631788643</v>
      </c>
      <c r="O7" s="24" t="n">
        <v>0</v>
      </c>
      <c r="P7" s="24" t="n">
        <v>0.0004017247912367534</v>
      </c>
      <c r="Q7" s="24" t="n">
        <v>0.06958001824747091</v>
      </c>
      <c r="R7" s="24" t="n">
        <v>0.07271233967049631</v>
      </c>
      <c r="S7" s="26" t="n">
        <v>0</v>
      </c>
      <c r="T7" s="26" t="n">
        <v>0</v>
      </c>
      <c r="U7" s="26" t="n">
        <v>0.000289015721476131</v>
      </c>
      <c r="V7" s="26" t="n">
        <v>0</v>
      </c>
      <c r="W7" s="26" t="n">
        <v>2.538404170338311e-05</v>
      </c>
      <c r="X7" s="26" t="n">
        <v>0.03022283137361658</v>
      </c>
      <c r="Y7" s="26" t="n">
        <v>0.03053723113679609</v>
      </c>
      <c r="Z7" s="28" t="n">
        <v>0</v>
      </c>
      <c r="AA7" s="28" t="n">
        <v>0.001375806023799049</v>
      </c>
      <c r="AB7" s="28" t="n">
        <v>8.469906375773532e-05</v>
      </c>
      <c r="AC7" s="28" t="n">
        <v>0</v>
      </c>
      <c r="AD7" s="28" t="n">
        <v>1.153871820489105e-05</v>
      </c>
      <c r="AE7" s="28" t="n">
        <v>0.004559204508736962</v>
      </c>
      <c r="AF7" s="28" t="n">
        <v>0.006031248314498638</v>
      </c>
      <c r="AG7" s="30" t="n">
        <v>0</v>
      </c>
      <c r="AH7" s="30" t="n">
        <v>7.228237882960114e-06</v>
      </c>
      <c r="AI7" s="30" t="n">
        <v>0.0001935285036505344</v>
      </c>
      <c r="AJ7" s="30" t="n">
        <v>0</v>
      </c>
      <c r="AK7" s="30" t="n">
        <v>1.076879099457294e-05</v>
      </c>
      <c r="AL7" s="30" t="n">
        <v>0.01412614338775362</v>
      </c>
      <c r="AM7" s="30" t="n">
        <v>0.01433766892028169</v>
      </c>
      <c r="AN7" s="32" t="n">
        <v>0</v>
      </c>
      <c r="AO7" s="32" t="n">
        <v>5.184272594518707e-06</v>
      </c>
      <c r="AP7" s="32" t="n">
        <v>2.440204800840094e-07</v>
      </c>
      <c r="AQ7" s="32" t="n">
        <v>0</v>
      </c>
      <c r="AR7" s="32" t="n">
        <v>4.252071817918806e-08</v>
      </c>
      <c r="AS7" s="32" t="n">
        <v>8.2109735283876e-06</v>
      </c>
      <c r="AT7" s="32" t="n">
        <v>1.36817873211695e-05</v>
      </c>
      <c r="AU7" s="34" t="n">
        <v>0</v>
      </c>
      <c r="AV7" s="34" t="n">
        <v>0</v>
      </c>
      <c r="AW7" s="34" t="n">
        <v>0.1276944626457424</v>
      </c>
      <c r="AX7" s="34" t="n">
        <v>0</v>
      </c>
      <c r="AY7" s="34" t="n">
        <v>0.01316024235739661</v>
      </c>
      <c r="AZ7" s="34" t="n">
        <v>0.8449851358214925</v>
      </c>
      <c r="BA7" s="34" t="n">
        <v>0.9858398408246314</v>
      </c>
      <c r="BB7" s="6" t="n"/>
      <c r="BC7" s="6" t="n"/>
      <c r="BD7" t="inlineStr">
        <is>
          <t>transport, Kick Scooter, battery electric, &lt;1kW, LFP battery/CH U</t>
        </is>
      </c>
      <c r="BF7" s="5" t="n">
        <v>0.05141751</v>
      </c>
      <c r="BG7" s="5">
        <f>BF7-R7</f>
        <v/>
      </c>
      <c r="BH7" s="2" t="n">
        <v>136.42158</v>
      </c>
    </row>
    <row r="8">
      <c r="A8">
        <f>B8&amp;" - "&amp;D8&amp;" - "&amp;IF(I8&lt;&gt;"",I8&amp;" - "&amp;E8,E8)</f>
        <v/>
      </c>
      <c r="B8" t="inlineStr">
        <is>
          <t>Kick Scooter, battery electric, &lt;1kW</t>
        </is>
      </c>
      <c r="D8" s="18" t="n">
        <v>2030</v>
      </c>
      <c r="E8" t="inlineStr">
        <is>
          <t>CH</t>
        </is>
      </c>
      <c r="F8" t="inlineStr">
        <is>
          <t>None</t>
        </is>
      </c>
      <c r="G8" t="inlineStr">
        <is>
          <t>vkm</t>
        </is>
      </c>
      <c r="H8" t="inlineStr">
        <is>
          <t>BEV</t>
        </is>
      </c>
      <c r="I8" t="inlineStr">
        <is>
          <t>LFP</t>
        </is>
      </c>
      <c r="J8" t="inlineStr">
        <is>
          <t>None</t>
        </is>
      </c>
      <c r="L8" s="24" t="n">
        <v>0</v>
      </c>
      <c r="M8" s="24" t="n">
        <v>0</v>
      </c>
      <c r="N8" s="24" t="n">
        <v>0.002730596631788643</v>
      </c>
      <c r="O8" s="24" t="n">
        <v>0</v>
      </c>
      <c r="P8" s="24" t="n">
        <v>0.0004003136333298593</v>
      </c>
      <c r="Q8" s="24" t="n">
        <v>0.07320784470749961</v>
      </c>
      <c r="R8" s="24" t="n">
        <v>0.07633875497261811</v>
      </c>
      <c r="S8" s="26" t="n">
        <v>0</v>
      </c>
      <c r="T8" s="26" t="n">
        <v>0</v>
      </c>
      <c r="U8" s="26" t="n">
        <v>0.000289015721476131</v>
      </c>
      <c r="V8" s="26" t="n">
        <v>0</v>
      </c>
      <c r="W8" s="26" t="n">
        <v>2.529487396482165e-05</v>
      </c>
      <c r="X8" s="26" t="n">
        <v>0.03067655533572963</v>
      </c>
      <c r="Y8" s="26" t="n">
        <v>0.03099086593117058</v>
      </c>
      <c r="Z8" s="28" t="n">
        <v>0</v>
      </c>
      <c r="AA8" s="28" t="n">
        <v>0.001375806023799049</v>
      </c>
      <c r="AB8" s="28" t="n">
        <v>8.469906375773532e-05</v>
      </c>
      <c r="AC8" s="28" t="n">
        <v>0</v>
      </c>
      <c r="AD8" s="28" t="n">
        <v>1.14981855970325e-05</v>
      </c>
      <c r="AE8" s="28" t="n">
        <v>0.004753311556869508</v>
      </c>
      <c r="AF8" s="28" t="n">
        <v>0.006225314830023324</v>
      </c>
      <c r="AG8" s="30" t="n">
        <v>0</v>
      </c>
      <c r="AH8" s="30" t="n">
        <v>7.228237882960114e-06</v>
      </c>
      <c r="AI8" s="30" t="n">
        <v>0.0001935285036505344</v>
      </c>
      <c r="AJ8" s="30" t="n">
        <v>0</v>
      </c>
      <c r="AK8" s="30" t="n">
        <v>1.073096294688662e-05</v>
      </c>
      <c r="AL8" s="30" t="n">
        <v>0.01473502641962713</v>
      </c>
      <c r="AM8" s="30" t="n">
        <v>0.01494651412410751</v>
      </c>
      <c r="AN8" s="32" t="n">
        <v>0</v>
      </c>
      <c r="AO8" s="32" t="n">
        <v>5.184272594518707e-06</v>
      </c>
      <c r="AP8" s="32" t="n">
        <v>2.440204800840094e-07</v>
      </c>
      <c r="AQ8" s="32" t="n">
        <v>0</v>
      </c>
      <c r="AR8" s="32" t="n">
        <v>4.237135361674559e-08</v>
      </c>
      <c r="AS8" s="32" t="n">
        <v>8.350314553420056e-06</v>
      </c>
      <c r="AT8" s="32" t="n">
        <v>1.382097898163952e-05</v>
      </c>
      <c r="AU8" s="34" t="n">
        <v>0</v>
      </c>
      <c r="AV8" s="34" t="n">
        <v>0</v>
      </c>
      <c r="AW8" s="34" t="n">
        <v>0.1276944626457424</v>
      </c>
      <c r="AX8" s="34" t="n">
        <v>0</v>
      </c>
      <c r="AY8" s="34" t="n">
        <v>0.01311401374401653</v>
      </c>
      <c r="AZ8" s="34" t="n">
        <v>0.8838743592929896</v>
      </c>
      <c r="BA8" s="34" t="n">
        <v>1.024682835682748</v>
      </c>
      <c r="BB8" s="6" t="n"/>
      <c r="BC8" s="6" t="n"/>
      <c r="BD8" t="inlineStr">
        <is>
          <t>transport, Kick Scooter, battery electric, &lt;1kW, LFP battery, 2030/CH U</t>
        </is>
      </c>
      <c r="BF8" s="5" t="n">
        <v>0.05283063</v>
      </c>
      <c r="BG8" s="5">
        <f>BF8-R8</f>
        <v/>
      </c>
      <c r="BH8" s="2" t="n">
        <v>136.71681</v>
      </c>
    </row>
    <row r="9">
      <c r="A9">
        <f>B9&amp;" - "&amp;D9&amp;" - "&amp;IF(I9&lt;&gt;"",I9&amp;" - "&amp;E9,E9)</f>
        <v/>
      </c>
      <c r="B9" t="inlineStr">
        <is>
          <t>Kick Scooter, battery electric, &lt;1kW</t>
        </is>
      </c>
      <c r="D9" s="18" t="n">
        <v>2040</v>
      </c>
      <c r="E9" t="inlineStr">
        <is>
          <t>CH</t>
        </is>
      </c>
      <c r="F9" t="inlineStr">
        <is>
          <t>None</t>
        </is>
      </c>
      <c r="G9" t="inlineStr">
        <is>
          <t>vkm</t>
        </is>
      </c>
      <c r="H9" t="inlineStr">
        <is>
          <t>BEV</t>
        </is>
      </c>
      <c r="I9" t="inlineStr">
        <is>
          <t>LFP</t>
        </is>
      </c>
      <c r="J9" t="inlineStr">
        <is>
          <t>None</t>
        </is>
      </c>
      <c r="L9" s="24" t="n">
        <v>0</v>
      </c>
      <c r="M9" s="24" t="n">
        <v>0</v>
      </c>
      <c r="N9" s="24" t="n">
        <v>0.002730596631788643</v>
      </c>
      <c r="O9" s="24" t="n">
        <v>0</v>
      </c>
      <c r="P9" s="24" t="n">
        <v>0.000400207417143319</v>
      </c>
      <c r="Q9" s="24" t="n">
        <v>0.0770951010858985</v>
      </c>
      <c r="R9" s="24" t="n">
        <v>0.08022590513483045</v>
      </c>
      <c r="S9" s="26" t="n">
        <v>0</v>
      </c>
      <c r="T9" s="26" t="n">
        <v>0</v>
      </c>
      <c r="U9" s="26" t="n">
        <v>0.000289015721476131</v>
      </c>
      <c r="V9" s="26" t="n">
        <v>0</v>
      </c>
      <c r="W9" s="26" t="n">
        <v>2.528816241460735e-05</v>
      </c>
      <c r="X9" s="26" t="n">
        <v>0.03192670758698146</v>
      </c>
      <c r="Y9" s="26" t="n">
        <v>0.0322410114708722</v>
      </c>
      <c r="Z9" s="28" t="n">
        <v>0</v>
      </c>
      <c r="AA9" s="28" t="n">
        <v>0.001375806023799049</v>
      </c>
      <c r="AB9" s="28" t="n">
        <v>8.469906375773532e-05</v>
      </c>
      <c r="AC9" s="28" t="n">
        <v>0</v>
      </c>
      <c r="AD9" s="28" t="n">
        <v>1.149513475558079e-05</v>
      </c>
      <c r="AE9" s="28" t="n">
        <v>0.005024547247423429</v>
      </c>
      <c r="AF9" s="28" t="n">
        <v>0.006496547469735794</v>
      </c>
      <c r="AG9" s="30" t="n">
        <v>0</v>
      </c>
      <c r="AH9" s="30" t="n">
        <v>7.228237882960114e-06</v>
      </c>
      <c r="AI9" s="30" t="n">
        <v>0.0001935285036505344</v>
      </c>
      <c r="AJ9" s="30" t="n">
        <v>0</v>
      </c>
      <c r="AK9" s="30" t="n">
        <v>1.072811567448012e-05</v>
      </c>
      <c r="AL9" s="30" t="n">
        <v>0.01557387774406593</v>
      </c>
      <c r="AM9" s="30" t="n">
        <v>0.01578536260127391</v>
      </c>
      <c r="AN9" s="32" t="n">
        <v>0</v>
      </c>
      <c r="AO9" s="32" t="n">
        <v>5.184272594518707e-06</v>
      </c>
      <c r="AP9" s="32" t="n">
        <v>2.440204800840094e-07</v>
      </c>
      <c r="AQ9" s="32" t="n">
        <v>0</v>
      </c>
      <c r="AR9" s="32" t="n">
        <v>4.236011112279831e-08</v>
      </c>
      <c r="AS9" s="32" t="n">
        <v>8.68668649432043e-06</v>
      </c>
      <c r="AT9" s="32" t="n">
        <v>1.415733968004594e-05</v>
      </c>
      <c r="AU9" s="34" t="n">
        <v>0</v>
      </c>
      <c r="AV9" s="34" t="n">
        <v>0</v>
      </c>
      <c r="AW9" s="34" t="n">
        <v>0.1276944626457424</v>
      </c>
      <c r="AX9" s="34" t="n">
        <v>0</v>
      </c>
      <c r="AY9" s="34" t="n">
        <v>0.01311053417096641</v>
      </c>
      <c r="AZ9" s="34" t="n">
        <v>0.929875163132647</v>
      </c>
      <c r="BA9" s="34" t="n">
        <v>1.070680159949356</v>
      </c>
      <c r="BB9" s="6" t="n"/>
      <c r="BC9" s="6" t="n"/>
      <c r="BD9" t="inlineStr">
        <is>
          <t>transport, Kick Scooter, battery electric, &lt;1kW, LFP battery, 2040/CH U</t>
        </is>
      </c>
      <c r="BF9" s="5" t="n">
        <v>0.054881873</v>
      </c>
      <c r="BG9" s="5">
        <f>BF9-R9</f>
        <v/>
      </c>
      <c r="BH9" s="2" t="n">
        <v>141.80979</v>
      </c>
    </row>
    <row r="10">
      <c r="A10">
        <f>B10&amp;" - "&amp;D10&amp;" - "&amp;IF(I10&lt;&gt;"",I10&amp;" - "&amp;E10,E10)</f>
        <v/>
      </c>
      <c r="B10" t="inlineStr">
        <is>
          <t>Kick Scooter, battery electric, &lt;1kW</t>
        </is>
      </c>
      <c r="D10" s="18" t="n">
        <v>2050</v>
      </c>
      <c r="E10" t="inlineStr">
        <is>
          <t>CH</t>
        </is>
      </c>
      <c r="F10" t="inlineStr">
        <is>
          <t>None</t>
        </is>
      </c>
      <c r="G10" t="inlineStr">
        <is>
          <t>vkm</t>
        </is>
      </c>
      <c r="H10" t="inlineStr">
        <is>
          <t>BEV</t>
        </is>
      </c>
      <c r="I10" t="inlineStr">
        <is>
          <t>LFP</t>
        </is>
      </c>
      <c r="J10" t="inlineStr">
        <is>
          <t>None</t>
        </is>
      </c>
      <c r="L10" s="24" t="n">
        <v>0</v>
      </c>
      <c r="M10" s="24" t="n">
        <v>0</v>
      </c>
      <c r="N10" s="24" t="n">
        <v>0.002730596631788643</v>
      </c>
      <c r="O10" s="24" t="n">
        <v>0</v>
      </c>
      <c r="P10" s="24" t="n">
        <v>0.0003981286146353139</v>
      </c>
      <c r="Q10" s="24" t="n">
        <v>0.07786192601124098</v>
      </c>
      <c r="R10" s="24" t="n">
        <v>0.08099065125766494</v>
      </c>
      <c r="S10" s="26" t="n">
        <v>0</v>
      </c>
      <c r="T10" s="26" t="n">
        <v>0</v>
      </c>
      <c r="U10" s="26" t="n">
        <v>0.000289015721476131</v>
      </c>
      <c r="V10" s="26" t="n">
        <v>0</v>
      </c>
      <c r="W10" s="26" t="n">
        <v>2.515680778898455e-05</v>
      </c>
      <c r="X10" s="26" t="n">
        <v>0.03111160034746631</v>
      </c>
      <c r="Y10" s="26" t="n">
        <v>0.03142577287673142</v>
      </c>
      <c r="Z10" s="28" t="n">
        <v>0</v>
      </c>
      <c r="AA10" s="28" t="n">
        <v>0.001375806023799049</v>
      </c>
      <c r="AB10" s="28" t="n">
        <v>8.469906375773532e-05</v>
      </c>
      <c r="AC10" s="28" t="n">
        <v>0</v>
      </c>
      <c r="AD10" s="28" t="n">
        <v>1.143542543002573e-05</v>
      </c>
      <c r="AE10" s="28" t="n">
        <v>0.004992434879306673</v>
      </c>
      <c r="AF10" s="28" t="n">
        <v>0.006464375392293483</v>
      </c>
      <c r="AG10" s="30" t="n">
        <v>0</v>
      </c>
      <c r="AH10" s="30" t="n">
        <v>7.228237882960114e-06</v>
      </c>
      <c r="AI10" s="30" t="n">
        <v>0.0001935285036505344</v>
      </c>
      <c r="AJ10" s="30" t="n">
        <v>0</v>
      </c>
      <c r="AK10" s="30" t="n">
        <v>1.067239048595297e-05</v>
      </c>
      <c r="AL10" s="30" t="n">
        <v>0.01545548078039102</v>
      </c>
      <c r="AM10" s="30" t="n">
        <v>0.01566690991241047</v>
      </c>
      <c r="AN10" s="32" t="n">
        <v>0</v>
      </c>
      <c r="AO10" s="32" t="n">
        <v>5.184272594518707e-06</v>
      </c>
      <c r="AP10" s="32" t="n">
        <v>2.440204800840094e-07</v>
      </c>
      <c r="AQ10" s="32" t="n">
        <v>0</v>
      </c>
      <c r="AR10" s="32" t="n">
        <v>4.214007945554435e-08</v>
      </c>
      <c r="AS10" s="32" t="n">
        <v>8.512496184883751e-06</v>
      </c>
      <c r="AT10" s="32" t="n">
        <v>1.398292933894201e-05</v>
      </c>
      <c r="AU10" s="34" t="n">
        <v>0</v>
      </c>
      <c r="AV10" s="34" t="n">
        <v>0</v>
      </c>
      <c r="AW10" s="34" t="n">
        <v>0.1276944626457424</v>
      </c>
      <c r="AX10" s="34" t="n">
        <v>0</v>
      </c>
      <c r="AY10" s="34" t="n">
        <v>0.01304243395555702</v>
      </c>
      <c r="AZ10" s="34" t="n">
        <v>0.933667772026911</v>
      </c>
      <c r="BA10" s="34" t="n">
        <v>1.07440466862821</v>
      </c>
      <c r="BB10" s="6" t="n"/>
      <c r="BC10" s="6" t="n"/>
      <c r="BD10" t="inlineStr">
        <is>
          <t>transport, Kick Scooter, battery electric, &lt;1kW, LFP battery, 2050/CH U</t>
        </is>
      </c>
      <c r="BF10" s="5" t="n">
        <v>0.05458643699999999</v>
      </c>
      <c r="BG10" s="5">
        <f>BF10-R10</f>
        <v/>
      </c>
      <c r="BH10" s="2" t="n">
        <v>136.73195</v>
      </c>
    </row>
    <row r="11">
      <c r="A11">
        <f>B11&amp;" - "&amp;D11&amp;" - "&amp;IF(I11&lt;&gt;"",I11&amp;" - "&amp;E11,E11)</f>
        <v/>
      </c>
      <c r="B11" t="inlineStr">
        <is>
          <t>Kick Scooter, battery electric, &lt;1kW</t>
        </is>
      </c>
      <c r="D11" s="18" t="n">
        <v>2020</v>
      </c>
      <c r="E11" t="inlineStr">
        <is>
          <t>CH</t>
        </is>
      </c>
      <c r="F11" t="inlineStr">
        <is>
          <t>None</t>
        </is>
      </c>
      <c r="G11" t="inlineStr">
        <is>
          <t>vkm</t>
        </is>
      </c>
      <c r="H11" t="inlineStr">
        <is>
          <t>BEV</t>
        </is>
      </c>
      <c r="I11" t="inlineStr">
        <is>
          <t>NCA</t>
        </is>
      </c>
      <c r="J11" t="inlineStr">
        <is>
          <t>None</t>
        </is>
      </c>
      <c r="L11" s="24" t="n">
        <v>0</v>
      </c>
      <c r="M11" s="24" t="n">
        <v>0</v>
      </c>
      <c r="N11" s="24" t="n">
        <v>0.002730596631788643</v>
      </c>
      <c r="O11" s="24" t="n">
        <v>0</v>
      </c>
      <c r="P11" s="24" t="n">
        <v>0.0003933627405261965</v>
      </c>
      <c r="Q11" s="24" t="n">
        <v>0.05670155500081481</v>
      </c>
      <c r="R11" s="24" t="n">
        <v>0.05982551437312965</v>
      </c>
      <c r="S11" s="26" t="n">
        <v>0</v>
      </c>
      <c r="T11" s="26" t="n">
        <v>0</v>
      </c>
      <c r="U11" s="26" t="n">
        <v>0.000289015721476131</v>
      </c>
      <c r="V11" s="26" t="n">
        <v>0</v>
      </c>
      <c r="W11" s="26" t="n">
        <v>2.485566344893407e-05</v>
      </c>
      <c r="X11" s="26" t="n">
        <v>0.02450330546895793</v>
      </c>
      <c r="Y11" s="26" t="n">
        <v>0.024817176853883</v>
      </c>
      <c r="Z11" s="28" t="n">
        <v>0</v>
      </c>
      <c r="AA11" s="28" t="n">
        <v>0.001375806023799049</v>
      </c>
      <c r="AB11" s="28" t="n">
        <v>8.469906375773532e-05</v>
      </c>
      <c r="AC11" s="28" t="n">
        <v>0</v>
      </c>
      <c r="AD11" s="28" t="n">
        <v>1.129853550053995e-05</v>
      </c>
      <c r="AE11" s="28" t="n">
        <v>0.003506567301055728</v>
      </c>
      <c r="AF11" s="28" t="n">
        <v>0.004978370924113053</v>
      </c>
      <c r="AG11" s="30" t="n">
        <v>0</v>
      </c>
      <c r="AH11" s="30" t="n">
        <v>7.228237882960114e-06</v>
      </c>
      <c r="AI11" s="30" t="n">
        <v>0.0001935285036505344</v>
      </c>
      <c r="AJ11" s="30" t="n">
        <v>0</v>
      </c>
      <c r="AK11" s="30" t="n">
        <v>1.054463461101797e-05</v>
      </c>
      <c r="AL11" s="30" t="n">
        <v>0.01060568824245043</v>
      </c>
      <c r="AM11" s="30" t="n">
        <v>0.01081698961859494</v>
      </c>
      <c r="AN11" s="32" t="n">
        <v>0</v>
      </c>
      <c r="AO11" s="32" t="n">
        <v>5.184272594518707e-06</v>
      </c>
      <c r="AP11" s="32" t="n">
        <v>2.440204800840094e-07</v>
      </c>
      <c r="AQ11" s="32" t="n">
        <v>0</v>
      </c>
      <c r="AR11" s="32" t="n">
        <v>4.16356336401706e-08</v>
      </c>
      <c r="AS11" s="32" t="n">
        <v>6.886467531594437e-06</v>
      </c>
      <c r="AT11" s="32" t="n">
        <v>1.235639623983732e-05</v>
      </c>
      <c r="AU11" s="34" t="n">
        <v>0</v>
      </c>
      <c r="AV11" s="34" t="n">
        <v>0</v>
      </c>
      <c r="AW11" s="34" t="n">
        <v>0.1276944626457424</v>
      </c>
      <c r="AX11" s="34" t="n">
        <v>0</v>
      </c>
      <c r="AY11" s="34" t="n">
        <v>0.01288630702565625</v>
      </c>
      <c r="AZ11" s="34" t="n">
        <v>0.6788366048105275</v>
      </c>
      <c r="BA11" s="34" t="n">
        <v>0.8194173744819262</v>
      </c>
      <c r="BB11" s="6" t="n"/>
      <c r="BC11" s="6" t="n"/>
      <c r="BD11" t="inlineStr">
        <is>
          <t>transport, Kick Scooter, battery electric, &lt;1kW, NCA battery/CH U</t>
        </is>
      </c>
      <c r="BF11" s="5" t="n">
        <v>0.042527005</v>
      </c>
      <c r="BG11" s="5">
        <f>BF11-R11</f>
        <v/>
      </c>
      <c r="BH11" s="2" t="n">
        <v>104.41923</v>
      </c>
    </row>
    <row r="12">
      <c r="A12">
        <f>B12&amp;" - "&amp;D12&amp;" - "&amp;IF(I12&lt;&gt;"",I12&amp;" - "&amp;E12,E12)</f>
        <v/>
      </c>
      <c r="B12" t="inlineStr">
        <is>
          <t>Kick Scooter, battery electric, &lt;1kW</t>
        </is>
      </c>
      <c r="D12" s="18" t="n">
        <v>2030</v>
      </c>
      <c r="E12" t="inlineStr">
        <is>
          <t>CH</t>
        </is>
      </c>
      <c r="F12" t="inlineStr">
        <is>
          <t>None</t>
        </is>
      </c>
      <c r="G12" t="inlineStr">
        <is>
          <t>vkm</t>
        </is>
      </c>
      <c r="H12" t="inlineStr">
        <is>
          <t>BEV</t>
        </is>
      </c>
      <c r="I12" t="inlineStr">
        <is>
          <t>NCA</t>
        </is>
      </c>
      <c r="J12" t="inlineStr">
        <is>
          <t>None</t>
        </is>
      </c>
      <c r="L12" s="24" t="n">
        <v>0</v>
      </c>
      <c r="M12" s="24" t="n">
        <v>0</v>
      </c>
      <c r="N12" s="24" t="n">
        <v>0.002730596631788643</v>
      </c>
      <c r="O12" s="24" t="n">
        <v>0</v>
      </c>
      <c r="P12" s="24" t="n">
        <v>0.0003914369948832682</v>
      </c>
      <c r="Q12" s="24" t="n">
        <v>0.05948740001163286</v>
      </c>
      <c r="R12" s="24" t="n">
        <v>0.06260943363830476</v>
      </c>
      <c r="S12" s="26" t="n">
        <v>0</v>
      </c>
      <c r="T12" s="26" t="n">
        <v>0</v>
      </c>
      <c r="U12" s="26" t="n">
        <v>0.000289015721476131</v>
      </c>
      <c r="V12" s="26" t="n">
        <v>0</v>
      </c>
      <c r="W12" s="26" t="n">
        <v>2.473398012548344e-05</v>
      </c>
      <c r="X12" s="26" t="n">
        <v>0.02417543610391988</v>
      </c>
      <c r="Y12" s="26" t="n">
        <v>0.0244891858055215</v>
      </c>
      <c r="Z12" s="28" t="n">
        <v>0</v>
      </c>
      <c r="AA12" s="28" t="n">
        <v>0.001375806023799049</v>
      </c>
      <c r="AB12" s="28" t="n">
        <v>8.469906375773532e-05</v>
      </c>
      <c r="AC12" s="28" t="n">
        <v>0</v>
      </c>
      <c r="AD12" s="28" t="n">
        <v>1.124322241856749e-05</v>
      </c>
      <c r="AE12" s="28" t="n">
        <v>0.003602876547268198</v>
      </c>
      <c r="AF12" s="28" t="n">
        <v>0.005074624857243549</v>
      </c>
      <c r="AG12" s="30" t="n">
        <v>0</v>
      </c>
      <c r="AH12" s="30" t="n">
        <v>7.228237882960114e-06</v>
      </c>
      <c r="AI12" s="30" t="n">
        <v>0.0001935285036505344</v>
      </c>
      <c r="AJ12" s="30" t="n">
        <v>0</v>
      </c>
      <c r="AK12" s="30" t="n">
        <v>1.049301232434365e-05</v>
      </c>
      <c r="AL12" s="30" t="n">
        <v>0.01092185880165587</v>
      </c>
      <c r="AM12" s="30" t="n">
        <v>0.01113310855551371</v>
      </c>
      <c r="AN12" s="32" t="n">
        <v>0</v>
      </c>
      <c r="AO12" s="32" t="n">
        <v>5.184272594518707e-06</v>
      </c>
      <c r="AP12" s="32" t="n">
        <v>2.440204800840094e-07</v>
      </c>
      <c r="AQ12" s="32" t="n">
        <v>0</v>
      </c>
      <c r="AR12" s="32" t="n">
        <v>4.143180233686551e-08</v>
      </c>
      <c r="AS12" s="32" t="n">
        <v>6.825431828204387e-06</v>
      </c>
      <c r="AT12" s="32" t="n">
        <v>1.229515670514397e-05</v>
      </c>
      <c r="AU12" s="34" t="n">
        <v>0</v>
      </c>
      <c r="AV12" s="34" t="n">
        <v>0</v>
      </c>
      <c r="AW12" s="34" t="n">
        <v>0.1276944626457424</v>
      </c>
      <c r="AX12" s="34" t="n">
        <v>0</v>
      </c>
      <c r="AY12" s="34" t="n">
        <v>0.01282322085339982</v>
      </c>
      <c r="AZ12" s="34" t="n">
        <v>0.7056928010710064</v>
      </c>
      <c r="BA12" s="34" t="n">
        <v>0.8462104845701486</v>
      </c>
      <c r="BB12" s="6" t="n"/>
      <c r="BC12" s="6" t="n"/>
      <c r="BD12" t="inlineStr">
        <is>
          <t>transport, Kick Scooter, battery electric, &lt;1kW, NCA battery, 2030/CH U</t>
        </is>
      </c>
      <c r="BF12" s="5" t="n">
        <v>0.043247173</v>
      </c>
      <c r="BG12" s="5">
        <f>BF12-R12</f>
        <v/>
      </c>
      <c r="BH12" s="2" t="n">
        <v>101.18416</v>
      </c>
    </row>
    <row r="13">
      <c r="A13">
        <f>B13&amp;" - "&amp;D13&amp;" - "&amp;IF(I13&lt;&gt;"",I13&amp;" - "&amp;E13,E13)</f>
        <v/>
      </c>
      <c r="B13" t="inlineStr">
        <is>
          <t>Kick Scooter, battery electric, &lt;1kW</t>
        </is>
      </c>
      <c r="D13" s="18" t="n">
        <v>2040</v>
      </c>
      <c r="E13" t="inlineStr">
        <is>
          <t>CH</t>
        </is>
      </c>
      <c r="F13" t="inlineStr">
        <is>
          <t>None</t>
        </is>
      </c>
      <c r="G13" t="inlineStr">
        <is>
          <t>vkm</t>
        </is>
      </c>
      <c r="H13" t="inlineStr">
        <is>
          <t>BEV</t>
        </is>
      </c>
      <c r="I13" t="inlineStr">
        <is>
          <t>NCA</t>
        </is>
      </c>
      <c r="J13" t="inlineStr">
        <is>
          <t>None</t>
        </is>
      </c>
      <c r="L13" s="24" t="n">
        <v>0</v>
      </c>
      <c r="M13" s="24" t="n">
        <v>0</v>
      </c>
      <c r="N13" s="24" t="n">
        <v>0.002730596631788643</v>
      </c>
      <c r="O13" s="24" t="n">
        <v>0</v>
      </c>
      <c r="P13" s="24" t="n">
        <v>0.0003903444855359955</v>
      </c>
      <c r="Q13" s="24" t="n">
        <v>0.06181444027608357</v>
      </c>
      <c r="R13" s="24" t="n">
        <v>0.06493538139340821</v>
      </c>
      <c r="S13" s="26" t="n">
        <v>0</v>
      </c>
      <c r="T13" s="26" t="n">
        <v>0</v>
      </c>
      <c r="U13" s="26" t="n">
        <v>0.000289015721476131</v>
      </c>
      <c r="V13" s="26" t="n">
        <v>0</v>
      </c>
      <c r="W13" s="26" t="n">
        <v>2.466494703756489e-05</v>
      </c>
      <c r="X13" s="26" t="n">
        <v>0.02439295828399075</v>
      </c>
      <c r="Y13" s="26" t="n">
        <v>0.02470663895250445</v>
      </c>
      <c r="Z13" s="28" t="n">
        <v>0</v>
      </c>
      <c r="AA13" s="28" t="n">
        <v>0.001375806023799049</v>
      </c>
      <c r="AB13" s="28" t="n">
        <v>8.469906375773532e-05</v>
      </c>
      <c r="AC13" s="28" t="n">
        <v>0</v>
      </c>
      <c r="AD13" s="28" t="n">
        <v>1.12118423350641e-05</v>
      </c>
      <c r="AE13" s="28" t="n">
        <v>0.00372243816940877</v>
      </c>
      <c r="AF13" s="28" t="n">
        <v>0.005194155099300618</v>
      </c>
      <c r="AG13" s="30" t="n">
        <v>0</v>
      </c>
      <c r="AH13" s="30" t="n">
        <v>7.228237882960114e-06</v>
      </c>
      <c r="AI13" s="30" t="n">
        <v>0.0001935285036505344</v>
      </c>
      <c r="AJ13" s="30" t="n">
        <v>0</v>
      </c>
      <c r="AK13" s="30" t="n">
        <v>1.046372609387682e-05</v>
      </c>
      <c r="AL13" s="30" t="n">
        <v>0.01128208579275994</v>
      </c>
      <c r="AM13" s="30" t="n">
        <v>0.01149330626038731</v>
      </c>
      <c r="AN13" s="32" t="n">
        <v>0</v>
      </c>
      <c r="AO13" s="32" t="n">
        <v>5.184272594518707e-06</v>
      </c>
      <c r="AP13" s="32" t="n">
        <v>2.440204800840094e-07</v>
      </c>
      <c r="AQ13" s="32" t="n">
        <v>0</v>
      </c>
      <c r="AR13" s="32" t="n">
        <v>4.131616525626489e-08</v>
      </c>
      <c r="AS13" s="32" t="n">
        <v>6.906522613279278e-06</v>
      </c>
      <c r="AT13" s="32" t="n">
        <v>1.237613185313826e-05</v>
      </c>
      <c r="AU13" s="34" t="n">
        <v>0</v>
      </c>
      <c r="AV13" s="34" t="n">
        <v>0</v>
      </c>
      <c r="AW13" s="34" t="n">
        <v>0.1276944626457424</v>
      </c>
      <c r="AX13" s="34" t="n">
        <v>0</v>
      </c>
      <c r="AY13" s="34" t="n">
        <v>0.01278743095917008</v>
      </c>
      <c r="AZ13" s="34" t="n">
        <v>0.7305895035706768</v>
      </c>
      <c r="BA13" s="34" t="n">
        <v>0.8710713971755892</v>
      </c>
      <c r="BB13" s="6" t="n"/>
      <c r="BC13" s="6" t="n"/>
      <c r="BD13" t="inlineStr">
        <is>
          <t>transport, Kick Scooter, battery electric, &lt;1kW, NCA battery, 2040/CH U</t>
        </is>
      </c>
      <c r="BF13" s="5" t="n">
        <v>0.04412554</v>
      </c>
      <c r="BG13" s="5">
        <f>BF13-R13</f>
        <v/>
      </c>
      <c r="BH13" s="2" t="n">
        <v>101.19204</v>
      </c>
    </row>
    <row r="14">
      <c r="A14">
        <f>B14&amp;" - "&amp;D14&amp;" - "&amp;IF(I14&lt;&gt;"",I14&amp;" - "&amp;E14,E14)</f>
        <v/>
      </c>
      <c r="B14" t="inlineStr">
        <is>
          <t>Kick Scooter, battery electric, &lt;1kW</t>
        </is>
      </c>
      <c r="D14" s="18" t="n">
        <v>2050</v>
      </c>
      <c r="E14" t="inlineStr">
        <is>
          <t>CH</t>
        </is>
      </c>
      <c r="F14" t="inlineStr">
        <is>
          <t>None</t>
        </is>
      </c>
      <c r="G14" t="inlineStr">
        <is>
          <t>vkm</t>
        </is>
      </c>
      <c r="H14" t="inlineStr">
        <is>
          <t>BEV</t>
        </is>
      </c>
      <c r="I14" t="inlineStr">
        <is>
          <t>NCA</t>
        </is>
      </c>
      <c r="J14" t="inlineStr">
        <is>
          <t>None</t>
        </is>
      </c>
      <c r="L14" s="24" t="n">
        <v>0</v>
      </c>
      <c r="M14" s="24" t="n">
        <v>0</v>
      </c>
      <c r="N14" s="24" t="n">
        <v>0.002730596631788643</v>
      </c>
      <c r="O14" s="24" t="n">
        <v>0</v>
      </c>
      <c r="P14" s="24" t="n">
        <v>0.0003892519761887227</v>
      </c>
      <c r="Q14" s="24" t="n">
        <v>0.06414148131537427</v>
      </c>
      <c r="R14" s="24" t="n">
        <v>0.06726132992335164</v>
      </c>
      <c r="S14" s="26" t="n">
        <v>0</v>
      </c>
      <c r="T14" s="26" t="n">
        <v>0</v>
      </c>
      <c r="U14" s="26" t="n">
        <v>0.000289015721476131</v>
      </c>
      <c r="V14" s="26" t="n">
        <v>0</v>
      </c>
      <c r="W14" s="26" t="n">
        <v>2.459591394964634e-05</v>
      </c>
      <c r="X14" s="26" t="n">
        <v>0.02461048111565656</v>
      </c>
      <c r="Y14" s="26" t="n">
        <v>0.02492409275108234</v>
      </c>
      <c r="Z14" s="28" t="n">
        <v>0</v>
      </c>
      <c r="AA14" s="28" t="n">
        <v>0.001375806023799049</v>
      </c>
      <c r="AB14" s="28" t="n">
        <v>8.469906375773532e-05</v>
      </c>
      <c r="AC14" s="28" t="n">
        <v>0</v>
      </c>
      <c r="AD14" s="28" t="n">
        <v>1.118046225156072e-05</v>
      </c>
      <c r="AE14" s="28" t="n">
        <v>0.003841999869705365</v>
      </c>
      <c r="AF14" s="28" t="n">
        <v>0.005313685419513711</v>
      </c>
      <c r="AG14" s="30" t="n">
        <v>0</v>
      </c>
      <c r="AH14" s="30" t="n">
        <v>7.228237882960114e-06</v>
      </c>
      <c r="AI14" s="30" t="n">
        <v>0.0001935285036505344</v>
      </c>
      <c r="AJ14" s="30" t="n">
        <v>0</v>
      </c>
      <c r="AK14" s="30" t="n">
        <v>1.043443986340999e-05</v>
      </c>
      <c r="AL14" s="30" t="n">
        <v>0.01164231316241976</v>
      </c>
      <c r="AM14" s="30" t="n">
        <v>0.01185350434381666</v>
      </c>
      <c r="AN14" s="32" t="n">
        <v>0</v>
      </c>
      <c r="AO14" s="32" t="n">
        <v>5.184272594518707e-06</v>
      </c>
      <c r="AP14" s="32" t="n">
        <v>2.440204800840094e-07</v>
      </c>
      <c r="AQ14" s="32" t="n">
        <v>0</v>
      </c>
      <c r="AR14" s="32" t="n">
        <v>4.120052817566426e-08</v>
      </c>
      <c r="AS14" s="32" t="n">
        <v>6.987613459669793e-06</v>
      </c>
      <c r="AT14" s="32" t="n">
        <v>1.245710706244817e-05</v>
      </c>
      <c r="AU14" s="34" t="n">
        <v>0</v>
      </c>
      <c r="AV14" s="34" t="n">
        <v>0</v>
      </c>
      <c r="AW14" s="34" t="n">
        <v>0.1276944626457424</v>
      </c>
      <c r="AX14" s="34" t="n">
        <v>0</v>
      </c>
      <c r="AY14" s="34" t="n">
        <v>0.01275164106494033</v>
      </c>
      <c r="AZ14" s="34" t="n">
        <v>0.7554862138049283</v>
      </c>
      <c r="BA14" s="34" t="n">
        <v>0.895932317515611</v>
      </c>
      <c r="BB14" s="6" t="n"/>
      <c r="BC14" s="6" t="n"/>
      <c r="BD14" t="inlineStr">
        <is>
          <t>transport, Kick Scooter, battery electric, &lt;1kW, NCA battery, 2050/CH U</t>
        </is>
      </c>
      <c r="BF14" s="5" t="n">
        <v>0.045002876</v>
      </c>
      <c r="BG14" s="5">
        <f>BF14-R14</f>
        <v/>
      </c>
      <c r="BH14" s="2" t="n">
        <v>101.19911</v>
      </c>
    </row>
    <row r="15">
      <c r="A15">
        <f>B15&amp;" - "&amp;D15&amp;" - "&amp;IF(I15&lt;&gt;"",I15&amp;" - "&amp;E15,E15)</f>
        <v/>
      </c>
      <c r="B15" t="inlineStr">
        <is>
          <t>Bicycle, conventional, urban</t>
        </is>
      </c>
      <c r="D15" s="18" t="n">
        <v>2020</v>
      </c>
      <c r="E15" t="inlineStr">
        <is>
          <t>CH</t>
        </is>
      </c>
      <c r="F15" t="inlineStr">
        <is>
          <t>None</t>
        </is>
      </c>
      <c r="G15" t="inlineStr">
        <is>
          <t>vkm</t>
        </is>
      </c>
      <c r="I15" t="inlineStr">
        <is>
          <t>None</t>
        </is>
      </c>
      <c r="J15" t="inlineStr">
        <is>
          <t>None</t>
        </is>
      </c>
      <c r="L15" s="24" t="n">
        <v>0</v>
      </c>
      <c r="M15" s="24" t="n">
        <v>0</v>
      </c>
      <c r="N15" s="24" t="n">
        <v>0</v>
      </c>
      <c r="O15" s="24" t="n">
        <v>0.001195732624675443</v>
      </c>
      <c r="P15" s="24" t="n">
        <v>0.0004005867606666776</v>
      </c>
      <c r="Q15" s="24" t="n">
        <v>0.006887182925507696</v>
      </c>
      <c r="R15" s="24" t="n">
        <v>0.008483502310849817</v>
      </c>
      <c r="S15" s="26" t="n">
        <v>0</v>
      </c>
      <c r="T15" s="26" t="n">
        <v>0</v>
      </c>
      <c r="U15" s="26" t="n">
        <v>0</v>
      </c>
      <c r="V15" s="26" t="n">
        <v>9.831747354962542e-05</v>
      </c>
      <c r="W15" s="26" t="n">
        <v>2.531213223680129e-05</v>
      </c>
      <c r="X15" s="26" t="n">
        <v>0.0005751461816247882</v>
      </c>
      <c r="Y15" s="26" t="n">
        <v>0.000698775787411215</v>
      </c>
      <c r="Z15" s="28" t="n">
        <v>0</v>
      </c>
      <c r="AA15" s="28" t="n">
        <v>0.001375806023799049</v>
      </c>
      <c r="AB15" s="28" t="n">
        <v>0</v>
      </c>
      <c r="AC15" s="28" t="n">
        <v>2.396826009396162e-05</v>
      </c>
      <c r="AD15" s="28" t="n">
        <v>1.150603061790835e-05</v>
      </c>
      <c r="AE15" s="28" t="n">
        <v>0.0002473685998481029</v>
      </c>
      <c r="AF15" s="28" t="n">
        <v>0.001658648914359022</v>
      </c>
      <c r="AG15" s="30" t="n">
        <v>0</v>
      </c>
      <c r="AH15" s="30" t="n">
        <v>7.228237882960114e-06</v>
      </c>
      <c r="AI15" s="30" t="n">
        <v>0</v>
      </c>
      <c r="AJ15" s="30" t="n">
        <v>8.555417467729655e-05</v>
      </c>
      <c r="AK15" s="30" t="n">
        <v>1.073828450450333e-05</v>
      </c>
      <c r="AL15" s="30" t="n">
        <v>0.0004264720516351304</v>
      </c>
      <c r="AM15" s="30" t="n">
        <v>0.0005299927486998905</v>
      </c>
      <c r="AN15" s="32" t="n">
        <v>0</v>
      </c>
      <c r="AO15" s="32" t="n">
        <v>5.184272594518707e-06</v>
      </c>
      <c r="AP15" s="32" t="n">
        <v>0</v>
      </c>
      <c r="AQ15" s="32" t="n">
        <v>6.549064862657901e-08</v>
      </c>
      <c r="AR15" s="32" t="n">
        <v>4.240026288689575e-08</v>
      </c>
      <c r="AS15" s="32" t="n">
        <v>6.015950897360906e-07</v>
      </c>
      <c r="AT15" s="32" t="n">
        <v>5.893758595768272e-06</v>
      </c>
      <c r="AU15" s="34" t="n">
        <v>0</v>
      </c>
      <c r="AV15" s="34" t="n">
        <v>0</v>
      </c>
      <c r="AW15" s="34" t="n">
        <v>0</v>
      </c>
      <c r="AX15" s="34" t="n">
        <v>0.0201770987761535</v>
      </c>
      <c r="AY15" s="34" t="n">
        <v>0.01312296121757396</v>
      </c>
      <c r="AZ15" s="34" t="n">
        <v>0.08056238370859969</v>
      </c>
      <c r="BA15" s="34" t="n">
        <v>0.1138624437023271</v>
      </c>
      <c r="BB15" s="6" t="n"/>
      <c r="BC15" s="6" t="n"/>
      <c r="BD15" t="inlineStr">
        <is>
          <t>transport, Bicycle, conventional, urban/CH U</t>
        </is>
      </c>
      <c r="BF15" s="5" t="n">
        <v>0.005915697399999999</v>
      </c>
      <c r="BG15" s="5">
        <f>BF15-R15</f>
        <v/>
      </c>
      <c r="BH15" s="2" t="n">
        <v>9.3159776</v>
      </c>
    </row>
    <row r="16">
      <c r="A16">
        <f>B16&amp;" - "&amp;D16&amp;" - "&amp;IF(I16&lt;&gt;"",I16&amp;" - "&amp;E16,E16)</f>
        <v/>
      </c>
      <c r="B16" t="inlineStr">
        <is>
          <t>Bicycle, conventional, urban</t>
        </is>
      </c>
      <c r="D16" s="18" t="n">
        <v>2030</v>
      </c>
      <c r="E16" t="inlineStr">
        <is>
          <t>CH</t>
        </is>
      </c>
      <c r="F16" t="inlineStr">
        <is>
          <t>None</t>
        </is>
      </c>
      <c r="G16" t="inlineStr">
        <is>
          <t>vkm</t>
        </is>
      </c>
      <c r="I16" t="inlineStr">
        <is>
          <t>None</t>
        </is>
      </c>
      <c r="J16" t="inlineStr">
        <is>
          <t>None</t>
        </is>
      </c>
      <c r="L16" s="24" t="n">
        <v>0</v>
      </c>
      <c r="M16" s="24" t="n">
        <v>0</v>
      </c>
      <c r="N16" s="24" t="n">
        <v>0</v>
      </c>
      <c r="O16" s="24" t="n">
        <v>0.001195732624675443</v>
      </c>
      <c r="P16" s="24" t="n">
        <v>0.0003989479966457684</v>
      </c>
      <c r="Q16" s="24" t="n">
        <v>0.007691129750021421</v>
      </c>
      <c r="R16" s="24" t="n">
        <v>0.009285810371342632</v>
      </c>
      <c r="S16" s="26" t="n">
        <v>0</v>
      </c>
      <c r="T16" s="26" t="n">
        <v>0</v>
      </c>
      <c r="U16" s="26" t="n">
        <v>0</v>
      </c>
      <c r="V16" s="26" t="n">
        <v>9.831747354962542e-05</v>
      </c>
      <c r="W16" s="26" t="n">
        <v>2.520858260492346e-05</v>
      </c>
      <c r="X16" s="26" t="n">
        <v>0.0007197065322417741</v>
      </c>
      <c r="Y16" s="26" t="n">
        <v>0.000843232588396323</v>
      </c>
      <c r="Z16" s="28" t="n">
        <v>0</v>
      </c>
      <c r="AA16" s="28" t="n">
        <v>0.001375806023799049</v>
      </c>
      <c r="AB16" s="28" t="n">
        <v>0</v>
      </c>
      <c r="AC16" s="28" t="n">
        <v>2.396826009396162e-05</v>
      </c>
      <c r="AD16" s="28" t="n">
        <v>1.145896049265327e-05</v>
      </c>
      <c r="AE16" s="28" t="n">
        <v>0.0002931592341550783</v>
      </c>
      <c r="AF16" s="28" t="n">
        <v>0.001704392478540742</v>
      </c>
      <c r="AG16" s="30" t="n">
        <v>0</v>
      </c>
      <c r="AH16" s="30" t="n">
        <v>7.228237882960114e-06</v>
      </c>
      <c r="AI16" s="30" t="n">
        <v>0</v>
      </c>
      <c r="AJ16" s="30" t="n">
        <v>8.555417467729655e-05</v>
      </c>
      <c r="AK16" s="30" t="n">
        <v>1.069435515880308e-05</v>
      </c>
      <c r="AL16" s="30" t="n">
        <v>0.0005795105951073495</v>
      </c>
      <c r="AM16" s="30" t="n">
        <v>0.0006829873628264092</v>
      </c>
      <c r="AN16" s="32" t="n">
        <v>0</v>
      </c>
      <c r="AO16" s="32" t="n">
        <v>5.184272594518707e-06</v>
      </c>
      <c r="AP16" s="32" t="n">
        <v>0</v>
      </c>
      <c r="AQ16" s="32" t="n">
        <v>6.549064862657901e-08</v>
      </c>
      <c r="AR16" s="32" t="n">
        <v>4.222680726599481e-08</v>
      </c>
      <c r="AS16" s="32" t="n">
        <v>6.376833711846853e-07</v>
      </c>
      <c r="AT16" s="32" t="n">
        <v>5.929673421595966e-06</v>
      </c>
      <c r="AU16" s="34" t="n">
        <v>0</v>
      </c>
      <c r="AV16" s="34" t="n">
        <v>0</v>
      </c>
      <c r="AW16" s="34" t="n">
        <v>0</v>
      </c>
      <c r="AX16" s="34" t="n">
        <v>0.0201770987761535</v>
      </c>
      <c r="AY16" s="34" t="n">
        <v>0.01306927637622934</v>
      </c>
      <c r="AZ16" s="34" t="n">
        <v>0.08912745484256926</v>
      </c>
      <c r="BA16" s="34" t="n">
        <v>0.1223738299949521</v>
      </c>
      <c r="BB16" s="6" t="n"/>
      <c r="BC16" s="6" t="n"/>
      <c r="BD16" t="inlineStr">
        <is>
          <t>transport, Bicycle, conventional, urban, 2030/CH U</t>
        </is>
      </c>
      <c r="BF16" s="5" t="n">
        <v>0.0062505966</v>
      </c>
      <c r="BG16" s="5">
        <f>BF16-R16</f>
        <v/>
      </c>
      <c r="BH16" s="2" t="n">
        <v>9.4949449</v>
      </c>
    </row>
    <row r="17">
      <c r="A17">
        <f>B17&amp;" - "&amp;D17&amp;" - "&amp;IF(I17&lt;&gt;"",I17&amp;" - "&amp;E17,E17)</f>
        <v/>
      </c>
      <c r="B17" t="inlineStr">
        <is>
          <t>Bicycle, conventional, urban</t>
        </is>
      </c>
      <c r="D17" s="18" t="n">
        <v>2040</v>
      </c>
      <c r="E17" t="inlineStr">
        <is>
          <t>CH</t>
        </is>
      </c>
      <c r="F17" t="inlineStr">
        <is>
          <t>None</t>
        </is>
      </c>
      <c r="G17" t="inlineStr">
        <is>
          <t>vkm</t>
        </is>
      </c>
      <c r="I17" t="inlineStr">
        <is>
          <t>None</t>
        </is>
      </c>
      <c r="J17" t="inlineStr">
        <is>
          <t>None</t>
        </is>
      </c>
      <c r="L17" s="24" t="n">
        <v>0</v>
      </c>
      <c r="M17" s="24" t="n">
        <v>0</v>
      </c>
      <c r="N17" s="24" t="n">
        <v>0</v>
      </c>
      <c r="O17" s="24" t="n">
        <v>0.001195732624675443</v>
      </c>
      <c r="P17" s="24" t="n">
        <v>0.0003978554872984957</v>
      </c>
      <c r="Q17" s="24" t="n">
        <v>0.008227094285022919</v>
      </c>
      <c r="R17" s="24" t="n">
        <v>0.009820682396996858</v>
      </c>
      <c r="S17" s="26" t="n">
        <v>0</v>
      </c>
      <c r="T17" s="26" t="n">
        <v>0</v>
      </c>
      <c r="U17" s="26" t="n">
        <v>0</v>
      </c>
      <c r="V17" s="26" t="n">
        <v>9.831747354962542e-05</v>
      </c>
      <c r="W17" s="26" t="n">
        <v>2.513954951700491e-05</v>
      </c>
      <c r="X17" s="26" t="n">
        <v>0.0008160800990256552</v>
      </c>
      <c r="Y17" s="26" t="n">
        <v>0.0009395371220922856</v>
      </c>
      <c r="Z17" s="28" t="n">
        <v>0</v>
      </c>
      <c r="AA17" s="28" t="n">
        <v>0.001375806023799049</v>
      </c>
      <c r="AB17" s="28" t="n">
        <v>0</v>
      </c>
      <c r="AC17" s="28" t="n">
        <v>2.396826009396162e-05</v>
      </c>
      <c r="AD17" s="28" t="n">
        <v>1.142758040914989e-05</v>
      </c>
      <c r="AE17" s="28" t="n">
        <v>0.0003236863224749182</v>
      </c>
      <c r="AF17" s="28" t="n">
        <v>0.001734888186777079</v>
      </c>
      <c r="AG17" s="30" t="n">
        <v>0</v>
      </c>
      <c r="AH17" s="30" t="n">
        <v>7.228237882960114e-06</v>
      </c>
      <c r="AI17" s="30" t="n">
        <v>0</v>
      </c>
      <c r="AJ17" s="30" t="n">
        <v>8.555417467729655e-05</v>
      </c>
      <c r="AK17" s="30" t="n">
        <v>1.066506892833626e-05</v>
      </c>
      <c r="AL17" s="30" t="n">
        <v>0.0006815362906583969</v>
      </c>
      <c r="AM17" s="30" t="n">
        <v>0.0007849837721469898</v>
      </c>
      <c r="AN17" s="32" t="n">
        <v>0</v>
      </c>
      <c r="AO17" s="32" t="n">
        <v>5.184272594518707e-06</v>
      </c>
      <c r="AP17" s="32" t="n">
        <v>0</v>
      </c>
      <c r="AQ17" s="32" t="n">
        <v>6.549064862657901e-08</v>
      </c>
      <c r="AR17" s="32" t="n">
        <v>4.211117018539418e-08</v>
      </c>
      <c r="AS17" s="32" t="n">
        <v>6.617422210335471e-07</v>
      </c>
      <c r="AT17" s="32" t="n">
        <v>5.953616634364227e-06</v>
      </c>
      <c r="AU17" s="34" t="n">
        <v>0</v>
      </c>
      <c r="AV17" s="34" t="n">
        <v>0</v>
      </c>
      <c r="AW17" s="34" t="n">
        <v>0</v>
      </c>
      <c r="AX17" s="34" t="n">
        <v>0.0201770987761535</v>
      </c>
      <c r="AY17" s="34" t="n">
        <v>0.01303348648199958</v>
      </c>
      <c r="AZ17" s="34" t="n">
        <v>0.09483750204261049</v>
      </c>
      <c r="BA17" s="34" t="n">
        <v>0.1280480873007636</v>
      </c>
      <c r="BB17" s="6" t="n"/>
      <c r="BC17" s="6" t="n"/>
      <c r="BD17" t="inlineStr">
        <is>
          <t>transport, Bicycle, conventional, urban, 2040/CH U</t>
        </is>
      </c>
      <c r="BF17" s="5" t="n">
        <v>0.0064738979</v>
      </c>
      <c r="BG17" s="5">
        <f>BF17-R17</f>
        <v/>
      </c>
      <c r="BH17" s="2" t="n">
        <v>9.614322100000001</v>
      </c>
    </row>
    <row r="18">
      <c r="A18">
        <f>B18&amp;" - "&amp;D18&amp;" - "&amp;IF(I18&lt;&gt;"",I18&amp;" - "&amp;E18,E18)</f>
        <v/>
      </c>
      <c r="B18" t="inlineStr">
        <is>
          <t>Bicycle, conventional, urban</t>
        </is>
      </c>
      <c r="D18" s="18" t="n">
        <v>2050</v>
      </c>
      <c r="E18" t="inlineStr">
        <is>
          <t>CH</t>
        </is>
      </c>
      <c r="F18" t="inlineStr">
        <is>
          <t>None</t>
        </is>
      </c>
      <c r="G18" t="inlineStr">
        <is>
          <t>vkm</t>
        </is>
      </c>
      <c r="I18" t="inlineStr">
        <is>
          <t>None</t>
        </is>
      </c>
      <c r="J18" t="inlineStr">
        <is>
          <t>None</t>
        </is>
      </c>
      <c r="L18" s="24" t="n">
        <v>0</v>
      </c>
      <c r="M18" s="24" t="n">
        <v>0</v>
      </c>
      <c r="N18" s="24" t="n">
        <v>0</v>
      </c>
      <c r="O18" s="24" t="n">
        <v>0.001195732624675443</v>
      </c>
      <c r="P18" s="24" t="n">
        <v>0.0003967629779512229</v>
      </c>
      <c r="Q18" s="24" t="n">
        <v>0.008763058703651993</v>
      </c>
      <c r="R18" s="24" t="n">
        <v>0.01035555430627866</v>
      </c>
      <c r="S18" s="26" t="n">
        <v>0</v>
      </c>
      <c r="T18" s="26" t="n">
        <v>0</v>
      </c>
      <c r="U18" s="26" t="n">
        <v>0</v>
      </c>
      <c r="V18" s="26" t="n">
        <v>9.831747354962542e-05</v>
      </c>
      <c r="W18" s="26" t="n">
        <v>2.507051642908636e-05</v>
      </c>
      <c r="X18" s="26" t="n">
        <v>0.0009124536422148437</v>
      </c>
      <c r="Y18" s="26" t="n">
        <v>0.001035841632193556</v>
      </c>
      <c r="Z18" s="28" t="n">
        <v>0</v>
      </c>
      <c r="AA18" s="28" t="n">
        <v>0.001375806023799049</v>
      </c>
      <c r="AB18" s="28" t="n">
        <v>0</v>
      </c>
      <c r="AC18" s="28" t="n">
        <v>2.396826009396162e-05</v>
      </c>
      <c r="AD18" s="28" t="n">
        <v>1.13962003256465e-05</v>
      </c>
      <c r="AE18" s="28" t="n">
        <v>0.0003542134043792328</v>
      </c>
      <c r="AF18" s="28" t="n">
        <v>0.00176538388859789</v>
      </c>
      <c r="AG18" s="30" t="n">
        <v>0</v>
      </c>
      <c r="AH18" s="30" t="n">
        <v>7.228237882960114e-06</v>
      </c>
      <c r="AI18" s="30" t="n">
        <v>0</v>
      </c>
      <c r="AJ18" s="30" t="n">
        <v>8.555417467729655e-05</v>
      </c>
      <c r="AK18" s="30" t="n">
        <v>1.063578269786943e-05</v>
      </c>
      <c r="AL18" s="30" t="n">
        <v>0.000783561960977038</v>
      </c>
      <c r="AM18" s="30" t="n">
        <v>0.000886980156235164</v>
      </c>
      <c r="AN18" s="32" t="n">
        <v>0</v>
      </c>
      <c r="AO18" s="32" t="n">
        <v>5.184272594518707e-06</v>
      </c>
      <c r="AP18" s="32" t="n">
        <v>0</v>
      </c>
      <c r="AQ18" s="32" t="n">
        <v>6.549064862657901e-08</v>
      </c>
      <c r="AR18" s="32" t="n">
        <v>4.199553310479355e-08</v>
      </c>
      <c r="AS18" s="32" t="n">
        <v>6.858010692256405e-07</v>
      </c>
      <c r="AT18" s="32" t="n">
        <v>5.977559845475719e-06</v>
      </c>
      <c r="AU18" s="34" t="n">
        <v>0</v>
      </c>
      <c r="AV18" s="34" t="n">
        <v>0</v>
      </c>
      <c r="AW18" s="34" t="n">
        <v>0</v>
      </c>
      <c r="AX18" s="34" t="n">
        <v>0.0201770987761535</v>
      </c>
      <c r="AY18" s="34" t="n">
        <v>0.01299769658776985</v>
      </c>
      <c r="AZ18" s="34" t="n">
        <v>0.1005475480738065</v>
      </c>
      <c r="BA18" s="34" t="n">
        <v>0.1337223434377299</v>
      </c>
      <c r="BB18" s="6" t="n"/>
      <c r="BC18" s="6" t="n"/>
      <c r="BD18" t="inlineStr">
        <is>
          <t>transport, Bicycle, conventional, urban, 2050/CH U</t>
        </is>
      </c>
      <c r="BF18" s="5" t="n">
        <v>0.006697096400000001</v>
      </c>
      <c r="BG18" s="5">
        <f>BF18-R18</f>
        <v/>
      </c>
      <c r="BH18" s="2" t="n">
        <v>9.733463</v>
      </c>
    </row>
    <row r="19">
      <c r="A19">
        <f>B19&amp;" - "&amp;D19&amp;" - "&amp;IF(I19&lt;&gt;"",I19&amp;" - "&amp;E19,E19)</f>
        <v/>
      </c>
      <c r="B19" t="inlineStr">
        <is>
          <t>Bicycle, electric (&lt;25 km/h)</t>
        </is>
      </c>
      <c r="D19" s="18" t="n">
        <v>2020</v>
      </c>
      <c r="E19" t="inlineStr">
        <is>
          <t>CH</t>
        </is>
      </c>
      <c r="F19" t="inlineStr">
        <is>
          <t>None</t>
        </is>
      </c>
      <c r="G19" t="inlineStr">
        <is>
          <t>vkm</t>
        </is>
      </c>
      <c r="H19" t="inlineStr">
        <is>
          <t>BEV</t>
        </is>
      </c>
      <c r="I19" t="inlineStr">
        <is>
          <t>NMC</t>
        </is>
      </c>
      <c r="J19" t="inlineStr">
        <is>
          <t>None</t>
        </is>
      </c>
      <c r="L19" s="24" t="n">
        <v>0</v>
      </c>
      <c r="M19" s="24" t="n">
        <v>0</v>
      </c>
      <c r="N19" s="24" t="n">
        <v>0.0007821715621378719</v>
      </c>
      <c r="O19" s="24" t="n">
        <v>0.001195732624675443</v>
      </c>
      <c r="P19" s="24" t="n">
        <v>0.000451798136320088</v>
      </c>
      <c r="Q19" s="24" t="n">
        <v>0.01328900195020182</v>
      </c>
      <c r="R19" s="24" t="n">
        <v>0.01571870427333522</v>
      </c>
      <c r="S19" s="26" t="n">
        <v>0</v>
      </c>
      <c r="T19" s="26" t="n">
        <v>0</v>
      </c>
      <c r="U19" s="26" t="n">
        <v>8.278772328277276e-05</v>
      </c>
      <c r="V19" s="26" t="n">
        <v>9.831747354962542e-05</v>
      </c>
      <c r="W19" s="26" t="n">
        <v>2.854805823298327e-05</v>
      </c>
      <c r="X19" s="26" t="n">
        <v>0.01255020670214965</v>
      </c>
      <c r="Y19" s="26" t="n">
        <v>0.01275985995721503</v>
      </c>
      <c r="Z19" s="28" t="n">
        <v>0</v>
      </c>
      <c r="AA19" s="28" t="n">
        <v>0.001375806023799049</v>
      </c>
      <c r="AB19" s="28" t="n">
        <v>2.426180353397981e-05</v>
      </c>
      <c r="AC19" s="28" t="n">
        <v>2.396826009396162e-05</v>
      </c>
      <c r="AD19" s="28" t="n">
        <v>1.297697203212959e-05</v>
      </c>
      <c r="AE19" s="28" t="n">
        <v>0.001184976064930756</v>
      </c>
      <c r="AF19" s="28" t="n">
        <v>0.002621989124389876</v>
      </c>
      <c r="AG19" s="30" t="n">
        <v>0</v>
      </c>
      <c r="AH19" s="30" t="n">
        <v>7.228237882960114e-06</v>
      </c>
      <c r="AI19" s="30" t="n">
        <v>5.543568400265283e-05</v>
      </c>
      <c r="AJ19" s="30" t="n">
        <v>8.555417467729655e-05</v>
      </c>
      <c r="AK19" s="30" t="n">
        <v>1.211107655763585e-05</v>
      </c>
      <c r="AL19" s="30" t="n">
        <v>0.003277302840788742</v>
      </c>
      <c r="AM19" s="30" t="n">
        <v>0.003437632013909288</v>
      </c>
      <c r="AN19" s="32" t="n">
        <v>0</v>
      </c>
      <c r="AO19" s="32" t="n">
        <v>5.184272594518707e-06</v>
      </c>
      <c r="AP19" s="32" t="n">
        <v>6.989896562492967e-08</v>
      </c>
      <c r="AQ19" s="32" t="n">
        <v>6.549064862657901e-08</v>
      </c>
      <c r="AR19" s="32" t="n">
        <v>4.782075104005003e-08</v>
      </c>
      <c r="AS19" s="32" t="n">
        <v>2.525950235960432e-06</v>
      </c>
      <c r="AT19" s="32" t="n">
        <v>7.893433195770697e-06</v>
      </c>
      <c r="AU19" s="34" t="n">
        <v>0</v>
      </c>
      <c r="AV19" s="34" t="n">
        <v>0</v>
      </c>
      <c r="AW19" s="34" t="n">
        <v>0.03657771205062681</v>
      </c>
      <c r="AX19" s="34" t="n">
        <v>0.0201770987761535</v>
      </c>
      <c r="AY19" s="34" t="n">
        <v>0.01480061250959336</v>
      </c>
      <c r="AZ19" s="34" t="n">
        <v>0.1773121997800152</v>
      </c>
      <c r="BA19" s="34" t="n">
        <v>0.2488676231163888</v>
      </c>
      <c r="BB19" s="6" t="n"/>
      <c r="BC19" s="6" t="n"/>
      <c r="BD19" t="inlineStr">
        <is>
          <t>transport, Bicycle, electric (&lt;25 km/h)/CH U</t>
        </is>
      </c>
      <c r="BF19" s="5" t="n">
        <v>0.011042067</v>
      </c>
      <c r="BG19" s="5">
        <f>BF19-R19</f>
        <v/>
      </c>
      <c r="BH19" s="2" t="n">
        <v>32.063936</v>
      </c>
    </row>
    <row r="20">
      <c r="A20">
        <f>B20&amp;" - "&amp;D20&amp;" - "&amp;IF(I20&lt;&gt;"",I20&amp;" - "&amp;E20,E20)</f>
        <v/>
      </c>
      <c r="B20" t="inlineStr">
        <is>
          <t>Bicycle, electric (&lt;25 km/h)</t>
        </is>
      </c>
      <c r="D20" s="18" t="n">
        <v>2030</v>
      </c>
      <c r="E20" t="inlineStr">
        <is>
          <t>CH</t>
        </is>
      </c>
      <c r="F20" t="inlineStr">
        <is>
          <t>None</t>
        </is>
      </c>
      <c r="G20" t="inlineStr">
        <is>
          <t>vkm</t>
        </is>
      </c>
      <c r="H20" t="inlineStr">
        <is>
          <t>BEV</t>
        </is>
      </c>
      <c r="I20" t="inlineStr">
        <is>
          <t>NMC</t>
        </is>
      </c>
      <c r="J20" t="inlineStr">
        <is>
          <t>None</t>
        </is>
      </c>
      <c r="L20" s="24" t="n">
        <v>0</v>
      </c>
      <c r="M20" s="24" t="n">
        <v>0</v>
      </c>
      <c r="N20" s="24" t="n">
        <v>0.0007821715621378719</v>
      </c>
      <c r="O20" s="24" t="n">
        <v>0.001195732624675443</v>
      </c>
      <c r="P20" s="24" t="n">
        <v>0.0004501441985582445</v>
      </c>
      <c r="Q20" s="24" t="n">
        <v>0.01305699418689324</v>
      </c>
      <c r="R20" s="24" t="n">
        <v>0.0154850425722648</v>
      </c>
      <c r="S20" s="26" t="n">
        <v>0</v>
      </c>
      <c r="T20" s="26" t="n">
        <v>0</v>
      </c>
      <c r="U20" s="26" t="n">
        <v>8.278772328277276e-05</v>
      </c>
      <c r="V20" s="26" t="n">
        <v>9.831747354962542e-05</v>
      </c>
      <c r="W20" s="26" t="n">
        <v>2.844354980821769e-05</v>
      </c>
      <c r="X20" s="26" t="n">
        <v>0.01070141004859683</v>
      </c>
      <c r="Y20" s="26" t="n">
        <v>0.01091095879523745</v>
      </c>
      <c r="Z20" s="28" t="n">
        <v>0</v>
      </c>
      <c r="AA20" s="28" t="n">
        <v>0.001375806023799049</v>
      </c>
      <c r="AB20" s="28" t="n">
        <v>2.426180353397981e-05</v>
      </c>
      <c r="AC20" s="28" t="n">
        <v>2.396826009396162e-05</v>
      </c>
      <c r="AD20" s="28" t="n">
        <v>1.292946607238141e-05</v>
      </c>
      <c r="AE20" s="28" t="n">
        <v>0.001069449451856115</v>
      </c>
      <c r="AF20" s="28" t="n">
        <v>0.002506415005355487</v>
      </c>
      <c r="AG20" s="30" t="n">
        <v>0</v>
      </c>
      <c r="AH20" s="30" t="n">
        <v>7.228237882960114e-06</v>
      </c>
      <c r="AI20" s="30" t="n">
        <v>5.543568400265283e-05</v>
      </c>
      <c r="AJ20" s="30" t="n">
        <v>8.555417467729655e-05</v>
      </c>
      <c r="AK20" s="30" t="n">
        <v>1.206674045873468e-05</v>
      </c>
      <c r="AL20" s="30" t="n">
        <v>0.003015022702189352</v>
      </c>
      <c r="AM20" s="30" t="n">
        <v>0.003175307539210996</v>
      </c>
      <c r="AN20" s="32" t="n">
        <v>0</v>
      </c>
      <c r="AO20" s="32" t="n">
        <v>5.184272594518707e-06</v>
      </c>
      <c r="AP20" s="32" t="n">
        <v>6.989896562492967e-08</v>
      </c>
      <c r="AQ20" s="32" t="n">
        <v>6.549064862657901e-08</v>
      </c>
      <c r="AR20" s="32" t="n">
        <v>4.764568934858519e-08</v>
      </c>
      <c r="AS20" s="32" t="n">
        <v>2.200142479382814e-06</v>
      </c>
      <c r="AT20" s="32" t="n">
        <v>7.567450377501614e-06</v>
      </c>
      <c r="AU20" s="34" t="n">
        <v>0</v>
      </c>
      <c r="AV20" s="34" t="n">
        <v>0</v>
      </c>
      <c r="AW20" s="34" t="n">
        <v>0.03657771205062681</v>
      </c>
      <c r="AX20" s="34" t="n">
        <v>0.0201770987761535</v>
      </c>
      <c r="AY20" s="34" t="n">
        <v>0.01474643058638444</v>
      </c>
      <c r="AZ20" s="34" t="n">
        <v>0.1699793636174383</v>
      </c>
      <c r="BA20" s="34" t="n">
        <v>0.241480605030603</v>
      </c>
      <c r="BB20" s="6" t="n"/>
      <c r="BC20" s="6" t="n"/>
      <c r="BD20" t="inlineStr">
        <is>
          <t>transport, Bicycle, electric (&lt;25 km/h), 2030/CH U</t>
        </is>
      </c>
      <c r="BF20" s="5" t="n">
        <v>0.010744254</v>
      </c>
      <c r="BG20" s="5">
        <f>BF20-R20</f>
        <v/>
      </c>
      <c r="BH20" s="2" t="n">
        <v>28.577305</v>
      </c>
    </row>
    <row r="21">
      <c r="A21">
        <f>B21&amp;" - "&amp;D21&amp;" - "&amp;IF(I21&lt;&gt;"",I21&amp;" - "&amp;E21,E21)</f>
        <v/>
      </c>
      <c r="B21" t="inlineStr">
        <is>
          <t>Bicycle, electric (&lt;25 km/h)</t>
        </is>
      </c>
      <c r="D21" s="18" t="n">
        <v>2040</v>
      </c>
      <c r="E21" t="inlineStr">
        <is>
          <t>CH</t>
        </is>
      </c>
      <c r="F21" t="inlineStr">
        <is>
          <t>None</t>
        </is>
      </c>
      <c r="G21" t="inlineStr">
        <is>
          <t>vkm</t>
        </is>
      </c>
      <c r="H21" t="inlineStr">
        <is>
          <t>BEV</t>
        </is>
      </c>
      <c r="I21" t="inlineStr">
        <is>
          <t>NMC</t>
        </is>
      </c>
      <c r="J21" t="inlineStr">
        <is>
          <t>None</t>
        </is>
      </c>
      <c r="L21" s="24" t="n">
        <v>0</v>
      </c>
      <c r="M21" s="24" t="n">
        <v>0</v>
      </c>
      <c r="N21" s="24" t="n">
        <v>0.0007821715621378719</v>
      </c>
      <c r="O21" s="24" t="n">
        <v>0.001195732624675443</v>
      </c>
      <c r="P21" s="24" t="n">
        <v>0.0004472460140397849</v>
      </c>
      <c r="Q21" s="24" t="n">
        <v>0.01268069013817938</v>
      </c>
      <c r="R21" s="24" t="n">
        <v>0.01510584033903248</v>
      </c>
      <c r="S21" s="26" t="n">
        <v>0</v>
      </c>
      <c r="T21" s="26" t="n">
        <v>0</v>
      </c>
      <c r="U21" s="26" t="n">
        <v>8.278772328277276e-05</v>
      </c>
      <c r="V21" s="26" t="n">
        <v>9.831747354962542e-05</v>
      </c>
      <c r="W21" s="26" t="n">
        <v>2.826042036665598e-05</v>
      </c>
      <c r="X21" s="26" t="n">
        <v>0.009050722698467807</v>
      </c>
      <c r="Y21" s="26" t="n">
        <v>0.00926008831566686</v>
      </c>
      <c r="Z21" s="28" t="n">
        <v>0</v>
      </c>
      <c r="AA21" s="28" t="n">
        <v>0.001375806023799049</v>
      </c>
      <c r="AB21" s="28" t="n">
        <v>2.426180353397981e-05</v>
      </c>
      <c r="AC21" s="28" t="n">
        <v>2.396826009396162e-05</v>
      </c>
      <c r="AD21" s="28" t="n">
        <v>1.284622168419881e-05</v>
      </c>
      <c r="AE21" s="28" t="n">
        <v>0.0009582487724786408</v>
      </c>
      <c r="AF21" s="28" t="n">
        <v>0.00239513108158983</v>
      </c>
      <c r="AG21" s="30" t="n">
        <v>0</v>
      </c>
      <c r="AH21" s="30" t="n">
        <v>7.228237882960114e-06</v>
      </c>
      <c r="AI21" s="30" t="n">
        <v>5.543568400265283e-05</v>
      </c>
      <c r="AJ21" s="30" t="n">
        <v>8.555417467729655e-05</v>
      </c>
      <c r="AK21" s="30" t="n">
        <v>1.198905059735741e-05</v>
      </c>
      <c r="AL21" s="30" t="n">
        <v>0.002752316042919872</v>
      </c>
      <c r="AM21" s="30" t="n">
        <v>0.002912523190080139</v>
      </c>
      <c r="AN21" s="32" t="n">
        <v>0</v>
      </c>
      <c r="AO21" s="32" t="n">
        <v>5.184272594518707e-06</v>
      </c>
      <c r="AP21" s="32" t="n">
        <v>6.989896562492967e-08</v>
      </c>
      <c r="AQ21" s="32" t="n">
        <v>6.549064862657901e-08</v>
      </c>
      <c r="AR21" s="32" t="n">
        <v>4.733892987088076e-08</v>
      </c>
      <c r="AS21" s="32" t="n">
        <v>1.90627272722073e-06</v>
      </c>
      <c r="AT21" s="32" t="n">
        <v>7.273273865861825e-06</v>
      </c>
      <c r="AU21" s="34" t="n">
        <v>0</v>
      </c>
      <c r="AV21" s="34" t="n">
        <v>0</v>
      </c>
      <c r="AW21" s="34" t="n">
        <v>0.03657771205062681</v>
      </c>
      <c r="AX21" s="34" t="n">
        <v>0.0201770987761535</v>
      </c>
      <c r="AY21" s="34" t="n">
        <v>0.01465148795030274</v>
      </c>
      <c r="AZ21" s="34" t="n">
        <v>0.1616813479249928</v>
      </c>
      <c r="BA21" s="34" t="n">
        <v>0.2330876467020758</v>
      </c>
      <c r="BB21" s="6" t="n"/>
      <c r="BC21" s="6" t="n"/>
      <c r="BD21" t="inlineStr">
        <is>
          <t>transport, Bicycle, electric (&lt;25 km/h), 2040/CH U</t>
        </is>
      </c>
      <c r="BF21" s="5" t="n">
        <v>0.010403598</v>
      </c>
      <c r="BG21" s="5">
        <f>BF21-R21</f>
        <v/>
      </c>
      <c r="BH21" s="2" t="n">
        <v>25.464595</v>
      </c>
    </row>
    <row r="22">
      <c r="A22">
        <f>B22&amp;" - "&amp;D22&amp;" - "&amp;IF(I22&lt;&gt;"",I22&amp;" - "&amp;E22,E22)</f>
        <v/>
      </c>
      <c r="B22" t="inlineStr">
        <is>
          <t>Bicycle, electric (&lt;25 km/h)</t>
        </is>
      </c>
      <c r="D22" s="18" t="n">
        <v>2050</v>
      </c>
      <c r="E22" t="inlineStr">
        <is>
          <t>CH</t>
        </is>
      </c>
      <c r="F22" t="inlineStr">
        <is>
          <t>None</t>
        </is>
      </c>
      <c r="G22" t="inlineStr">
        <is>
          <t>vkm</t>
        </is>
      </c>
      <c r="H22" t="inlineStr">
        <is>
          <t>BEV</t>
        </is>
      </c>
      <c r="I22" t="inlineStr">
        <is>
          <t>NMC</t>
        </is>
      </c>
      <c r="J22" t="inlineStr">
        <is>
          <t>None</t>
        </is>
      </c>
      <c r="L22" s="24" t="n">
        <v>0</v>
      </c>
      <c r="M22" s="24" t="n">
        <v>0</v>
      </c>
      <c r="N22" s="24" t="n">
        <v>0.0007821715621378719</v>
      </c>
      <c r="O22" s="24" t="n">
        <v>0.001195732624675443</v>
      </c>
      <c r="P22" s="24" t="n">
        <v>0.0004482930021642546</v>
      </c>
      <c r="Q22" s="24" t="n">
        <v>0.01306679777444421</v>
      </c>
      <c r="R22" s="24" t="n">
        <v>0.01549299496342178</v>
      </c>
      <c r="S22" s="26" t="n">
        <v>0</v>
      </c>
      <c r="T22" s="26" t="n">
        <v>0</v>
      </c>
      <c r="U22" s="26" t="n">
        <v>8.278772328277276e-05</v>
      </c>
      <c r="V22" s="26" t="n">
        <v>9.831747354962542e-05</v>
      </c>
      <c r="W22" s="26" t="n">
        <v>2.832657707591125e-05</v>
      </c>
      <c r="X22" s="26" t="n">
        <v>0.008877976928604947</v>
      </c>
      <c r="Y22" s="26" t="n">
        <v>0.009087408702513258</v>
      </c>
      <c r="Z22" s="28" t="n">
        <v>0</v>
      </c>
      <c r="AA22" s="28" t="n">
        <v>0.001375806023799049</v>
      </c>
      <c r="AB22" s="28" t="n">
        <v>2.426180353397981e-05</v>
      </c>
      <c r="AC22" s="28" t="n">
        <v>2.396826009396162e-05</v>
      </c>
      <c r="AD22" s="28" t="n">
        <v>1.287629426422289e-05</v>
      </c>
      <c r="AE22" s="28" t="n">
        <v>0.0009665204355167163</v>
      </c>
      <c r="AF22" s="28" t="n">
        <v>0.002403432817207929</v>
      </c>
      <c r="AG22" s="30" t="n">
        <v>0</v>
      </c>
      <c r="AH22" s="30" t="n">
        <v>7.228237882960114e-06</v>
      </c>
      <c r="AI22" s="30" t="n">
        <v>5.543568400265283e-05</v>
      </c>
      <c r="AJ22" s="30" t="n">
        <v>8.555417467729655e-05</v>
      </c>
      <c r="AK22" s="30" t="n">
        <v>1.201711656822145e-05</v>
      </c>
      <c r="AL22" s="30" t="n">
        <v>0.002791160844117215</v>
      </c>
      <c r="AM22" s="30" t="n">
        <v>0.002951396057248346</v>
      </c>
      <c r="AN22" s="32" t="n">
        <v>0</v>
      </c>
      <c r="AO22" s="32" t="n">
        <v>5.184272594518707e-06</v>
      </c>
      <c r="AP22" s="32" t="n">
        <v>6.989896562492967e-08</v>
      </c>
      <c r="AQ22" s="32" t="n">
        <v>6.549064862657901e-08</v>
      </c>
      <c r="AR22" s="32" t="n">
        <v>4.744974873978969e-08</v>
      </c>
      <c r="AS22" s="32" t="n">
        <v>1.883034516292265e-06</v>
      </c>
      <c r="AT22" s="32" t="n">
        <v>7.25014647380227e-06</v>
      </c>
      <c r="AU22" s="34" t="n">
        <v>0</v>
      </c>
      <c r="AV22" s="34" t="n">
        <v>0</v>
      </c>
      <c r="AW22" s="34" t="n">
        <v>0.03657771205062681</v>
      </c>
      <c r="AX22" s="34" t="n">
        <v>0.0201770987761535</v>
      </c>
      <c r="AY22" s="34" t="n">
        <v>0.01468578659893958</v>
      </c>
      <c r="AZ22" s="34" t="n">
        <v>0.1652363075739789</v>
      </c>
      <c r="BA22" s="34" t="n">
        <v>0.2366769049996988</v>
      </c>
      <c r="BB22" s="6" t="n"/>
      <c r="BC22" s="6" t="n"/>
      <c r="BD22" t="inlineStr">
        <is>
          <t>transport, Bicycle, electric (&lt;25 km/h), 2050/CH U</t>
        </is>
      </c>
      <c r="BF22" s="5" t="n">
        <v>0.010541487</v>
      </c>
      <c r="BG22" s="5">
        <f>BF22-R22</f>
        <v/>
      </c>
      <c r="BH22" s="2" t="n">
        <v>25.105226</v>
      </c>
    </row>
    <row r="23">
      <c r="A23">
        <f>B23&amp;" - "&amp;D23&amp;" - "&amp;IF(I23&lt;&gt;"",I23&amp;" - "&amp;E23,E23)</f>
        <v/>
      </c>
      <c r="B23" t="inlineStr">
        <is>
          <t>Bicycle, electric (&lt;45 km/h)</t>
        </is>
      </c>
      <c r="D23" s="18" t="n">
        <v>2020</v>
      </c>
      <c r="E23" t="inlineStr">
        <is>
          <t>CH</t>
        </is>
      </c>
      <c r="F23" t="inlineStr">
        <is>
          <t>None</t>
        </is>
      </c>
      <c r="G23" t="inlineStr">
        <is>
          <t>vkm</t>
        </is>
      </c>
      <c r="H23" t="inlineStr">
        <is>
          <t>BEV</t>
        </is>
      </c>
      <c r="I23" t="inlineStr">
        <is>
          <t>NMC</t>
        </is>
      </c>
      <c r="J23" t="inlineStr">
        <is>
          <t>None</t>
        </is>
      </c>
      <c r="L23" s="24" t="n">
        <v>0</v>
      </c>
      <c r="M23" s="24" t="n">
        <v>0</v>
      </c>
      <c r="N23" s="24" t="n">
        <v>0.00143649967216162</v>
      </c>
      <c r="O23" s="24" t="n">
        <v>0.001195732624675443</v>
      </c>
      <c r="P23" s="24" t="n">
        <v>0.0004700066254413007</v>
      </c>
      <c r="Q23" s="24" t="n">
        <v>0.009833485363001215</v>
      </c>
      <c r="R23" s="24" t="n">
        <v>0.01293572428527958</v>
      </c>
      <c r="S23" s="26" t="n">
        <v>0</v>
      </c>
      <c r="T23" s="26" t="n">
        <v>0</v>
      </c>
      <c r="U23" s="26" t="n">
        <v>0.0001520440567152036</v>
      </c>
      <c r="V23" s="26" t="n">
        <v>9.831747354962542e-05</v>
      </c>
      <c r="W23" s="26" t="n">
        <v>2.969860969829242e-05</v>
      </c>
      <c r="X23" s="26" t="n">
        <v>0.008599161181964438</v>
      </c>
      <c r="Y23" s="26" t="n">
        <v>0.008879221321927559</v>
      </c>
      <c r="Z23" s="28" t="n">
        <v>0</v>
      </c>
      <c r="AA23" s="28" t="n">
        <v>0.001375806023799049</v>
      </c>
      <c r="AB23" s="28" t="n">
        <v>4.455809250767458e-05</v>
      </c>
      <c r="AC23" s="28" t="n">
        <v>2.396826009396162e-05</v>
      </c>
      <c r="AD23" s="28" t="n">
        <v>1.34999734238527e-05</v>
      </c>
      <c r="AE23" s="28" t="n">
        <v>0.0008379577788119637</v>
      </c>
      <c r="AF23" s="28" t="n">
        <v>0.002295790128636501</v>
      </c>
      <c r="AG23" s="30" t="n">
        <v>0</v>
      </c>
      <c r="AH23" s="30" t="n">
        <v>7.228237882960114e-06</v>
      </c>
      <c r="AI23" s="30" t="n">
        <v>0.0001018105819114773</v>
      </c>
      <c r="AJ23" s="30" t="n">
        <v>8.555417467729655e-05</v>
      </c>
      <c r="AK23" s="30" t="n">
        <v>1.259918039874964e-05</v>
      </c>
      <c r="AL23" s="30" t="n">
        <v>0.002343476825969153</v>
      </c>
      <c r="AM23" s="30" t="n">
        <v>0.002550669000839637</v>
      </c>
      <c r="AN23" s="32" t="n">
        <v>0</v>
      </c>
      <c r="AO23" s="32" t="n">
        <v>5.184272594518707e-06</v>
      </c>
      <c r="AP23" s="32" t="n">
        <v>1.283731678127014e-07</v>
      </c>
      <c r="AQ23" s="32" t="n">
        <v>6.549064862657901e-08</v>
      </c>
      <c r="AR23" s="32" t="n">
        <v>4.974803571672711e-08</v>
      </c>
      <c r="AS23" s="32" t="n">
        <v>1.770597549801543e-06</v>
      </c>
      <c r="AT23" s="32" t="n">
        <v>7.198481996476257e-06</v>
      </c>
      <c r="AU23" s="34" t="n">
        <v>0</v>
      </c>
      <c r="AV23" s="34" t="n">
        <v>0</v>
      </c>
      <c r="AW23" s="34" t="n">
        <v>0.06717691349648652</v>
      </c>
      <c r="AX23" s="34" t="n">
        <v>0.0201770987761535</v>
      </c>
      <c r="AY23" s="34" t="n">
        <v>0.01539711074675581</v>
      </c>
      <c r="AZ23" s="34" t="n">
        <v>0.1296614040803506</v>
      </c>
      <c r="BA23" s="34" t="n">
        <v>0.2324125270997464</v>
      </c>
      <c r="BB23" s="6" t="n"/>
      <c r="BC23" s="6" t="n"/>
      <c r="BD23" t="inlineStr">
        <is>
          <t>transport, Bicycle, electric (&lt;45 km/h)/CH U</t>
        </is>
      </c>
      <c r="BF23" s="5" t="n">
        <v>0.0096879967</v>
      </c>
      <c r="BG23" s="5">
        <f>BF23-R23</f>
        <v/>
      </c>
      <c r="BH23" s="2" t="n">
        <v>25.702192</v>
      </c>
    </row>
    <row r="24">
      <c r="A24">
        <f>B24&amp;" - "&amp;D24&amp;" - "&amp;IF(I24&lt;&gt;"",I24&amp;" - "&amp;E24,E24)</f>
        <v/>
      </c>
      <c r="B24" t="inlineStr">
        <is>
          <t>Bicycle, electric (&lt;45 km/h)</t>
        </is>
      </c>
      <c r="D24" s="18" t="n">
        <v>2030</v>
      </c>
      <c r="E24" t="inlineStr">
        <is>
          <t>CH</t>
        </is>
      </c>
      <c r="F24" t="inlineStr">
        <is>
          <t>None</t>
        </is>
      </c>
      <c r="G24" t="inlineStr">
        <is>
          <t>vkm</t>
        </is>
      </c>
      <c r="H24" t="inlineStr">
        <is>
          <t>BEV</t>
        </is>
      </c>
      <c r="I24" t="inlineStr">
        <is>
          <t>NMC</t>
        </is>
      </c>
      <c r="J24" t="inlineStr">
        <is>
          <t>None</t>
        </is>
      </c>
      <c r="L24" s="24" t="n">
        <v>0</v>
      </c>
      <c r="M24" s="24" t="n">
        <v>0</v>
      </c>
      <c r="N24" s="24" t="n">
        <v>0.00143649967216162</v>
      </c>
      <c r="O24" s="24" t="n">
        <v>0.001195732624675443</v>
      </c>
      <c r="P24" s="24" t="n">
        <v>0.0004679429966742299</v>
      </c>
      <c r="Q24" s="24" t="n">
        <v>0.009777544394400692</v>
      </c>
      <c r="R24" s="24" t="n">
        <v>0.01287771968791198</v>
      </c>
      <c r="S24" s="26" t="n">
        <v>0</v>
      </c>
      <c r="T24" s="26" t="n">
        <v>0</v>
      </c>
      <c r="U24" s="26" t="n">
        <v>0.0001520440567152036</v>
      </c>
      <c r="V24" s="26" t="n">
        <v>9.831747354962542e-05</v>
      </c>
      <c r="W24" s="26" t="n">
        <v>2.956821386555738e-05</v>
      </c>
      <c r="X24" s="26" t="n">
        <v>0.007384648857631467</v>
      </c>
      <c r="Y24" s="26" t="n">
        <v>0.007664578601761854</v>
      </c>
      <c r="Z24" s="28" t="n">
        <v>0</v>
      </c>
      <c r="AA24" s="28" t="n">
        <v>0.001375806023799049</v>
      </c>
      <c r="AB24" s="28" t="n">
        <v>4.455809250767458e-05</v>
      </c>
      <c r="AC24" s="28" t="n">
        <v>2.396826009396162e-05</v>
      </c>
      <c r="AD24" s="28" t="n">
        <v>1.344069993279074e-05</v>
      </c>
      <c r="AE24" s="28" t="n">
        <v>0.0007665730032181484</v>
      </c>
      <c r="AF24" s="28" t="n">
        <v>0.002224346079551624</v>
      </c>
      <c r="AG24" s="30" t="n">
        <v>0</v>
      </c>
      <c r="AH24" s="30" t="n">
        <v>7.228237882960114e-06</v>
      </c>
      <c r="AI24" s="30" t="n">
        <v>0.0001018105819114773</v>
      </c>
      <c r="AJ24" s="30" t="n">
        <v>8.555417467729655e-05</v>
      </c>
      <c r="AK24" s="30" t="n">
        <v>1.254386196342341e-05</v>
      </c>
      <c r="AL24" s="30" t="n">
        <v>0.002187611102791356</v>
      </c>
      <c r="AM24" s="30" t="n">
        <v>0.002394747959226513</v>
      </c>
      <c r="AN24" s="32" t="n">
        <v>0</v>
      </c>
      <c r="AO24" s="32" t="n">
        <v>5.184272594518707e-06</v>
      </c>
      <c r="AP24" s="32" t="n">
        <v>1.283731678127014e-07</v>
      </c>
      <c r="AQ24" s="32" t="n">
        <v>6.549064862657901e-08</v>
      </c>
      <c r="AR24" s="32" t="n">
        <v>4.952961012003704e-08</v>
      </c>
      <c r="AS24" s="32" t="n">
        <v>1.557545808442301e-06</v>
      </c>
      <c r="AT24" s="32" t="n">
        <v>6.985211829520325e-06</v>
      </c>
      <c r="AU24" s="34" t="n">
        <v>0</v>
      </c>
      <c r="AV24" s="34" t="n">
        <v>0</v>
      </c>
      <c r="AW24" s="34" t="n">
        <v>0.06717691349648652</v>
      </c>
      <c r="AX24" s="34" t="n">
        <v>0.0201770987761535</v>
      </c>
      <c r="AY24" s="34" t="n">
        <v>0.01532950761321073</v>
      </c>
      <c r="AZ24" s="34" t="n">
        <v>0.1258304432143318</v>
      </c>
      <c r="BA24" s="34" t="n">
        <v>0.2285139631001826</v>
      </c>
      <c r="BB24" s="6" t="n"/>
      <c r="BC24" s="6" t="n"/>
      <c r="BD24" t="inlineStr">
        <is>
          <t>transport, Bicycle, electric (&lt;45 km/h), 2030/CH U</t>
        </is>
      </c>
      <c r="BF24" s="5" t="n">
        <v>0.0095288435</v>
      </c>
      <c r="BG24" s="5">
        <f>BF24-R24</f>
        <v/>
      </c>
      <c r="BH24" s="2" t="n">
        <v>23.39725</v>
      </c>
    </row>
    <row r="25">
      <c r="A25">
        <f>B25&amp;" - "&amp;D25&amp;" - "&amp;IF(I25&lt;&gt;"",I25&amp;" - "&amp;E25,E25)</f>
        <v/>
      </c>
      <c r="B25" t="inlineStr">
        <is>
          <t>Bicycle, electric (&lt;45 km/h)</t>
        </is>
      </c>
      <c r="D25" s="18" t="n">
        <v>2040</v>
      </c>
      <c r="E25" t="inlineStr">
        <is>
          <t>CH</t>
        </is>
      </c>
      <c r="F25" t="inlineStr">
        <is>
          <t>None</t>
        </is>
      </c>
      <c r="G25" t="inlineStr">
        <is>
          <t>vkm</t>
        </is>
      </c>
      <c r="H25" t="inlineStr">
        <is>
          <t>BEV</t>
        </is>
      </c>
      <c r="I25" t="inlineStr">
        <is>
          <t>NMC</t>
        </is>
      </c>
      <c r="J25" t="inlineStr">
        <is>
          <t>None</t>
        </is>
      </c>
      <c r="L25" s="24" t="n">
        <v>0</v>
      </c>
      <c r="M25" s="24" t="n">
        <v>0</v>
      </c>
      <c r="N25" s="24" t="n">
        <v>0.00143649967216162</v>
      </c>
      <c r="O25" s="24" t="n">
        <v>0.001195732624675443</v>
      </c>
      <c r="P25" s="24" t="n">
        <v>0.0004643164725909217</v>
      </c>
      <c r="Q25" s="24" t="n">
        <v>0.009576160950133533</v>
      </c>
      <c r="R25" s="24" t="n">
        <v>0.01267270971956152</v>
      </c>
      <c r="S25" s="26" t="n">
        <v>0</v>
      </c>
      <c r="T25" s="26" t="n">
        <v>0</v>
      </c>
      <c r="U25" s="26" t="n">
        <v>0.0001520440567152036</v>
      </c>
      <c r="V25" s="26" t="n">
        <v>9.831747354962542e-05</v>
      </c>
      <c r="W25" s="26" t="n">
        <v>2.933906236538331e-05</v>
      </c>
      <c r="X25" s="26" t="n">
        <v>0.006281037762980531</v>
      </c>
      <c r="Y25" s="26" t="n">
        <v>0.006560738355610743</v>
      </c>
      <c r="Z25" s="28" t="n">
        <v>0</v>
      </c>
      <c r="AA25" s="28" t="n">
        <v>0.001375806023799049</v>
      </c>
      <c r="AB25" s="28" t="n">
        <v>4.455809250767458e-05</v>
      </c>
      <c r="AC25" s="28" t="n">
        <v>2.396826009396162e-05</v>
      </c>
      <c r="AD25" s="28" t="n">
        <v>1.333653548893923e-05</v>
      </c>
      <c r="AE25" s="28" t="n">
        <v>0.0006944375417963364</v>
      </c>
      <c r="AF25" s="28" t="n">
        <v>0.002152106453685961</v>
      </c>
      <c r="AG25" s="30" t="n">
        <v>0</v>
      </c>
      <c r="AH25" s="30" t="n">
        <v>7.228237882960114e-06</v>
      </c>
      <c r="AI25" s="30" t="n">
        <v>0.0001018105819114773</v>
      </c>
      <c r="AJ25" s="30" t="n">
        <v>8.555417467729655e-05</v>
      </c>
      <c r="AK25" s="30" t="n">
        <v>1.244664794840158e-05</v>
      </c>
      <c r="AL25" s="30" t="n">
        <v>0.002016975262949929</v>
      </c>
      <c r="AM25" s="30" t="n">
        <v>0.002224014905370064</v>
      </c>
      <c r="AN25" s="32" t="n">
        <v>0</v>
      </c>
      <c r="AO25" s="32" t="n">
        <v>5.184272594518707e-06</v>
      </c>
      <c r="AP25" s="32" t="n">
        <v>1.283731678127014e-07</v>
      </c>
      <c r="AQ25" s="32" t="n">
        <v>6.549064862657901e-08</v>
      </c>
      <c r="AR25" s="32" t="n">
        <v>4.914575925526552e-08</v>
      </c>
      <c r="AS25" s="32" t="n">
        <v>1.362294714948311e-06</v>
      </c>
      <c r="AT25" s="32" t="n">
        <v>6.789576885161563e-06</v>
      </c>
      <c r="AU25" s="34" t="n">
        <v>0</v>
      </c>
      <c r="AV25" s="34" t="n">
        <v>0</v>
      </c>
      <c r="AW25" s="34" t="n">
        <v>0.06717691349648652</v>
      </c>
      <c r="AX25" s="34" t="n">
        <v>0.0201770987761535</v>
      </c>
      <c r="AY25" s="34" t="n">
        <v>0.01521070504764254</v>
      </c>
      <c r="AZ25" s="34" t="n">
        <v>0.1208197410054825</v>
      </c>
      <c r="BA25" s="34" t="n">
        <v>0.223384458325765</v>
      </c>
      <c r="BB25" s="6" t="n"/>
      <c r="BC25" s="6" t="n"/>
      <c r="BD25" t="inlineStr">
        <is>
          <t>transport, Bicycle, electric (&lt;45 km/h), 2040/CH U</t>
        </is>
      </c>
      <c r="BF25" s="5" t="n">
        <v>0.0093150726</v>
      </c>
      <c r="BG25" s="5">
        <f>BF25-R25</f>
        <v/>
      </c>
      <c r="BH25" s="2" t="n">
        <v>21.298591</v>
      </c>
    </row>
    <row r="26">
      <c r="A26">
        <f>B26&amp;" - "&amp;D26&amp;" - "&amp;IF(I26&lt;&gt;"",I26&amp;" - "&amp;E26,E26)</f>
        <v/>
      </c>
      <c r="B26" t="inlineStr">
        <is>
          <t>Bicycle, electric (&lt;45 km/h)</t>
        </is>
      </c>
      <c r="D26" s="18" t="n">
        <v>2050</v>
      </c>
      <c r="E26" t="inlineStr">
        <is>
          <t>CH</t>
        </is>
      </c>
      <c r="F26" t="inlineStr">
        <is>
          <t>None</t>
        </is>
      </c>
      <c r="G26" t="inlineStr">
        <is>
          <t>vkm</t>
        </is>
      </c>
      <c r="H26" t="inlineStr">
        <is>
          <t>BEV</t>
        </is>
      </c>
      <c r="I26" t="inlineStr">
        <is>
          <t>NMC</t>
        </is>
      </c>
      <c r="J26" t="inlineStr">
        <is>
          <t>None</t>
        </is>
      </c>
      <c r="L26" s="24" t="n">
        <v>0</v>
      </c>
      <c r="M26" s="24" t="n">
        <v>0</v>
      </c>
      <c r="N26" s="24" t="n">
        <v>0.00143649967216162</v>
      </c>
      <c r="O26" s="24" t="n">
        <v>0.001195732624675443</v>
      </c>
      <c r="P26" s="24" t="n">
        <v>0.0004650903333785732</v>
      </c>
      <c r="Q26" s="24" t="n">
        <v>0.009899386647414797</v>
      </c>
      <c r="R26" s="24" t="n">
        <v>0.01299670927763043</v>
      </c>
      <c r="S26" s="26" t="n">
        <v>0</v>
      </c>
      <c r="T26" s="26" t="n">
        <v>0</v>
      </c>
      <c r="U26" s="26" t="n">
        <v>0.0001520440567152036</v>
      </c>
      <c r="V26" s="26" t="n">
        <v>9.831747354962542e-05</v>
      </c>
      <c r="W26" s="26" t="n">
        <v>2.938796080265894e-05</v>
      </c>
      <c r="X26" s="26" t="n">
        <v>0.00617788644576912</v>
      </c>
      <c r="Y26" s="26" t="n">
        <v>0.006457635936836608</v>
      </c>
      <c r="Z26" s="28" t="n">
        <v>0</v>
      </c>
      <c r="AA26" s="28" t="n">
        <v>0.001375806023799049</v>
      </c>
      <c r="AB26" s="28" t="n">
        <v>4.455809250767458e-05</v>
      </c>
      <c r="AC26" s="28" t="n">
        <v>2.396826009396162e-05</v>
      </c>
      <c r="AD26" s="28" t="n">
        <v>1.335876304808745e-05</v>
      </c>
      <c r="AE26" s="28" t="n">
        <v>0.0007037072965090728</v>
      </c>
      <c r="AF26" s="28" t="n">
        <v>0.002161398435957845</v>
      </c>
      <c r="AG26" s="30" t="n">
        <v>0</v>
      </c>
      <c r="AH26" s="30" t="n">
        <v>7.228237882960114e-06</v>
      </c>
      <c r="AI26" s="30" t="n">
        <v>0.0001018105819114773</v>
      </c>
      <c r="AJ26" s="30" t="n">
        <v>8.555417467729655e-05</v>
      </c>
      <c r="AK26" s="30" t="n">
        <v>1.246739236164892e-05</v>
      </c>
      <c r="AL26" s="30" t="n">
        <v>0.00205553027420888</v>
      </c>
      <c r="AM26" s="30" t="n">
        <v>0.002262590661042263</v>
      </c>
      <c r="AN26" s="32" t="n">
        <v>0</v>
      </c>
      <c r="AO26" s="32" t="n">
        <v>5.184272594518707e-06</v>
      </c>
      <c r="AP26" s="32" t="n">
        <v>1.283731678127014e-07</v>
      </c>
      <c r="AQ26" s="32" t="n">
        <v>6.549064862657901e-08</v>
      </c>
      <c r="AR26" s="32" t="n">
        <v>4.922766885402429e-08</v>
      </c>
      <c r="AS26" s="32" t="n">
        <v>1.349571522177053e-06</v>
      </c>
      <c r="AT26" s="32" t="n">
        <v>6.776935601989064e-06</v>
      </c>
      <c r="AU26" s="34" t="n">
        <v>0</v>
      </c>
      <c r="AV26" s="34" t="n">
        <v>0</v>
      </c>
      <c r="AW26" s="34" t="n">
        <v>0.06717691349648652</v>
      </c>
      <c r="AX26" s="34" t="n">
        <v>0.0201770987761535</v>
      </c>
      <c r="AY26" s="34" t="n">
        <v>0.01523605622272195</v>
      </c>
      <c r="AZ26" s="34" t="n">
        <v>0.1238947789319083</v>
      </c>
      <c r="BA26" s="34" t="n">
        <v>0.2264848474272703</v>
      </c>
      <c r="BB26" s="6" t="n"/>
      <c r="BC26" s="6" t="n"/>
      <c r="BD26" t="inlineStr">
        <is>
          <t>transport, Bicycle, electric (&lt;45 km/h), 2050/CH U</t>
        </is>
      </c>
      <c r="BF26" s="5" t="n">
        <v>0.009434225899999999</v>
      </c>
      <c r="BG26" s="5">
        <f>BF26-R26</f>
        <v/>
      </c>
      <c r="BH26" s="2" t="n">
        <v>21.073779</v>
      </c>
    </row>
    <row r="27">
      <c r="A27">
        <f>B27&amp;" - "&amp;D27&amp;" - "&amp;IF(I27&lt;&gt;"",I27&amp;" - "&amp;E27,E27)</f>
        <v/>
      </c>
      <c r="B27" t="inlineStr">
        <is>
          <t>Bicycle, battery electric, cargo bike</t>
        </is>
      </c>
      <c r="D27" s="18" t="n">
        <v>2020</v>
      </c>
      <c r="E27" t="inlineStr">
        <is>
          <t>CH</t>
        </is>
      </c>
      <c r="F27" t="inlineStr">
        <is>
          <t>None</t>
        </is>
      </c>
      <c r="G27" t="inlineStr">
        <is>
          <t>vkm</t>
        </is>
      </c>
      <c r="H27" t="inlineStr">
        <is>
          <t>BEV</t>
        </is>
      </c>
      <c r="I27" t="inlineStr">
        <is>
          <t>NMC</t>
        </is>
      </c>
      <c r="J27" t="inlineStr">
        <is>
          <t>None</t>
        </is>
      </c>
      <c r="L27" s="24" t="n">
        <v>0</v>
      </c>
      <c r="M27" s="24" t="n">
        <v>0</v>
      </c>
      <c r="N27" s="24" t="n">
        <v>0.001100411837038614</v>
      </c>
      <c r="O27" s="24" t="n">
        <v>0.001195732624675443</v>
      </c>
      <c r="P27" s="24" t="n">
        <v>0.0007749988182216119</v>
      </c>
      <c r="Q27" s="24" t="n">
        <v>0.02220785318367135</v>
      </c>
      <c r="R27" s="24" t="n">
        <v>0.02527899646360702</v>
      </c>
      <c r="S27" s="26" t="n">
        <v>0</v>
      </c>
      <c r="T27" s="26" t="n">
        <v>0</v>
      </c>
      <c r="U27" s="26" t="n">
        <v>0.0001164713664772465</v>
      </c>
      <c r="V27" s="26" t="n">
        <v>9.831747354962542e-05</v>
      </c>
      <c r="W27" s="26" t="n">
        <v>4.897034674222067e-05</v>
      </c>
      <c r="X27" s="26" t="n">
        <v>0.01343794184127419</v>
      </c>
      <c r="Y27" s="26" t="n">
        <v>0.01370170102804328</v>
      </c>
      <c r="Z27" s="28" t="n">
        <v>0</v>
      </c>
      <c r="AA27" s="28" t="n">
        <v>0.002751612047598098</v>
      </c>
      <c r="AB27" s="28" t="n">
        <v>3.413314557707055e-05</v>
      </c>
      <c r="AC27" s="28" t="n">
        <v>2.396826009396162e-05</v>
      </c>
      <c r="AD27" s="28" t="n">
        <v>2.226024673521474e-05</v>
      </c>
      <c r="AE27" s="28" t="n">
        <v>0.001519419196695067</v>
      </c>
      <c r="AF27" s="28" t="n">
        <v>0.004351392896699412</v>
      </c>
      <c r="AG27" s="30" t="n">
        <v>0</v>
      </c>
      <c r="AH27" s="30" t="n">
        <v>1.445647576592023e-05</v>
      </c>
      <c r="AI27" s="30" t="n">
        <v>7.799066831849175e-05</v>
      </c>
      <c r="AJ27" s="30" t="n">
        <v>8.555417467729655e-05</v>
      </c>
      <c r="AK27" s="30" t="n">
        <v>2.077491973740558e-05</v>
      </c>
      <c r="AL27" s="30" t="n">
        <v>0.00412477696596803</v>
      </c>
      <c r="AM27" s="30" t="n">
        <v>0.004323553204467144</v>
      </c>
      <c r="AN27" s="32" t="n">
        <v>0</v>
      </c>
      <c r="AO27" s="32" t="n">
        <v>1.036854518903741e-05</v>
      </c>
      <c r="AP27" s="32" t="n">
        <v>9.833859078204342e-08</v>
      </c>
      <c r="AQ27" s="32" t="n">
        <v>6.549064862657901e-08</v>
      </c>
      <c r="AR27" s="32" t="n">
        <v>8.20300540510682e-08</v>
      </c>
      <c r="AS27" s="32" t="n">
        <v>3.247132157769772e-06</v>
      </c>
      <c r="AT27" s="32" t="n">
        <v>1.386153664026687e-05</v>
      </c>
      <c r="AU27" s="34" t="n">
        <v>0</v>
      </c>
      <c r="AV27" s="34" t="n">
        <v>0</v>
      </c>
      <c r="AW27" s="34" t="n">
        <v>0.05145999836951989</v>
      </c>
      <c r="AX27" s="34" t="n">
        <v>0.0201770987761535</v>
      </c>
      <c r="AY27" s="34" t="n">
        <v>0.02538845621922689</v>
      </c>
      <c r="AZ27" s="34" t="n">
        <v>0.2830850608147603</v>
      </c>
      <c r="BA27" s="34" t="n">
        <v>0.3801106141796606</v>
      </c>
      <c r="BB27" s="6" t="n"/>
      <c r="BC27" s="6" t="n"/>
      <c r="BD27" t="inlineStr">
        <is>
          <t>transport, Bicycle, battery electric, cargo bike/CH U</t>
        </is>
      </c>
      <c r="BF27" s="5" t="n">
        <v>0.017454895</v>
      </c>
      <c r="BG27" s="5">
        <f>BF27-R27</f>
        <v/>
      </c>
      <c r="BH27" s="2" t="n">
        <v>42.150226</v>
      </c>
    </row>
    <row r="28">
      <c r="A28">
        <f>B28&amp;" - "&amp;D28&amp;" - "&amp;IF(I28&lt;&gt;"",I28&amp;" - "&amp;E28,E28)</f>
        <v/>
      </c>
      <c r="B28" t="inlineStr">
        <is>
          <t>Bicycle, battery electric, cargo bike</t>
        </is>
      </c>
      <c r="D28" s="18" t="n">
        <v>2030</v>
      </c>
      <c r="E28" t="inlineStr">
        <is>
          <t>CH</t>
        </is>
      </c>
      <c r="F28" t="inlineStr">
        <is>
          <t>None</t>
        </is>
      </c>
      <c r="G28" t="inlineStr">
        <is>
          <t>vkm</t>
        </is>
      </c>
      <c r="H28" t="inlineStr">
        <is>
          <t>BEV</t>
        </is>
      </c>
      <c r="I28" t="inlineStr">
        <is>
          <t>NMC</t>
        </is>
      </c>
      <c r="J28" t="inlineStr">
        <is>
          <t>None</t>
        </is>
      </c>
      <c r="L28" s="24" t="n">
        <v>0</v>
      </c>
      <c r="M28" s="24" t="n">
        <v>0</v>
      </c>
      <c r="N28" s="24" t="n">
        <v>0.001100411837038614</v>
      </c>
      <c r="O28" s="24" t="n">
        <v>0.001195732624675443</v>
      </c>
      <c r="P28" s="24" t="n">
        <v>0.0007683678934333036</v>
      </c>
      <c r="Q28" s="24" t="n">
        <v>0.02255563105074997</v>
      </c>
      <c r="R28" s="24" t="n">
        <v>0.02562014340589733</v>
      </c>
      <c r="S28" s="26" t="n">
        <v>0</v>
      </c>
      <c r="T28" s="26" t="n">
        <v>0</v>
      </c>
      <c r="U28" s="26" t="n">
        <v>0.0001164713664772465</v>
      </c>
      <c r="V28" s="26" t="n">
        <v>9.831747354962542e-05</v>
      </c>
      <c r="W28" s="26" t="n">
        <v>4.855135425027058e-05</v>
      </c>
      <c r="X28" s="26" t="n">
        <v>0.01080209838558691</v>
      </c>
      <c r="Y28" s="26" t="n">
        <v>0.01106543857986405</v>
      </c>
      <c r="Z28" s="28" t="n">
        <v>0</v>
      </c>
      <c r="AA28" s="28" t="n">
        <v>0.002751612047598098</v>
      </c>
      <c r="AB28" s="28" t="n">
        <v>3.413314557707055e-05</v>
      </c>
      <c r="AC28" s="28" t="n">
        <v>2.396826009396162e-05</v>
      </c>
      <c r="AD28" s="28" t="n">
        <v>2.20697870617289e-05</v>
      </c>
      <c r="AE28" s="28" t="n">
        <v>0.001386348195134585</v>
      </c>
      <c r="AF28" s="28" t="n">
        <v>0.004218131435465443</v>
      </c>
      <c r="AG28" s="30" t="n">
        <v>0</v>
      </c>
      <c r="AH28" s="30" t="n">
        <v>1.445647576592023e-05</v>
      </c>
      <c r="AI28" s="30" t="n">
        <v>7.799066831849175e-05</v>
      </c>
      <c r="AJ28" s="30" t="n">
        <v>8.555417467729655e-05</v>
      </c>
      <c r="AK28" s="30" t="n">
        <v>2.059716858859998e-05</v>
      </c>
      <c r="AL28" s="30" t="n">
        <v>0.003870340029132017</v>
      </c>
      <c r="AM28" s="30" t="n">
        <v>0.004068938516482326</v>
      </c>
      <c r="AN28" s="32" t="n">
        <v>0</v>
      </c>
      <c r="AO28" s="32" t="n">
        <v>1.036854518903741e-05</v>
      </c>
      <c r="AP28" s="32" t="n">
        <v>9.833859078204342e-08</v>
      </c>
      <c r="AQ28" s="32" t="n">
        <v>6.549064862657901e-08</v>
      </c>
      <c r="AR28" s="32" t="n">
        <v>8.132820121464495e-08</v>
      </c>
      <c r="AS28" s="32" t="n">
        <v>2.787113931107627e-06</v>
      </c>
      <c r="AT28" s="32" t="n">
        <v>1.340081656076831e-05</v>
      </c>
      <c r="AU28" s="34" t="n">
        <v>0</v>
      </c>
      <c r="AV28" s="34" t="n">
        <v>0</v>
      </c>
      <c r="AW28" s="34" t="n">
        <v>0.05145999836951989</v>
      </c>
      <c r="AX28" s="34" t="n">
        <v>0.0201770987761535</v>
      </c>
      <c r="AY28" s="34" t="n">
        <v>0.02517123144452689</v>
      </c>
      <c r="AZ28" s="34" t="n">
        <v>0.2795139071662024</v>
      </c>
      <c r="BA28" s="34" t="n">
        <v>0.3763222357564027</v>
      </c>
      <c r="BB28" s="6" t="n"/>
      <c r="BC28" s="6" t="n"/>
      <c r="BD28" t="inlineStr">
        <is>
          <t>transport, Bicycle, battery electric, cargo bike, 2030/CH U</t>
        </is>
      </c>
      <c r="BF28" s="5" t="n">
        <v>0.017284722</v>
      </c>
      <c r="BG28" s="5">
        <f>BF28-R28</f>
        <v/>
      </c>
      <c r="BH28" s="2" t="n">
        <v>37.065053</v>
      </c>
    </row>
    <row r="29">
      <c r="A29">
        <f>B29&amp;" - "&amp;D29&amp;" - "&amp;IF(I29&lt;&gt;"",I29&amp;" - "&amp;E29,E29)</f>
        <v/>
      </c>
      <c r="B29" t="inlineStr">
        <is>
          <t>Bicycle, battery electric, cargo bike</t>
        </is>
      </c>
      <c r="D29" s="18" t="n">
        <v>2040</v>
      </c>
      <c r="E29" t="inlineStr">
        <is>
          <t>CH</t>
        </is>
      </c>
      <c r="F29" t="inlineStr">
        <is>
          <t>None</t>
        </is>
      </c>
      <c r="G29" t="inlineStr">
        <is>
          <t>vkm</t>
        </is>
      </c>
      <c r="H29" t="inlineStr">
        <is>
          <t>BEV</t>
        </is>
      </c>
      <c r="I29" t="inlineStr">
        <is>
          <t>NMC</t>
        </is>
      </c>
      <c r="J29" t="inlineStr">
        <is>
          <t>None</t>
        </is>
      </c>
      <c r="L29" s="24" t="n">
        <v>0</v>
      </c>
      <c r="M29" s="24" t="n">
        <v>0</v>
      </c>
      <c r="N29" s="24" t="n">
        <v>0.001100411837038614</v>
      </c>
      <c r="O29" s="24" t="n">
        <v>0.001195732624675443</v>
      </c>
      <c r="P29" s="24" t="n">
        <v>0.0007624804819507784</v>
      </c>
      <c r="Q29" s="24" t="n">
        <v>0.02277527433494334</v>
      </c>
      <c r="R29" s="24" t="n">
        <v>0.02583389927860817</v>
      </c>
      <c r="S29" s="26" t="n">
        <v>0</v>
      </c>
      <c r="T29" s="26" t="n">
        <v>0</v>
      </c>
      <c r="U29" s="26" t="n">
        <v>0.0001164713664772465</v>
      </c>
      <c r="V29" s="26" t="n">
        <v>9.831747354962542e-05</v>
      </c>
      <c r="W29" s="26" t="n">
        <v>4.817934260982063e-05</v>
      </c>
      <c r="X29" s="26" t="n">
        <v>0.00903720464853964</v>
      </c>
      <c r="Y29" s="26" t="n">
        <v>0.009300172831176333</v>
      </c>
      <c r="Z29" s="28" t="n">
        <v>0</v>
      </c>
      <c r="AA29" s="28" t="n">
        <v>0.002751612047598098</v>
      </c>
      <c r="AB29" s="28" t="n">
        <v>3.413314557707055e-05</v>
      </c>
      <c r="AC29" s="28" t="n">
        <v>2.396826009396162e-05</v>
      </c>
      <c r="AD29" s="28" t="n">
        <v>2.19006832784051e-05</v>
      </c>
      <c r="AE29" s="28" t="n">
        <v>0.0012964732590299</v>
      </c>
      <c r="AF29" s="28" t="n">
        <v>0.004128087395577435</v>
      </c>
      <c r="AG29" s="30" t="n">
        <v>0</v>
      </c>
      <c r="AH29" s="30" t="n">
        <v>1.445647576592023e-05</v>
      </c>
      <c r="AI29" s="30" t="n">
        <v>7.799066831849175e-05</v>
      </c>
      <c r="AJ29" s="30" t="n">
        <v>8.555417467729655e-05</v>
      </c>
      <c r="AK29" s="30" t="n">
        <v>2.043934834663986e-05</v>
      </c>
      <c r="AL29" s="30" t="n">
        <v>0.003696611527351222</v>
      </c>
      <c r="AM29" s="30" t="n">
        <v>0.00389505219445957</v>
      </c>
      <c r="AN29" s="32" t="n">
        <v>0</v>
      </c>
      <c r="AO29" s="32" t="n">
        <v>1.036854518903741e-05</v>
      </c>
      <c r="AP29" s="32" t="n">
        <v>9.833859078204342e-08</v>
      </c>
      <c r="AQ29" s="32" t="n">
        <v>6.549064862657901e-08</v>
      </c>
      <c r="AR29" s="32" t="n">
        <v>8.070504583585271e-08</v>
      </c>
      <c r="AS29" s="32" t="n">
        <v>2.478335941026461e-06</v>
      </c>
      <c r="AT29" s="32" t="n">
        <v>1.309141541530835e-05</v>
      </c>
      <c r="AU29" s="34" t="n">
        <v>0</v>
      </c>
      <c r="AV29" s="34" t="n">
        <v>0</v>
      </c>
      <c r="AW29" s="34" t="n">
        <v>0.05145999836951989</v>
      </c>
      <c r="AX29" s="34" t="n">
        <v>0.0201770987761535</v>
      </c>
      <c r="AY29" s="34" t="n">
        <v>0.0249783636811777</v>
      </c>
      <c r="AZ29" s="34" t="n">
        <v>0.2769810509291267</v>
      </c>
      <c r="BA29" s="34" t="n">
        <v>0.3735965117559779</v>
      </c>
      <c r="BB29" s="6" t="n"/>
      <c r="BC29" s="6" t="n"/>
      <c r="BD29" t="inlineStr">
        <is>
          <t>transport, Bicycle, battery electric, cargo bike, 2040/CH U</t>
        </is>
      </c>
      <c r="BF29" s="5" t="n">
        <v>0.017157363</v>
      </c>
      <c r="BG29" s="5">
        <f>BF29-R29</f>
        <v/>
      </c>
      <c r="BH29" s="2" t="n">
        <v>33.642776</v>
      </c>
    </row>
    <row r="30">
      <c r="A30">
        <f>B30&amp;" - "&amp;D30&amp;" - "&amp;IF(I30&lt;&gt;"",I30&amp;" - "&amp;E30,E30)</f>
        <v/>
      </c>
      <c r="B30" t="inlineStr">
        <is>
          <t>Bicycle, battery electric, cargo bike</t>
        </is>
      </c>
      <c r="D30" s="18" t="n">
        <v>2050</v>
      </c>
      <c r="E30" t="inlineStr">
        <is>
          <t>CH</t>
        </is>
      </c>
      <c r="F30" t="inlineStr">
        <is>
          <t>None</t>
        </is>
      </c>
      <c r="G30" t="inlineStr">
        <is>
          <t>vkm</t>
        </is>
      </c>
      <c r="H30" t="inlineStr">
        <is>
          <t>BEV</t>
        </is>
      </c>
      <c r="I30" t="inlineStr">
        <is>
          <t>NMC</t>
        </is>
      </c>
      <c r="J30" t="inlineStr">
        <is>
          <t>None</t>
        </is>
      </c>
      <c r="L30" s="24" t="n">
        <v>0</v>
      </c>
      <c r="M30" s="24" t="n">
        <v>0</v>
      </c>
      <c r="N30" s="24" t="n">
        <v>0.001100411837038614</v>
      </c>
      <c r="O30" s="24" t="n">
        <v>0.001195732624675443</v>
      </c>
      <c r="P30" s="24" t="n">
        <v>0.0007585656567897176</v>
      </c>
      <c r="Q30" s="24" t="n">
        <v>0.02350117157993232</v>
      </c>
      <c r="R30" s="24" t="n">
        <v>0.02655588169843609</v>
      </c>
      <c r="S30" s="26" t="n">
        <v>0</v>
      </c>
      <c r="T30" s="26" t="n">
        <v>0</v>
      </c>
      <c r="U30" s="26" t="n">
        <v>0.0001164713664772465</v>
      </c>
      <c r="V30" s="26" t="n">
        <v>9.831747354962542e-05</v>
      </c>
      <c r="W30" s="26" t="n">
        <v>4.793197404477916e-05</v>
      </c>
      <c r="X30" s="26" t="n">
        <v>0.00825756430829544</v>
      </c>
      <c r="Y30" s="26" t="n">
        <v>0.008520285122367091</v>
      </c>
      <c r="Z30" s="28" t="n">
        <v>0</v>
      </c>
      <c r="AA30" s="28" t="n">
        <v>0.002751612047598098</v>
      </c>
      <c r="AB30" s="28" t="n">
        <v>3.413314557707055e-05</v>
      </c>
      <c r="AC30" s="28" t="n">
        <v>2.396826009396162e-05</v>
      </c>
      <c r="AD30" s="28" t="n">
        <v>2.178823797918463e-05</v>
      </c>
      <c r="AE30" s="28" t="n">
        <v>0.001286105342509066</v>
      </c>
      <c r="AF30" s="28" t="n">
        <v>0.00411760703375738</v>
      </c>
      <c r="AG30" s="30" t="n">
        <v>0</v>
      </c>
      <c r="AH30" s="30" t="n">
        <v>1.445647576592023e-05</v>
      </c>
      <c r="AI30" s="30" t="n">
        <v>7.799066831849175e-05</v>
      </c>
      <c r="AJ30" s="30" t="n">
        <v>8.555417467729655e-05</v>
      </c>
      <c r="AK30" s="30" t="n">
        <v>2.033440602080039e-05</v>
      </c>
      <c r="AL30" s="30" t="n">
        <v>0.003723904575222567</v>
      </c>
      <c r="AM30" s="30" t="n">
        <v>0.003922240300005076</v>
      </c>
      <c r="AN30" s="32" t="n">
        <v>0</v>
      </c>
      <c r="AO30" s="32" t="n">
        <v>1.036854518903741e-05</v>
      </c>
      <c r="AP30" s="32" t="n">
        <v>9.833859078204342e-08</v>
      </c>
      <c r="AQ30" s="32" t="n">
        <v>6.549064862657901e-08</v>
      </c>
      <c r="AR30" s="32" t="n">
        <v>8.029067963036712e-08</v>
      </c>
      <c r="AS30" s="32" t="n">
        <v>2.349456114138458e-06</v>
      </c>
      <c r="AT30" s="32" t="n">
        <v>1.296212122221486e-05</v>
      </c>
      <c r="AU30" s="34" t="n">
        <v>0</v>
      </c>
      <c r="AV30" s="34" t="n">
        <v>0</v>
      </c>
      <c r="AW30" s="34" t="n">
        <v>0.05145999836951989</v>
      </c>
      <c r="AX30" s="34" t="n">
        <v>0.0201770987761535</v>
      </c>
      <c r="AY30" s="34" t="n">
        <v>0.02485011656018777</v>
      </c>
      <c r="AZ30" s="34" t="n">
        <v>0.2823200758079386</v>
      </c>
      <c r="BA30" s="34" t="n">
        <v>0.3788072895137998</v>
      </c>
      <c r="BB30" s="6" t="n"/>
      <c r="BC30" s="6" t="n"/>
      <c r="BD30" t="inlineStr">
        <is>
          <t>transport, Bicycle, battery electric, cargo bike, 2050/CH U</t>
        </is>
      </c>
      <c r="BF30" s="5" t="n">
        <v>0.017345091</v>
      </c>
      <c r="BG30" s="5">
        <f>BF30-R30</f>
        <v/>
      </c>
      <c r="BH30" s="2" t="n">
        <v>32.048532</v>
      </c>
    </row>
    <row r="31">
      <c r="A31">
        <f>B31&amp;" - "&amp;D31&amp;" - "&amp;IF(I31&lt;&gt;"",I31&amp;" - "&amp;E31,E31)</f>
        <v/>
      </c>
      <c r="B31" t="inlineStr">
        <is>
          <t>Bicycle, electric (&lt;25 km/h)</t>
        </is>
      </c>
      <c r="D31" s="18" t="n">
        <v>2020</v>
      </c>
      <c r="E31" t="inlineStr">
        <is>
          <t>CH</t>
        </is>
      </c>
      <c r="F31" t="inlineStr">
        <is>
          <t>None</t>
        </is>
      </c>
      <c r="G31" t="inlineStr">
        <is>
          <t>vkm</t>
        </is>
      </c>
      <c r="H31" t="inlineStr">
        <is>
          <t>BEV</t>
        </is>
      </c>
      <c r="I31" t="inlineStr">
        <is>
          <t>LFP</t>
        </is>
      </c>
      <c r="J31" t="inlineStr">
        <is>
          <t>None</t>
        </is>
      </c>
      <c r="L31" s="24" t="n">
        <v>0</v>
      </c>
      <c r="M31" s="24" t="n">
        <v>0</v>
      </c>
      <c r="N31" s="24" t="n">
        <v>0.0007821715621378719</v>
      </c>
      <c r="O31" s="24" t="n">
        <v>0.001195732624675443</v>
      </c>
      <c r="P31" s="24" t="n">
        <v>0.0004665925337310733</v>
      </c>
      <c r="Q31" s="24" t="n">
        <v>0.01650564376120548</v>
      </c>
      <c r="R31" s="24" t="n">
        <v>0.01895014048174987</v>
      </c>
      <c r="S31" s="26" t="n">
        <v>0</v>
      </c>
      <c r="T31" s="26" t="n">
        <v>0</v>
      </c>
      <c r="U31" s="26" t="n">
        <v>8.278772328277276e-05</v>
      </c>
      <c r="V31" s="26" t="n">
        <v>9.831747354962542e-05</v>
      </c>
      <c r="W31" s="26" t="n">
        <v>2.948288129854695e-05</v>
      </c>
      <c r="X31" s="26" t="n">
        <v>0.008225866380793839</v>
      </c>
      <c r="Y31" s="26" t="n">
        <v>0.008436454458924785</v>
      </c>
      <c r="Z31" s="28" t="n">
        <v>0</v>
      </c>
      <c r="AA31" s="28" t="n">
        <v>0.001375806023799049</v>
      </c>
      <c r="AB31" s="28" t="n">
        <v>2.426180353397981e-05</v>
      </c>
      <c r="AC31" s="28" t="n">
        <v>2.396826009396162e-05</v>
      </c>
      <c r="AD31" s="28" t="n">
        <v>1.340191066290461e-05</v>
      </c>
      <c r="AE31" s="28" t="n">
        <v>0.001196824528555046</v>
      </c>
      <c r="AF31" s="28" t="n">
        <v>0.002634262526644941</v>
      </c>
      <c r="AG31" s="30" t="n">
        <v>0</v>
      </c>
      <c r="AH31" s="30" t="n">
        <v>7.228237882960114e-06</v>
      </c>
      <c r="AI31" s="30" t="n">
        <v>5.543568400265283e-05</v>
      </c>
      <c r="AJ31" s="30" t="n">
        <v>8.555417467729655e-05</v>
      </c>
      <c r="AK31" s="30" t="n">
        <v>1.250766092854081e-05</v>
      </c>
      <c r="AL31" s="30" t="n">
        <v>0.003829640026095695</v>
      </c>
      <c r="AM31" s="30" t="n">
        <v>0.003990365783587146</v>
      </c>
      <c r="AN31" s="32" t="n">
        <v>0</v>
      </c>
      <c r="AO31" s="32" t="n">
        <v>5.184272594518707e-06</v>
      </c>
      <c r="AP31" s="32" t="n">
        <v>6.989896562492967e-08</v>
      </c>
      <c r="AQ31" s="32" t="n">
        <v>6.549064862657901e-08</v>
      </c>
      <c r="AR31" s="32" t="n">
        <v>4.938666983985016e-08</v>
      </c>
      <c r="AS31" s="32" t="n">
        <v>2.074391227463549e-06</v>
      </c>
      <c r="AT31" s="32" t="n">
        <v>7.443440106073614e-06</v>
      </c>
      <c r="AU31" s="34" t="n">
        <v>0</v>
      </c>
      <c r="AV31" s="34" t="n">
        <v>0</v>
      </c>
      <c r="AW31" s="34" t="n">
        <v>0.03657771205062681</v>
      </c>
      <c r="AX31" s="34" t="n">
        <v>0.0201770987761535</v>
      </c>
      <c r="AY31" s="34" t="n">
        <v>0.01528526732728785</v>
      </c>
      <c r="AZ31" s="34" t="n">
        <v>0.2104769139272263</v>
      </c>
      <c r="BA31" s="34" t="n">
        <v>0.2825169920812945</v>
      </c>
      <c r="BB31" s="6" t="n"/>
      <c r="BC31" s="6" t="n"/>
      <c r="BD31" t="inlineStr">
        <is>
          <t>transport, Bicycle, electric (&lt;25 km/h), LFP battery/CH U</t>
        </is>
      </c>
      <c r="BF31" s="5" t="n">
        <v>0.014080789</v>
      </c>
      <c r="BG31" s="5">
        <f>BF31-R31</f>
        <v/>
      </c>
      <c r="BH31" s="2" t="n">
        <v>40.80584</v>
      </c>
    </row>
    <row r="32">
      <c r="A32">
        <f>B32&amp;" - "&amp;D32&amp;" - "&amp;IF(I32&lt;&gt;"",I32&amp;" - "&amp;E32,E32)</f>
        <v/>
      </c>
      <c r="B32" t="inlineStr">
        <is>
          <t>Bicycle, electric (&lt;25 km/h)</t>
        </is>
      </c>
      <c r="D32" s="18" t="n">
        <v>2030</v>
      </c>
      <c r="E32" t="inlineStr">
        <is>
          <t>CH</t>
        </is>
      </c>
      <c r="F32" t="inlineStr">
        <is>
          <t>None</t>
        </is>
      </c>
      <c r="G32" t="inlineStr">
        <is>
          <t>vkm</t>
        </is>
      </c>
      <c r="H32" t="inlineStr">
        <is>
          <t>BEV</t>
        </is>
      </c>
      <c r="I32" t="inlineStr">
        <is>
          <t>LFP</t>
        </is>
      </c>
      <c r="J32" t="inlineStr">
        <is>
          <t>None</t>
        </is>
      </c>
      <c r="L32" s="24" t="n">
        <v>0</v>
      </c>
      <c r="M32" s="24" t="n">
        <v>0</v>
      </c>
      <c r="N32" s="24" t="n">
        <v>0.0007821715621378719</v>
      </c>
      <c r="O32" s="24" t="n">
        <v>0.001195732624675443</v>
      </c>
      <c r="P32" s="24" t="n">
        <v>0.0004738152344158209</v>
      </c>
      <c r="Q32" s="24" t="n">
        <v>0.01730129842392206</v>
      </c>
      <c r="R32" s="24" t="n">
        <v>0.0197530178451512</v>
      </c>
      <c r="S32" s="26" t="n">
        <v>0</v>
      </c>
      <c r="T32" s="26" t="n">
        <v>0</v>
      </c>
      <c r="U32" s="26" t="n">
        <v>8.278772328277276e-05</v>
      </c>
      <c r="V32" s="26" t="n">
        <v>9.831747354962542e-05</v>
      </c>
      <c r="W32" s="26" t="n">
        <v>2.993926671311958e-05</v>
      </c>
      <c r="X32" s="26" t="n">
        <v>0.00834788410547539</v>
      </c>
      <c r="Y32" s="26" t="n">
        <v>0.008558928569020909</v>
      </c>
      <c r="Z32" s="28" t="n">
        <v>0</v>
      </c>
      <c r="AA32" s="28" t="n">
        <v>0.001375806023799049</v>
      </c>
      <c r="AB32" s="28" t="n">
        <v>2.426180353397981e-05</v>
      </c>
      <c r="AC32" s="28" t="n">
        <v>2.396826009396162e-05</v>
      </c>
      <c r="AD32" s="28" t="n">
        <v>1.360936788162145e-05</v>
      </c>
      <c r="AE32" s="28" t="n">
        <v>0.001241371074846764</v>
      </c>
      <c r="AF32" s="28" t="n">
        <v>0.002679016530155376</v>
      </c>
      <c r="AG32" s="30" t="n">
        <v>0</v>
      </c>
      <c r="AH32" s="30" t="n">
        <v>7.228237882960114e-06</v>
      </c>
      <c r="AI32" s="30" t="n">
        <v>5.543568400265283e-05</v>
      </c>
      <c r="AJ32" s="30" t="n">
        <v>8.555417467729655e-05</v>
      </c>
      <c r="AK32" s="30" t="n">
        <v>1.270127545218261e-05</v>
      </c>
      <c r="AL32" s="30" t="n">
        <v>0.00396949887746949</v>
      </c>
      <c r="AM32" s="30" t="n">
        <v>0.004130418249484583</v>
      </c>
      <c r="AN32" s="32" t="n">
        <v>0</v>
      </c>
      <c r="AO32" s="32" t="n">
        <v>5.184272594518707e-06</v>
      </c>
      <c r="AP32" s="32" t="n">
        <v>6.989896562492967e-08</v>
      </c>
      <c r="AQ32" s="32" t="n">
        <v>6.549064862657901e-08</v>
      </c>
      <c r="AR32" s="32" t="n">
        <v>5.01511594282654e-08</v>
      </c>
      <c r="AS32" s="32" t="n">
        <v>2.112301266358676e-06</v>
      </c>
      <c r="AT32" s="32" t="n">
        <v>7.482114634557156e-06</v>
      </c>
      <c r="AU32" s="34" t="n">
        <v>0</v>
      </c>
      <c r="AV32" s="34" t="n">
        <v>0</v>
      </c>
      <c r="AW32" s="34" t="n">
        <v>0.03657771205062681</v>
      </c>
      <c r="AX32" s="34" t="n">
        <v>0.0201770987761535</v>
      </c>
      <c r="AY32" s="34" t="n">
        <v>0.01552187829469562</v>
      </c>
      <c r="AZ32" s="34" t="n">
        <v>0.2191136181263011</v>
      </c>
      <c r="BA32" s="34" t="n">
        <v>0.291390307247777</v>
      </c>
      <c r="BB32" s="6" t="n"/>
      <c r="BC32" s="6" t="n"/>
      <c r="BD32" t="inlineStr">
        <is>
          <t>transport, Bicycle, electric (&lt;25 km/h), LFP battery, 2030/CH U</t>
        </is>
      </c>
      <c r="BF32" s="5" t="n">
        <v>0.01444208</v>
      </c>
      <c r="BG32" s="5">
        <f>BF32-R32</f>
        <v/>
      </c>
      <c r="BH32" s="2" t="n">
        <v>41.031095</v>
      </c>
    </row>
    <row r="33">
      <c r="A33">
        <f>B33&amp;" - "&amp;D33&amp;" - "&amp;IF(I33&lt;&gt;"",I33&amp;" - "&amp;E33,E33)</f>
        <v/>
      </c>
      <c r="B33" t="inlineStr">
        <is>
          <t>Bicycle, electric (&lt;25 km/h)</t>
        </is>
      </c>
      <c r="D33" s="18" t="n">
        <v>2040</v>
      </c>
      <c r="E33" t="inlineStr">
        <is>
          <t>CH</t>
        </is>
      </c>
      <c r="F33" t="inlineStr">
        <is>
          <t>None</t>
        </is>
      </c>
      <c r="G33" t="inlineStr">
        <is>
          <t>vkm</t>
        </is>
      </c>
      <c r="H33" t="inlineStr">
        <is>
          <t>BEV</t>
        </is>
      </c>
      <c r="I33" t="inlineStr">
        <is>
          <t>LFP</t>
        </is>
      </c>
      <c r="J33" t="inlineStr">
        <is>
          <t>None</t>
        </is>
      </c>
      <c r="L33" s="24" t="n">
        <v>0</v>
      </c>
      <c r="M33" s="24" t="n">
        <v>0</v>
      </c>
      <c r="N33" s="24" t="n">
        <v>0.0007821715621378719</v>
      </c>
      <c r="O33" s="24" t="n">
        <v>0.001195732624675443</v>
      </c>
      <c r="P33" s="24" t="n">
        <v>0.0004719033430580937</v>
      </c>
      <c r="Q33" s="24" t="n">
        <v>0.01644117831026091</v>
      </c>
      <c r="R33" s="24" t="n">
        <v>0.01889098584013232</v>
      </c>
      <c r="S33" s="26" t="n">
        <v>0</v>
      </c>
      <c r="T33" s="26" t="n">
        <v>0</v>
      </c>
      <c r="U33" s="26" t="n">
        <v>8.278772328277276e-05</v>
      </c>
      <c r="V33" s="26" t="n">
        <v>9.831747354962542e-05</v>
      </c>
      <c r="W33" s="26" t="n">
        <v>2.981845880926212e-05</v>
      </c>
      <c r="X33" s="26" t="n">
        <v>0.007500229631054955</v>
      </c>
      <c r="Y33" s="26" t="n">
        <v>0.007711153286696614</v>
      </c>
      <c r="Z33" s="28" t="n">
        <v>0</v>
      </c>
      <c r="AA33" s="28" t="n">
        <v>0.001375806023799049</v>
      </c>
      <c r="AB33" s="28" t="n">
        <v>2.426180353397981e-05</v>
      </c>
      <c r="AC33" s="28" t="n">
        <v>2.396826009396162e-05</v>
      </c>
      <c r="AD33" s="28" t="n">
        <v>1.355445273549052e-05</v>
      </c>
      <c r="AE33" s="28" t="n">
        <v>0.001135527314052626</v>
      </c>
      <c r="AF33" s="28" t="n">
        <v>0.002573117854215107</v>
      </c>
      <c r="AG33" s="30" t="n">
        <v>0</v>
      </c>
      <c r="AH33" s="30" t="n">
        <v>7.228237882960114e-06</v>
      </c>
      <c r="AI33" s="30" t="n">
        <v>5.543568400265283e-05</v>
      </c>
      <c r="AJ33" s="30" t="n">
        <v>8.555417467729655e-05</v>
      </c>
      <c r="AK33" s="30" t="n">
        <v>1.265002454886566e-05</v>
      </c>
      <c r="AL33" s="30" t="n">
        <v>0.003631551749364771</v>
      </c>
      <c r="AM33" s="30" t="n">
        <v>0.003792419870476546</v>
      </c>
      <c r="AN33" s="32" t="n">
        <v>0</v>
      </c>
      <c r="AO33" s="32" t="n">
        <v>5.184272594518707e-06</v>
      </c>
      <c r="AP33" s="32" t="n">
        <v>6.989896562492967e-08</v>
      </c>
      <c r="AQ33" s="32" t="n">
        <v>6.549064862657901e-08</v>
      </c>
      <c r="AR33" s="32" t="n">
        <v>4.994879453721431e-08</v>
      </c>
      <c r="AS33" s="32" t="n">
        <v>1.911297145883766e-06</v>
      </c>
      <c r="AT33" s="32" t="n">
        <v>7.280908149191196e-06</v>
      </c>
      <c r="AU33" s="34" t="n">
        <v>0</v>
      </c>
      <c r="AV33" s="34" t="n">
        <v>0</v>
      </c>
      <c r="AW33" s="34" t="n">
        <v>0.03657771205062681</v>
      </c>
      <c r="AX33" s="34" t="n">
        <v>0.0201770987761535</v>
      </c>
      <c r="AY33" s="34" t="n">
        <v>0.01545924597979357</v>
      </c>
      <c r="AZ33" s="34" t="n">
        <v>0.206094659621028</v>
      </c>
      <c r="BA33" s="34" t="n">
        <v>0.2783087164276019</v>
      </c>
      <c r="BB33" s="6" t="n"/>
      <c r="BC33" s="6" t="n"/>
      <c r="BD33" t="inlineStr">
        <is>
          <t>transport, Bicycle, electric (&lt;25 km/h), LFP battery, 2040/CH U</t>
        </is>
      </c>
      <c r="BF33" s="5" t="n">
        <v>0.013640107</v>
      </c>
      <c r="BG33" s="5">
        <f>BF33-R33</f>
        <v/>
      </c>
      <c r="BH33" s="2" t="n">
        <v>36.649626</v>
      </c>
    </row>
    <row r="34">
      <c r="A34">
        <f>B34&amp;" - "&amp;D34&amp;" - "&amp;IF(I34&lt;&gt;"",I34&amp;" - "&amp;E34,E34)</f>
        <v/>
      </c>
      <c r="B34" t="inlineStr">
        <is>
          <t>Bicycle, electric (&lt;25 km/h)</t>
        </is>
      </c>
      <c r="D34" s="18" t="n">
        <v>2050</v>
      </c>
      <c r="E34" t="inlineStr">
        <is>
          <t>CH</t>
        </is>
      </c>
      <c r="F34" t="inlineStr">
        <is>
          <t>None</t>
        </is>
      </c>
      <c r="G34" t="inlineStr">
        <is>
          <t>vkm</t>
        </is>
      </c>
      <c r="H34" t="inlineStr">
        <is>
          <t>BEV</t>
        </is>
      </c>
      <c r="I34" t="inlineStr">
        <is>
          <t>LFP</t>
        </is>
      </c>
      <c r="J34" t="inlineStr">
        <is>
          <t>None</t>
        </is>
      </c>
      <c r="L34" s="24" t="n">
        <v>0</v>
      </c>
      <c r="M34" s="24" t="n">
        <v>0</v>
      </c>
      <c r="N34" s="24" t="n">
        <v>0.0007821715621378719</v>
      </c>
      <c r="O34" s="24" t="n">
        <v>0.001195732624675443</v>
      </c>
      <c r="P34" s="24" t="n">
        <v>0.0004749229175040281</v>
      </c>
      <c r="Q34" s="24" t="n">
        <v>0.01627730476600499</v>
      </c>
      <c r="R34" s="24" t="n">
        <v>0.01873013187032234</v>
      </c>
      <c r="S34" s="26" t="n">
        <v>0</v>
      </c>
      <c r="T34" s="26" t="n">
        <v>0</v>
      </c>
      <c r="U34" s="26" t="n">
        <v>8.278772328277276e-05</v>
      </c>
      <c r="V34" s="26" t="n">
        <v>9.831747354962542e-05</v>
      </c>
      <c r="W34" s="26" t="n">
        <v>3.000925859392589e-05</v>
      </c>
      <c r="X34" s="26" t="n">
        <v>0.007113386459454058</v>
      </c>
      <c r="Y34" s="26" t="n">
        <v>0.007324500914880383</v>
      </c>
      <c r="Z34" s="28" t="n">
        <v>0</v>
      </c>
      <c r="AA34" s="28" t="n">
        <v>0.001375806023799049</v>
      </c>
      <c r="AB34" s="28" t="n">
        <v>2.426180353397981e-05</v>
      </c>
      <c r="AC34" s="28" t="n">
        <v>2.396826009396162e-05</v>
      </c>
      <c r="AD34" s="28" t="n">
        <v>1.364118379961794e-05</v>
      </c>
      <c r="AE34" s="28" t="n">
        <v>0.001097368123027662</v>
      </c>
      <c r="AF34" s="28" t="n">
        <v>0.00253504539425427</v>
      </c>
      <c r="AG34" s="30" t="n">
        <v>0</v>
      </c>
      <c r="AH34" s="30" t="n">
        <v>7.228237882960114e-06</v>
      </c>
      <c r="AI34" s="30" t="n">
        <v>5.543568400265283e-05</v>
      </c>
      <c r="AJ34" s="30" t="n">
        <v>8.555417467729655e-05</v>
      </c>
      <c r="AK34" s="30" t="n">
        <v>1.273096843585036e-05</v>
      </c>
      <c r="AL34" s="30" t="n">
        <v>0.003507190799297882</v>
      </c>
      <c r="AM34" s="30" t="n">
        <v>0.003668139864296642</v>
      </c>
      <c r="AN34" s="32" t="n">
        <v>0</v>
      </c>
      <c r="AO34" s="32" t="n">
        <v>5.184272594518707e-06</v>
      </c>
      <c r="AP34" s="32" t="n">
        <v>6.989896562492967e-08</v>
      </c>
      <c r="AQ34" s="32" t="n">
        <v>6.549064862657901e-08</v>
      </c>
      <c r="AR34" s="32" t="n">
        <v>5.026840257942992e-08</v>
      </c>
      <c r="AS34" s="32" t="n">
        <v>1.824212266043695e-06</v>
      </c>
      <c r="AT34" s="32" t="n">
        <v>7.194142877393339e-06</v>
      </c>
      <c r="AU34" s="34" t="n">
        <v>0</v>
      </c>
      <c r="AV34" s="34" t="n">
        <v>0</v>
      </c>
      <c r="AW34" s="34" t="n">
        <v>0.03657771205062681</v>
      </c>
      <c r="AX34" s="34" t="n">
        <v>0.0201770987761535</v>
      </c>
      <c r="AY34" s="34" t="n">
        <v>0.01555816527078967</v>
      </c>
      <c r="AZ34" s="34" t="n">
        <v>0.2024934081920958</v>
      </c>
      <c r="BA34" s="34" t="n">
        <v>0.2748063842896658</v>
      </c>
      <c r="BB34" s="6" t="n"/>
      <c r="BC34" s="6" t="n"/>
      <c r="BD34" t="inlineStr">
        <is>
          <t>transport, Bicycle, electric (&lt;25 km/h), LFP battery, 2050/CH U</t>
        </is>
      </c>
      <c r="BF34" s="5" t="n">
        <v>0.013366602</v>
      </c>
      <c r="BG34" s="5">
        <f>BF34-R34</f>
        <v/>
      </c>
      <c r="BH34" s="2" t="n">
        <v>34.545076</v>
      </c>
    </row>
    <row r="35">
      <c r="A35">
        <f>B35&amp;" - "&amp;D35&amp;" - "&amp;IF(I35&lt;&gt;"",I35&amp;" - "&amp;E35,E35)</f>
        <v/>
      </c>
      <c r="B35" t="inlineStr">
        <is>
          <t>Bicycle, electric (&lt;45 km/h)</t>
        </is>
      </c>
      <c r="D35" s="18" t="n">
        <v>2020</v>
      </c>
      <c r="E35" t="inlineStr">
        <is>
          <t>CH</t>
        </is>
      </c>
      <c r="F35" t="inlineStr">
        <is>
          <t>None</t>
        </is>
      </c>
      <c r="G35" t="inlineStr">
        <is>
          <t>vkm</t>
        </is>
      </c>
      <c r="H35" t="inlineStr">
        <is>
          <t>BEV</t>
        </is>
      </c>
      <c r="I35" t="inlineStr">
        <is>
          <t>LFP</t>
        </is>
      </c>
      <c r="J35" t="inlineStr">
        <is>
          <t>None</t>
        </is>
      </c>
      <c r="L35" s="24" t="n">
        <v>0</v>
      </c>
      <c r="M35" s="24" t="n">
        <v>0</v>
      </c>
      <c r="N35" s="24" t="n">
        <v>0.00143649967216162</v>
      </c>
      <c r="O35" s="24" t="n">
        <v>0.001195732624675443</v>
      </c>
      <c r="P35" s="24" t="n">
        <v>0.0004848010228522859</v>
      </c>
      <c r="Q35" s="24" t="n">
        <v>0.01197791323700367</v>
      </c>
      <c r="R35" s="24" t="n">
        <v>0.01509494655669302</v>
      </c>
      <c r="S35" s="26" t="n">
        <v>0</v>
      </c>
      <c r="T35" s="26" t="n">
        <v>0</v>
      </c>
      <c r="U35" s="26" t="n">
        <v>0.0001520440567152036</v>
      </c>
      <c r="V35" s="26" t="n">
        <v>9.831747354962542e-05</v>
      </c>
      <c r="W35" s="26" t="n">
        <v>3.06334327638561e-05</v>
      </c>
      <c r="X35" s="26" t="n">
        <v>0.005716267634393905</v>
      </c>
      <c r="Y35" s="26" t="n">
        <v>0.00599726259742259</v>
      </c>
      <c r="Z35" s="28" t="n">
        <v>0</v>
      </c>
      <c r="AA35" s="28" t="n">
        <v>0.001375806023799049</v>
      </c>
      <c r="AB35" s="28" t="n">
        <v>4.455809250767458e-05</v>
      </c>
      <c r="AC35" s="28" t="n">
        <v>2.396826009396162e-05</v>
      </c>
      <c r="AD35" s="28" t="n">
        <v>1.392491205462772e-05</v>
      </c>
      <c r="AE35" s="28" t="n">
        <v>0.0008458567545614904</v>
      </c>
      <c r="AF35" s="28" t="n">
        <v>0.002304114043016803</v>
      </c>
      <c r="AG35" s="30" t="n">
        <v>0</v>
      </c>
      <c r="AH35" s="30" t="n">
        <v>7.228237882960114e-06</v>
      </c>
      <c r="AI35" s="30" t="n">
        <v>0.0001018105819114773</v>
      </c>
      <c r="AJ35" s="30" t="n">
        <v>8.555417467729655e-05</v>
      </c>
      <c r="AK35" s="30" t="n">
        <v>1.299576476965459e-05</v>
      </c>
      <c r="AL35" s="30" t="n">
        <v>0.002711701616173788</v>
      </c>
      <c r="AM35" s="30" t="n">
        <v>0.002919290375415177</v>
      </c>
      <c r="AN35" s="32" t="n">
        <v>0</v>
      </c>
      <c r="AO35" s="32" t="n">
        <v>5.184272594518707e-06</v>
      </c>
      <c r="AP35" s="32" t="n">
        <v>1.283731678127014e-07</v>
      </c>
      <c r="AQ35" s="32" t="n">
        <v>6.549064862657901e-08</v>
      </c>
      <c r="AR35" s="32" t="n">
        <v>5.131395451652724e-08</v>
      </c>
      <c r="AS35" s="32" t="n">
        <v>1.469558210803564e-06</v>
      </c>
      <c r="AT35" s="32" t="n">
        <v>6.899008576278078e-06</v>
      </c>
      <c r="AU35" s="34" t="n">
        <v>0</v>
      </c>
      <c r="AV35" s="34" t="n">
        <v>0</v>
      </c>
      <c r="AW35" s="34" t="n">
        <v>0.06717691349648652</v>
      </c>
      <c r="AX35" s="34" t="n">
        <v>0.0201770987761535</v>
      </c>
      <c r="AY35" s="34" t="n">
        <v>0.0158817655644503</v>
      </c>
      <c r="AZ35" s="34" t="n">
        <v>0.1517712135118246</v>
      </c>
      <c r="BA35" s="34" t="n">
        <v>0.2550069913489149</v>
      </c>
      <c r="BB35" s="6" t="n"/>
      <c r="BC35" s="6" t="n"/>
      <c r="BD35" t="inlineStr">
        <is>
          <t>transport, Bicycle, electric (&lt;45 km/h), LFP battery/CH U</t>
        </is>
      </c>
      <c r="BF35" s="5" t="n">
        <v>0.011719714</v>
      </c>
      <c r="BG35" s="5">
        <f>BF35-R35</f>
        <v/>
      </c>
      <c r="BH35" s="2" t="n">
        <v>31.540946</v>
      </c>
    </row>
    <row r="36">
      <c r="A36">
        <f>B36&amp;" - "&amp;D36&amp;" - "&amp;IF(I36&lt;&gt;"",I36&amp;" - "&amp;E36,E36)</f>
        <v/>
      </c>
      <c r="B36" t="inlineStr">
        <is>
          <t>Bicycle, electric (&lt;45 km/h)</t>
        </is>
      </c>
      <c r="D36" s="18" t="n">
        <v>2030</v>
      </c>
      <c r="E36" t="inlineStr">
        <is>
          <t>CH</t>
        </is>
      </c>
      <c r="F36" t="inlineStr">
        <is>
          <t>None</t>
        </is>
      </c>
      <c r="G36" t="inlineStr">
        <is>
          <t>vkm</t>
        </is>
      </c>
      <c r="H36" t="inlineStr">
        <is>
          <t>BEV</t>
        </is>
      </c>
      <c r="I36" t="inlineStr">
        <is>
          <t>LFP</t>
        </is>
      </c>
      <c r="J36" t="inlineStr">
        <is>
          <t>None</t>
        </is>
      </c>
      <c r="L36" s="24" t="n">
        <v>0</v>
      </c>
      <c r="M36" s="24" t="n">
        <v>0</v>
      </c>
      <c r="N36" s="24" t="n">
        <v>0.00143649967216162</v>
      </c>
      <c r="O36" s="24" t="n">
        <v>0.001195732624675443</v>
      </c>
      <c r="P36" s="24" t="n">
        <v>0.0004916140325318063</v>
      </c>
      <c r="Q36" s="24" t="n">
        <v>0.01260708056193968</v>
      </c>
      <c r="R36" s="24" t="n">
        <v>0.01573092689130855</v>
      </c>
      <c r="S36" s="26" t="n">
        <v>0</v>
      </c>
      <c r="T36" s="26" t="n">
        <v>0</v>
      </c>
      <c r="U36" s="26" t="n">
        <v>0.0001520440567152036</v>
      </c>
      <c r="V36" s="26" t="n">
        <v>9.831747354962542e-05</v>
      </c>
      <c r="W36" s="26" t="n">
        <v>3.106393077045927e-05</v>
      </c>
      <c r="X36" s="26" t="n">
        <v>0.005815631562422395</v>
      </c>
      <c r="Y36" s="26" t="n">
        <v>0.006097057023457683</v>
      </c>
      <c r="Z36" s="28" t="n">
        <v>0</v>
      </c>
      <c r="AA36" s="28" t="n">
        <v>0.001375806023799049</v>
      </c>
      <c r="AB36" s="28" t="n">
        <v>4.455809250767458e-05</v>
      </c>
      <c r="AC36" s="28" t="n">
        <v>2.396826009396162e-05</v>
      </c>
      <c r="AD36" s="28" t="n">
        <v>1.412060174203078e-05</v>
      </c>
      <c r="AE36" s="28" t="n">
        <v>0.0008811874186217902</v>
      </c>
      <c r="AF36" s="28" t="n">
        <v>0.002339640396764506</v>
      </c>
      <c r="AG36" s="30" t="n">
        <v>0</v>
      </c>
      <c r="AH36" s="30" t="n">
        <v>7.228237882960114e-06</v>
      </c>
      <c r="AI36" s="30" t="n">
        <v>0.0001018105819114773</v>
      </c>
      <c r="AJ36" s="30" t="n">
        <v>8.555417467729655e-05</v>
      </c>
      <c r="AK36" s="30" t="n">
        <v>1.317839695687134e-05</v>
      </c>
      <c r="AL36" s="30" t="n">
        <v>0.002823928553025794</v>
      </c>
      <c r="AM36" s="30" t="n">
        <v>0.003031699944454399</v>
      </c>
      <c r="AN36" s="32" t="n">
        <v>0</v>
      </c>
      <c r="AO36" s="32" t="n">
        <v>5.184272594518707e-06</v>
      </c>
      <c r="AP36" s="32" t="n">
        <v>1.283731678127014e-07</v>
      </c>
      <c r="AQ36" s="32" t="n">
        <v>6.549064862657901e-08</v>
      </c>
      <c r="AR36" s="32" t="n">
        <v>5.203508019971725e-08</v>
      </c>
      <c r="AS36" s="32" t="n">
        <v>1.49898500022658e-06</v>
      </c>
      <c r="AT36" s="32" t="n">
        <v>6.929156491384284e-06</v>
      </c>
      <c r="AU36" s="34" t="n">
        <v>0</v>
      </c>
      <c r="AV36" s="34" t="n">
        <v>0</v>
      </c>
      <c r="AW36" s="34" t="n">
        <v>0.06717691349648652</v>
      </c>
      <c r="AX36" s="34" t="n">
        <v>0.0201770987761535</v>
      </c>
      <c r="AY36" s="34" t="n">
        <v>0.01610495532152192</v>
      </c>
      <c r="AZ36" s="34" t="n">
        <v>0.1585866130165628</v>
      </c>
      <c r="BA36" s="34" t="n">
        <v>0.2620455806107248</v>
      </c>
      <c r="BB36" s="6" t="n"/>
      <c r="BC36" s="6" t="n"/>
      <c r="BD36" t="inlineStr">
        <is>
          <t>transport, Bicycle, electric (&lt;45 km/h), LFP battery, 2030/CH U</t>
        </is>
      </c>
      <c r="BF36" s="5" t="n">
        <v>0.012003552</v>
      </c>
      <c r="BG36" s="5">
        <f>BF36-R36</f>
        <v/>
      </c>
      <c r="BH36" s="2" t="n">
        <v>31.717109</v>
      </c>
    </row>
    <row r="37">
      <c r="A37">
        <f>B37&amp;" - "&amp;D37&amp;" - "&amp;IF(I37&lt;&gt;"",I37&amp;" - "&amp;E37,E37)</f>
        <v/>
      </c>
      <c r="B37" t="inlineStr">
        <is>
          <t>Bicycle, electric (&lt;45 km/h)</t>
        </is>
      </c>
      <c r="D37" s="18" t="n">
        <v>2040</v>
      </c>
      <c r="E37" t="inlineStr">
        <is>
          <t>CH</t>
        </is>
      </c>
      <c r="F37" t="inlineStr">
        <is>
          <t>None</t>
        </is>
      </c>
      <c r="G37" t="inlineStr">
        <is>
          <t>vkm</t>
        </is>
      </c>
      <c r="H37" t="inlineStr">
        <is>
          <t>BEV</t>
        </is>
      </c>
      <c r="I37" t="inlineStr">
        <is>
          <t>LFP</t>
        </is>
      </c>
      <c r="J37" t="inlineStr">
        <is>
          <t>None</t>
        </is>
      </c>
      <c r="L37" s="24" t="n">
        <v>0</v>
      </c>
      <c r="M37" s="24" t="n">
        <v>0</v>
      </c>
      <c r="N37" s="24" t="n">
        <v>0.00143649967216162</v>
      </c>
      <c r="O37" s="24" t="n">
        <v>0.001195732624675443</v>
      </c>
      <c r="P37" s="24" t="n">
        <v>0.0004889738016092305</v>
      </c>
      <c r="Q37" s="24" t="n">
        <v>0.01208315306485455</v>
      </c>
      <c r="R37" s="24" t="n">
        <v>0.01520435916330084</v>
      </c>
      <c r="S37" s="26" t="n">
        <v>0</v>
      </c>
      <c r="T37" s="26" t="n">
        <v>0</v>
      </c>
      <c r="U37" s="26" t="n">
        <v>0.0001520440567152036</v>
      </c>
      <c r="V37" s="26" t="n">
        <v>9.831747354962542e-05</v>
      </c>
      <c r="W37" s="26" t="n">
        <v>3.089710080798945e-05</v>
      </c>
      <c r="X37" s="26" t="n">
        <v>0.005247375718038636</v>
      </c>
      <c r="Y37" s="26" t="n">
        <v>0.005528634349111454</v>
      </c>
      <c r="Z37" s="28" t="n">
        <v>0</v>
      </c>
      <c r="AA37" s="28" t="n">
        <v>0.001375806023799049</v>
      </c>
      <c r="AB37" s="28" t="n">
        <v>4.455809250767458e-05</v>
      </c>
      <c r="AC37" s="28" t="n">
        <v>2.396826009396162e-05</v>
      </c>
      <c r="AD37" s="28" t="n">
        <v>1.404476654023093e-05</v>
      </c>
      <c r="AE37" s="28" t="n">
        <v>0.0008126232361789941</v>
      </c>
      <c r="AF37" s="28" t="n">
        <v>0.00227100037911991</v>
      </c>
      <c r="AG37" s="30" t="n">
        <v>0</v>
      </c>
      <c r="AH37" s="30" t="n">
        <v>7.228237882960114e-06</v>
      </c>
      <c r="AI37" s="30" t="n">
        <v>0.0001018105819114773</v>
      </c>
      <c r="AJ37" s="30" t="n">
        <v>8.555417467729655e-05</v>
      </c>
      <c r="AK37" s="30" t="n">
        <v>1.310762189990984e-05</v>
      </c>
      <c r="AL37" s="30" t="n">
        <v>0.002603132400579865</v>
      </c>
      <c r="AM37" s="30" t="n">
        <v>0.002810833016951509</v>
      </c>
      <c r="AN37" s="32" t="n">
        <v>0</v>
      </c>
      <c r="AO37" s="32" t="n">
        <v>5.184272594518707e-06</v>
      </c>
      <c r="AP37" s="32" t="n">
        <v>1.283731678127014e-07</v>
      </c>
      <c r="AQ37" s="32" t="n">
        <v>6.549064862657901e-08</v>
      </c>
      <c r="AR37" s="32" t="n">
        <v>5.175562392159908e-08</v>
      </c>
      <c r="AS37" s="32" t="n">
        <v>1.365644327390255e-06</v>
      </c>
      <c r="AT37" s="32" t="n">
        <v>6.79553636226984e-06</v>
      </c>
      <c r="AU37" s="34" t="n">
        <v>0</v>
      </c>
      <c r="AV37" s="34" t="n">
        <v>0</v>
      </c>
      <c r="AW37" s="34" t="n">
        <v>0.06717691349648652</v>
      </c>
      <c r="AX37" s="34" t="n">
        <v>0.0201770987761535</v>
      </c>
      <c r="AY37" s="34" t="n">
        <v>0.01601846307713337</v>
      </c>
      <c r="AZ37" s="34" t="n">
        <v>0.150428615469506</v>
      </c>
      <c r="BA37" s="34" t="n">
        <v>0.2538010908192794</v>
      </c>
      <c r="BB37" s="6" t="n"/>
      <c r="BC37" s="6" t="n"/>
      <c r="BD37" t="inlineStr">
        <is>
          <t>transport, Bicycle, electric (&lt;45 km/h), LFP battery, 2040/CH U</t>
        </is>
      </c>
      <c r="BF37" s="5" t="n">
        <v>0.011482739</v>
      </c>
      <c r="BG37" s="5">
        <f>BF37-R37</f>
        <v/>
      </c>
      <c r="BH37" s="2" t="n">
        <v>28.7736</v>
      </c>
    </row>
    <row r="38">
      <c r="A38">
        <f>B38&amp;" - "&amp;D38&amp;" - "&amp;IF(I38&lt;&gt;"",I38&amp;" - "&amp;E38,E38)</f>
        <v/>
      </c>
      <c r="B38" t="inlineStr">
        <is>
          <t>Bicycle, electric (&lt;45 km/h)</t>
        </is>
      </c>
      <c r="D38" s="18" t="n">
        <v>2050</v>
      </c>
      <c r="E38" t="inlineStr">
        <is>
          <t>CH</t>
        </is>
      </c>
      <c r="F38" t="inlineStr">
        <is>
          <t>None</t>
        </is>
      </c>
      <c r="G38" t="inlineStr">
        <is>
          <t>vkm</t>
        </is>
      </c>
      <c r="H38" t="inlineStr">
        <is>
          <t>BEV</t>
        </is>
      </c>
      <c r="I38" t="inlineStr">
        <is>
          <t>LFP</t>
        </is>
      </c>
      <c r="J38" t="inlineStr">
        <is>
          <t>None</t>
        </is>
      </c>
      <c r="L38" s="24" t="n">
        <v>0</v>
      </c>
      <c r="M38" s="24" t="n">
        <v>0</v>
      </c>
      <c r="N38" s="24" t="n">
        <v>0.00143649967216162</v>
      </c>
      <c r="O38" s="24" t="n">
        <v>0.001195732624675443</v>
      </c>
      <c r="P38" s="24" t="n">
        <v>0.0004917202487183467</v>
      </c>
      <c r="Q38" s="24" t="n">
        <v>0.01203972465130843</v>
      </c>
      <c r="R38" s="24" t="n">
        <v>0.01516367719686384</v>
      </c>
      <c r="S38" s="26" t="n">
        <v>0</v>
      </c>
      <c r="T38" s="26" t="n">
        <v>0</v>
      </c>
      <c r="U38" s="26" t="n">
        <v>0.0001520440567152036</v>
      </c>
      <c r="V38" s="26" t="n">
        <v>9.831747354962542e-05</v>
      </c>
      <c r="W38" s="26" t="n">
        <v>3.107064232067358e-05</v>
      </c>
      <c r="X38" s="26" t="n">
        <v>0.005001492799873756</v>
      </c>
      <c r="Y38" s="26" t="n">
        <v>0.005282924972459259</v>
      </c>
      <c r="Z38" s="28" t="n">
        <v>0</v>
      </c>
      <c r="AA38" s="28" t="n">
        <v>0.001375806023799049</v>
      </c>
      <c r="AB38" s="28" t="n">
        <v>4.455809250767458e-05</v>
      </c>
      <c r="AC38" s="28" t="n">
        <v>2.396826009396162e-05</v>
      </c>
      <c r="AD38" s="28" t="n">
        <v>1.41236525834825e-05</v>
      </c>
      <c r="AE38" s="28" t="n">
        <v>0.0007909390882595797</v>
      </c>
      <c r="AF38" s="28" t="n">
        <v>0.002249395117243747</v>
      </c>
      <c r="AG38" s="30" t="n">
        <v>0</v>
      </c>
      <c r="AH38" s="30" t="n">
        <v>7.228237882960114e-06</v>
      </c>
      <c r="AI38" s="30" t="n">
        <v>0.0001018105819114773</v>
      </c>
      <c r="AJ38" s="30" t="n">
        <v>8.555417467729655e-05</v>
      </c>
      <c r="AK38" s="30" t="n">
        <v>1.318124422927783e-05</v>
      </c>
      <c r="AL38" s="30" t="n">
        <v>0.002532883577710338</v>
      </c>
      <c r="AM38" s="30" t="n">
        <v>0.00274065781641135</v>
      </c>
      <c r="AN38" s="32" t="n">
        <v>0</v>
      </c>
      <c r="AO38" s="32" t="n">
        <v>5.184272594518707e-06</v>
      </c>
      <c r="AP38" s="32" t="n">
        <v>1.283731678127014e-07</v>
      </c>
      <c r="AQ38" s="32" t="n">
        <v>6.549064862657901e-08</v>
      </c>
      <c r="AR38" s="32" t="n">
        <v>5.204632269366453e-08</v>
      </c>
      <c r="AS38" s="32" t="n">
        <v>1.310356689145099e-06</v>
      </c>
      <c r="AT38" s="32" t="n">
        <v>6.740539422796751e-06</v>
      </c>
      <c r="AU38" s="34" t="n">
        <v>0</v>
      </c>
      <c r="AV38" s="34" t="n">
        <v>0</v>
      </c>
      <c r="AW38" s="34" t="n">
        <v>0.06717691349648652</v>
      </c>
      <c r="AX38" s="34" t="n">
        <v>0.0201770987761535</v>
      </c>
      <c r="AY38" s="34" t="n">
        <v>0.01610843489457203</v>
      </c>
      <c r="AZ38" s="34" t="n">
        <v>0.1487328461403087</v>
      </c>
      <c r="BA38" s="34" t="n">
        <v>0.2521952933075208</v>
      </c>
      <c r="BB38" s="6" t="n"/>
      <c r="BC38" s="6" t="n"/>
      <c r="BD38" t="inlineStr">
        <is>
          <t>transport, Bicycle, electric (&lt;45 km/h), LFP battery, 2050/CH U</t>
        </is>
      </c>
      <c r="BF38" s="5" t="n">
        <v>0.011328394</v>
      </c>
      <c r="BG38" s="5">
        <f>BF38-R38</f>
        <v/>
      </c>
      <c r="BH38" s="2" t="n">
        <v>27.386826</v>
      </c>
    </row>
    <row r="39">
      <c r="A39">
        <f>B39&amp;" - "&amp;D39&amp;" - "&amp;IF(I39&lt;&gt;"",I39&amp;" - "&amp;E39,E39)</f>
        <v/>
      </c>
      <c r="B39" t="inlineStr">
        <is>
          <t>Bicycle, battery electric, cargo bike</t>
        </is>
      </c>
      <c r="D39" s="18" t="n">
        <v>2020</v>
      </c>
      <c r="E39" t="inlineStr">
        <is>
          <t>CH</t>
        </is>
      </c>
      <c r="F39" t="inlineStr">
        <is>
          <t>None</t>
        </is>
      </c>
      <c r="G39" t="inlineStr">
        <is>
          <t>vkm</t>
        </is>
      </c>
      <c r="H39" t="inlineStr">
        <is>
          <t>BEV</t>
        </is>
      </c>
      <c r="I39" t="inlineStr">
        <is>
          <t>LFP</t>
        </is>
      </c>
      <c r="J39" t="inlineStr">
        <is>
          <t>None</t>
        </is>
      </c>
      <c r="L39" s="24" t="n">
        <v>0</v>
      </c>
      <c r="M39" s="24" t="n">
        <v>0</v>
      </c>
      <c r="N39" s="24" t="n">
        <v>0.001100411837038614</v>
      </c>
      <c r="O39" s="24" t="n">
        <v>0.001195732624675443</v>
      </c>
      <c r="P39" s="24" t="n">
        <v>0.0007897932156325972</v>
      </c>
      <c r="Q39" s="24" t="n">
        <v>0.02542449500895469</v>
      </c>
      <c r="R39" s="24" t="n">
        <v>0.02851043268630134</v>
      </c>
      <c r="S39" s="26" t="n">
        <v>0</v>
      </c>
      <c r="T39" s="26" t="n">
        <v>0</v>
      </c>
      <c r="U39" s="26" t="n">
        <v>0.0001164713664772465</v>
      </c>
      <c r="V39" s="26" t="n">
        <v>9.831747354962542e-05</v>
      </c>
      <c r="W39" s="26" t="n">
        <v>4.990516980778435e-05</v>
      </c>
      <c r="X39" s="26" t="n">
        <v>0.00911360152022622</v>
      </c>
      <c r="Y39" s="26" t="n">
        <v>0.009378295530060877</v>
      </c>
      <c r="Z39" s="28" t="n">
        <v>0</v>
      </c>
      <c r="AA39" s="28" t="n">
        <v>0.002751612047598098</v>
      </c>
      <c r="AB39" s="28" t="n">
        <v>3.413314557707055e-05</v>
      </c>
      <c r="AC39" s="28" t="n">
        <v>2.396826009396162e-05</v>
      </c>
      <c r="AD39" s="28" t="n">
        <v>2.268518536598976e-05</v>
      </c>
      <c r="AE39" s="28" t="n">
        <v>0.001531267660434171</v>
      </c>
      <c r="AF39" s="28" t="n">
        <v>0.004363666299069291</v>
      </c>
      <c r="AG39" s="30" t="n">
        <v>0</v>
      </c>
      <c r="AH39" s="30" t="n">
        <v>1.445647576592023e-05</v>
      </c>
      <c r="AI39" s="30" t="n">
        <v>7.799066831849175e-05</v>
      </c>
      <c r="AJ39" s="30" t="n">
        <v>8.555417467729655e-05</v>
      </c>
      <c r="AK39" s="30" t="n">
        <v>2.117150410831053e-05</v>
      </c>
      <c r="AL39" s="30" t="n">
        <v>0.004677114151346501</v>
      </c>
      <c r="AM39" s="30" t="n">
        <v>0.00487628697421652</v>
      </c>
      <c r="AN39" s="32" t="n">
        <v>0</v>
      </c>
      <c r="AO39" s="32" t="n">
        <v>1.036854518903741e-05</v>
      </c>
      <c r="AP39" s="32" t="n">
        <v>9.833859078204342e-08</v>
      </c>
      <c r="AQ39" s="32" t="n">
        <v>6.549064862657901e-08</v>
      </c>
      <c r="AR39" s="32" t="n">
        <v>8.359597285086832e-08</v>
      </c>
      <c r="AS39" s="32" t="n">
        <v>2.795573149973405e-06</v>
      </c>
      <c r="AT39" s="32" t="n">
        <v>1.341154355127031e-05</v>
      </c>
      <c r="AU39" s="34" t="n">
        <v>0</v>
      </c>
      <c r="AV39" s="34" t="n">
        <v>0</v>
      </c>
      <c r="AW39" s="34" t="n">
        <v>0.05145999836951989</v>
      </c>
      <c r="AX39" s="34" t="n">
        <v>0.0201770987761535</v>
      </c>
      <c r="AY39" s="34" t="n">
        <v>0.02587311103692138</v>
      </c>
      <c r="AZ39" s="34" t="n">
        <v>0.3162497751564551</v>
      </c>
      <c r="BA39" s="34" t="n">
        <v>0.4137599833390499</v>
      </c>
      <c r="BB39" s="6" t="n"/>
      <c r="BC39" s="6" t="n"/>
      <c r="BD39" t="inlineStr">
        <is>
          <t>transport, Bicycle, battery electric, cargo bike, LFP battery/CH U</t>
        </is>
      </c>
      <c r="BF39" s="5" t="n">
        <v>0.020493722</v>
      </c>
      <c r="BG39" s="5">
        <f>BF39-R39</f>
        <v/>
      </c>
      <c r="BH39" s="2" t="n">
        <v>50.892327</v>
      </c>
    </row>
    <row r="40">
      <c r="A40">
        <f>B40&amp;" - "&amp;D40&amp;" - "&amp;IF(I40&lt;&gt;"",I40&amp;" - "&amp;E40,E40)</f>
        <v/>
      </c>
      <c r="B40" t="inlineStr">
        <is>
          <t>Bicycle, battery electric, cargo bike</t>
        </is>
      </c>
      <c r="D40" s="18" t="n">
        <v>2030</v>
      </c>
      <c r="E40" t="inlineStr">
        <is>
          <t>CH</t>
        </is>
      </c>
      <c r="F40" t="inlineStr">
        <is>
          <t>None</t>
        </is>
      </c>
      <c r="G40" t="inlineStr">
        <is>
          <t>vkm</t>
        </is>
      </c>
      <c r="H40" t="inlineStr">
        <is>
          <t>BEV</t>
        </is>
      </c>
      <c r="I40" t="inlineStr">
        <is>
          <t>LFP</t>
        </is>
      </c>
      <c r="J40" t="inlineStr">
        <is>
          <t>None</t>
        </is>
      </c>
      <c r="L40" s="24" t="n">
        <v>0</v>
      </c>
      <c r="M40" s="24" t="n">
        <v>0</v>
      </c>
      <c r="N40" s="24" t="n">
        <v>0.001100411837038614</v>
      </c>
      <c r="O40" s="24" t="n">
        <v>0.001195732624675443</v>
      </c>
      <c r="P40" s="24" t="n">
        <v>0.0007890800498086832</v>
      </c>
      <c r="Q40" s="24" t="n">
        <v>0.02626939728422828</v>
      </c>
      <c r="R40" s="24" t="n">
        <v>0.02935462179575102</v>
      </c>
      <c r="S40" s="26" t="n">
        <v>0</v>
      </c>
      <c r="T40" s="26" t="n">
        <v>0</v>
      </c>
      <c r="U40" s="26" t="n">
        <v>0.0001164713664772465</v>
      </c>
      <c r="V40" s="26" t="n">
        <v>9.831747354962542e-05</v>
      </c>
      <c r="W40" s="26" t="n">
        <v>4.986010654205975e-05</v>
      </c>
      <c r="X40" s="26" t="n">
        <v>0.008742763214053746</v>
      </c>
      <c r="Y40" s="26" t="n">
        <v>0.009007412160622678</v>
      </c>
      <c r="Z40" s="28" t="n">
        <v>0</v>
      </c>
      <c r="AA40" s="28" t="n">
        <v>0.002751612047598098</v>
      </c>
      <c r="AB40" s="28" t="n">
        <v>3.413314557707055e-05</v>
      </c>
      <c r="AC40" s="28" t="n">
        <v>2.396826009396162e-05</v>
      </c>
      <c r="AD40" s="28" t="n">
        <v>2.266470114481394e-05</v>
      </c>
      <c r="AE40" s="28" t="n">
        <v>0.001536779616800426</v>
      </c>
      <c r="AF40" s="28" t="n">
        <v>0.00436915777121437</v>
      </c>
      <c r="AG40" s="30" t="n">
        <v>0</v>
      </c>
      <c r="AH40" s="30" t="n">
        <v>1.445647576592023e-05</v>
      </c>
      <c r="AI40" s="30" t="n">
        <v>7.799066831849175e-05</v>
      </c>
      <c r="AJ40" s="30" t="n">
        <v>8.555417467729655e-05</v>
      </c>
      <c r="AK40" s="30" t="n">
        <v>2.115238670786691e-05</v>
      </c>
      <c r="AL40" s="30" t="n">
        <v>0.004705506689330144</v>
      </c>
      <c r="AM40" s="30" t="n">
        <v>0.00490466039479972</v>
      </c>
      <c r="AN40" s="32" t="n">
        <v>0</v>
      </c>
      <c r="AO40" s="32" t="n">
        <v>1.036854518903741e-05</v>
      </c>
      <c r="AP40" s="32" t="n">
        <v>9.833859078204342e-08</v>
      </c>
      <c r="AQ40" s="32" t="n">
        <v>6.549064862657901e-08</v>
      </c>
      <c r="AR40" s="32" t="n">
        <v>8.352048753436514e-08</v>
      </c>
      <c r="AS40" s="32" t="n">
        <v>2.710252868670502e-06</v>
      </c>
      <c r="AT40" s="32" t="n">
        <v>1.33261477846509e-05</v>
      </c>
      <c r="AU40" s="34" t="n">
        <v>0</v>
      </c>
      <c r="AV40" s="34" t="n">
        <v>0</v>
      </c>
      <c r="AW40" s="34" t="n">
        <v>0.05145999836951989</v>
      </c>
      <c r="AX40" s="34" t="n">
        <v>0.0201770987761535</v>
      </c>
      <c r="AY40" s="34" t="n">
        <v>0.02584974818929919</v>
      </c>
      <c r="AZ40" s="34" t="n">
        <v>0.3225063801664809</v>
      </c>
      <c r="BA40" s="34" t="n">
        <v>0.4199932255014535</v>
      </c>
      <c r="BB40" s="6" t="n"/>
      <c r="BC40" s="6" t="n"/>
      <c r="BD40" t="inlineStr">
        <is>
          <t>transport, Bicycle, battery electric, cargo bike, LFP battery, 2030/CH U</t>
        </is>
      </c>
      <c r="BF40" s="5" t="n">
        <v>0.020520664</v>
      </c>
      <c r="BG40" s="5">
        <f>BF40-R40</f>
        <v/>
      </c>
      <c r="BH40" s="2" t="n">
        <v>47.962609</v>
      </c>
    </row>
    <row r="41">
      <c r="A41">
        <f>B41&amp;" - "&amp;D41&amp;" - "&amp;IF(I41&lt;&gt;"",I41&amp;" - "&amp;E41,E41)</f>
        <v/>
      </c>
      <c r="B41" t="inlineStr">
        <is>
          <t>Bicycle, battery electric, cargo bike</t>
        </is>
      </c>
      <c r="D41" s="18" t="n">
        <v>2040</v>
      </c>
      <c r="E41" t="inlineStr">
        <is>
          <t>CH</t>
        </is>
      </c>
      <c r="F41" t="inlineStr">
        <is>
          <t>None</t>
        </is>
      </c>
      <c r="G41" t="inlineStr">
        <is>
          <t>vkm</t>
        </is>
      </c>
      <c r="H41" t="inlineStr">
        <is>
          <t>BEV</t>
        </is>
      </c>
      <c r="I41" t="inlineStr">
        <is>
          <t>LFP</t>
        </is>
      </c>
      <c r="J41" t="inlineStr">
        <is>
          <t>None</t>
        </is>
      </c>
      <c r="L41" s="24" t="n">
        <v>0</v>
      </c>
      <c r="M41" s="24" t="n">
        <v>0</v>
      </c>
      <c r="N41" s="24" t="n">
        <v>0.001100411837038614</v>
      </c>
      <c r="O41" s="24" t="n">
        <v>0.001195732624675443</v>
      </c>
      <c r="P41" s="24" t="n">
        <v>0.0007822063451654251</v>
      </c>
      <c r="Q41" s="24" t="n">
        <v>0.02578366496560117</v>
      </c>
      <c r="R41" s="24" t="n">
        <v>0.02886201577248065</v>
      </c>
      <c r="S41" s="26" t="n">
        <v>0</v>
      </c>
      <c r="T41" s="26" t="n">
        <v>0</v>
      </c>
      <c r="U41" s="26" t="n">
        <v>0.0001164713664772465</v>
      </c>
      <c r="V41" s="26" t="n">
        <v>9.831747354962542e-05</v>
      </c>
      <c r="W41" s="26" t="n">
        <v>4.942577336390553e-05</v>
      </c>
      <c r="X41" s="26" t="n">
        <v>0.007796810239162126</v>
      </c>
      <c r="Y41" s="26" t="n">
        <v>0.008061024852552903</v>
      </c>
      <c r="Z41" s="28" t="n">
        <v>0</v>
      </c>
      <c r="AA41" s="28" t="n">
        <v>0.002751612047598098</v>
      </c>
      <c r="AB41" s="28" t="n">
        <v>3.413314557707055e-05</v>
      </c>
      <c r="AC41" s="28" t="n">
        <v>2.396826009396162e-05</v>
      </c>
      <c r="AD41" s="28" t="n">
        <v>2.246726811943846e-05</v>
      </c>
      <c r="AE41" s="28" t="n">
        <v>0.001438296100236602</v>
      </c>
      <c r="AF41" s="28" t="n">
        <v>0.00427047682162517</v>
      </c>
      <c r="AG41" s="30" t="n">
        <v>0</v>
      </c>
      <c r="AH41" s="30" t="n">
        <v>1.445647576592023e-05</v>
      </c>
      <c r="AI41" s="30" t="n">
        <v>7.799066831849175e-05</v>
      </c>
      <c r="AJ41" s="30" t="n">
        <v>8.555417467729655e-05</v>
      </c>
      <c r="AK41" s="30" t="n">
        <v>2.096812750784645e-05</v>
      </c>
      <c r="AL41" s="30" t="n">
        <v>0.004400000115511743</v>
      </c>
      <c r="AM41" s="30" t="n">
        <v>0.004598969561781298</v>
      </c>
      <c r="AN41" s="32" t="n">
        <v>0</v>
      </c>
      <c r="AO41" s="32" t="n">
        <v>1.036854518903741e-05</v>
      </c>
      <c r="AP41" s="32" t="n">
        <v>9.833859078204342e-08</v>
      </c>
      <c r="AQ41" s="32" t="n">
        <v>6.549064862657901e-08</v>
      </c>
      <c r="AR41" s="32" t="n">
        <v>8.279293756891951e-08</v>
      </c>
      <c r="AS41" s="32" t="n">
        <v>2.482355492881305e-06</v>
      </c>
      <c r="AT41" s="32" t="n">
        <v>1.309752285889626e-05</v>
      </c>
      <c r="AU41" s="34" t="n">
        <v>0</v>
      </c>
      <c r="AV41" s="34" t="n">
        <v>0</v>
      </c>
      <c r="AW41" s="34" t="n">
        <v>0.05145999836951989</v>
      </c>
      <c r="AX41" s="34" t="n">
        <v>0.0201770987761535</v>
      </c>
      <c r="AY41" s="34" t="n">
        <v>0.02562457010477036</v>
      </c>
      <c r="AZ41" s="34" t="n">
        <v>0.3125117015162183</v>
      </c>
      <c r="BA41" s="34" t="n">
        <v>0.409773368766662</v>
      </c>
      <c r="BB41" s="6" t="n"/>
      <c r="BC41" s="6" t="n"/>
      <c r="BD41" t="inlineStr">
        <is>
          <t>transport, Bicycle, battery electric, cargo bike, LFP battery, 2040/CH U</t>
        </is>
      </c>
      <c r="BF41" s="5" t="n">
        <v>0.019746751</v>
      </c>
      <c r="BG41" s="5">
        <f>BF41-R41</f>
        <v/>
      </c>
      <c r="BH41" s="2" t="n">
        <v>42.591959</v>
      </c>
    </row>
    <row r="42">
      <c r="A42">
        <f>B42&amp;" - "&amp;D42&amp;" - "&amp;IF(I42&lt;&gt;"",I42&amp;" - "&amp;E42,E42)</f>
        <v/>
      </c>
      <c r="B42" t="inlineStr">
        <is>
          <t>Bicycle, battery electric, cargo bike</t>
        </is>
      </c>
      <c r="D42" s="18" t="n">
        <v>2050</v>
      </c>
      <c r="E42" t="inlineStr">
        <is>
          <t>CH</t>
        </is>
      </c>
      <c r="F42" t="inlineStr">
        <is>
          <t>None</t>
        </is>
      </c>
      <c r="G42" t="inlineStr">
        <is>
          <t>vkm</t>
        </is>
      </c>
      <c r="H42" t="inlineStr">
        <is>
          <t>BEV</t>
        </is>
      </c>
      <c r="I42" t="inlineStr">
        <is>
          <t>LFP</t>
        </is>
      </c>
      <c r="J42" t="inlineStr">
        <is>
          <t>None</t>
        </is>
      </c>
      <c r="L42" s="24" t="n">
        <v>0</v>
      </c>
      <c r="M42" s="24" t="n">
        <v>0</v>
      </c>
      <c r="N42" s="24" t="n">
        <v>0.001100411837038614</v>
      </c>
      <c r="O42" s="24" t="n">
        <v>0.001195732624675443</v>
      </c>
      <c r="P42" s="24" t="n">
        <v>0.0007763189336828999</v>
      </c>
      <c r="Q42" s="24" t="n">
        <v>0.02564150957649759</v>
      </c>
      <c r="R42" s="24" t="n">
        <v>0.02871397297189454</v>
      </c>
      <c r="S42" s="26" t="n">
        <v>0</v>
      </c>
      <c r="T42" s="26" t="n">
        <v>0</v>
      </c>
      <c r="U42" s="26" t="n">
        <v>0.0001164713664772465</v>
      </c>
      <c r="V42" s="26" t="n">
        <v>9.831747354962542e-05</v>
      </c>
      <c r="W42" s="26" t="n">
        <v>4.905376172345558e-05</v>
      </c>
      <c r="X42" s="26" t="n">
        <v>0.007081170649713148</v>
      </c>
      <c r="Y42" s="26" t="n">
        <v>0.007345013251463476</v>
      </c>
      <c r="Z42" s="28" t="n">
        <v>0</v>
      </c>
      <c r="AA42" s="28" t="n">
        <v>0.002751612047598098</v>
      </c>
      <c r="AB42" s="28" t="n">
        <v>3.413314557707055e-05</v>
      </c>
      <c r="AC42" s="28" t="n">
        <v>2.396826009396162e-05</v>
      </c>
      <c r="AD42" s="28" t="n">
        <v>2.229816433611466e-05</v>
      </c>
      <c r="AE42" s="28" t="n">
        <v>0.00137333713479722</v>
      </c>
      <c r="AF42" s="28" t="n">
        <v>0.004205348752402464</v>
      </c>
      <c r="AG42" s="30" t="n">
        <v>0</v>
      </c>
      <c r="AH42" s="30" t="n">
        <v>1.445647576592023e-05</v>
      </c>
      <c r="AI42" s="30" t="n">
        <v>7.799066831849175e-05</v>
      </c>
      <c r="AJ42" s="30" t="n">
        <v>8.555417467729655e-05</v>
      </c>
      <c r="AK42" s="30" t="n">
        <v>2.081030726588633e-05</v>
      </c>
      <c r="AL42" s="30" t="n">
        <v>0.004201257875736272</v>
      </c>
      <c r="AM42" s="30" t="n">
        <v>0.004400069501763866</v>
      </c>
      <c r="AN42" s="32" t="n">
        <v>0</v>
      </c>
      <c r="AO42" s="32" t="n">
        <v>1.036854518903741e-05</v>
      </c>
      <c r="AP42" s="32" t="n">
        <v>9.833859078204342e-08</v>
      </c>
      <c r="AQ42" s="32" t="n">
        <v>6.549064862657901e-08</v>
      </c>
      <c r="AR42" s="32" t="n">
        <v>8.216978219012728e-08</v>
      </c>
      <c r="AS42" s="32" t="n">
        <v>2.310241285819209e-06</v>
      </c>
      <c r="AT42" s="32" t="n">
        <v>1.292478549645537e-05</v>
      </c>
      <c r="AU42" s="34" t="n">
        <v>0</v>
      </c>
      <c r="AV42" s="34" t="n">
        <v>0</v>
      </c>
      <c r="AW42" s="34" t="n">
        <v>0.05145999836951989</v>
      </c>
      <c r="AX42" s="34" t="n">
        <v>0.0201770987761535</v>
      </c>
      <c r="AY42" s="34" t="n">
        <v>0.02543170234142116</v>
      </c>
      <c r="AZ42" s="34" t="n">
        <v>0.3071581429634602</v>
      </c>
      <c r="BA42" s="34" t="n">
        <v>0.4042269424505548</v>
      </c>
      <c r="BB42" s="6" t="n"/>
      <c r="BC42" s="6" t="n"/>
      <c r="BD42" t="inlineStr">
        <is>
          <t>transport, Bicycle, battery electric, cargo bike, LFP battery, 2050/CH U</t>
        </is>
      </c>
      <c r="BF42" s="5" t="n">
        <v>0.019228396</v>
      </c>
      <c r="BG42" s="5">
        <f>BF42-R42</f>
        <v/>
      </c>
      <c r="BH42" s="2" t="n">
        <v>38.341568</v>
      </c>
    </row>
    <row r="43">
      <c r="A43">
        <f>B43&amp;" - "&amp;D43&amp;" - "&amp;IF(I43&lt;&gt;"",I43&amp;" - "&amp;E43,E43)</f>
        <v/>
      </c>
      <c r="B43" t="inlineStr">
        <is>
          <t>Bicycle, electric (&lt;25 km/h)</t>
        </is>
      </c>
      <c r="D43" s="18" t="n">
        <v>2020</v>
      </c>
      <c r="E43" t="inlineStr">
        <is>
          <t>CH</t>
        </is>
      </c>
      <c r="F43" t="inlineStr">
        <is>
          <t>None</t>
        </is>
      </c>
      <c r="G43" t="inlineStr">
        <is>
          <t>vkm</t>
        </is>
      </c>
      <c r="H43" t="inlineStr">
        <is>
          <t>BEV</t>
        </is>
      </c>
      <c r="I43" t="inlineStr">
        <is>
          <t>NCA</t>
        </is>
      </c>
      <c r="J43" t="inlineStr">
        <is>
          <t>None</t>
        </is>
      </c>
      <c r="L43" s="24" t="n">
        <v>0</v>
      </c>
      <c r="M43" s="24" t="n">
        <v>0</v>
      </c>
      <c r="N43" s="24" t="n">
        <v>0.0007821715621378719</v>
      </c>
      <c r="O43" s="24" t="n">
        <v>0.001195732624675443</v>
      </c>
      <c r="P43" s="24" t="n">
        <v>0.0004498684323099595</v>
      </c>
      <c r="Q43" s="24" t="n">
        <v>0.01195942720652177</v>
      </c>
      <c r="R43" s="24" t="n">
        <v>0.01438719982564505</v>
      </c>
      <c r="S43" s="26" t="n">
        <v>0</v>
      </c>
      <c r="T43" s="26" t="n">
        <v>0</v>
      </c>
      <c r="U43" s="26" t="n">
        <v>8.278772328277276e-05</v>
      </c>
      <c r="V43" s="26" t="n">
        <v>9.831747354962542e-05</v>
      </c>
      <c r="W43" s="26" t="n">
        <v>2.842612478964888e-05</v>
      </c>
      <c r="X43" s="26" t="n">
        <v>0.006185039342466707</v>
      </c>
      <c r="Y43" s="26" t="n">
        <v>0.006394570664088754</v>
      </c>
      <c r="Z43" s="28" t="n">
        <v>0</v>
      </c>
      <c r="AA43" s="28" t="n">
        <v>0.001375806023799049</v>
      </c>
      <c r="AB43" s="28" t="n">
        <v>2.426180353397981e-05</v>
      </c>
      <c r="AC43" s="28" t="n">
        <v>2.396826009396162e-05</v>
      </c>
      <c r="AD43" s="28" t="n">
        <v>1.292154525420241e-05</v>
      </c>
      <c r="AE43" s="28" t="n">
        <v>0.0008246249429236256</v>
      </c>
      <c r="AF43" s="28" t="n">
        <v>0.002261582575604818</v>
      </c>
      <c r="AG43" s="30" t="n">
        <v>0</v>
      </c>
      <c r="AH43" s="30" t="n">
        <v>7.228237882960114e-06</v>
      </c>
      <c r="AI43" s="30" t="n">
        <v>5.543568400265283e-05</v>
      </c>
      <c r="AJ43" s="30" t="n">
        <v>8.555417467729655e-05</v>
      </c>
      <c r="AK43" s="30" t="n">
        <v>1.205934816143086e-05</v>
      </c>
      <c r="AL43" s="30" t="n">
        <v>0.00257316314048642</v>
      </c>
      <c r="AM43" s="30" t="n">
        <v>0.00273344058521076</v>
      </c>
      <c r="AN43" s="32" t="n">
        <v>0</v>
      </c>
      <c r="AO43" s="32" t="n">
        <v>5.184272594518707e-06</v>
      </c>
      <c r="AP43" s="32" t="n">
        <v>6.989896562492967e-08</v>
      </c>
      <c r="AQ43" s="32" t="n">
        <v>6.549064862657901e-08</v>
      </c>
      <c r="AR43" s="32" t="n">
        <v>4.761650076181523e-08</v>
      </c>
      <c r="AS43" s="32" t="n">
        <v>1.614841507887932e-06</v>
      </c>
      <c r="AT43" s="32" t="n">
        <v>6.982120217419962e-06</v>
      </c>
      <c r="AU43" s="34" t="n">
        <v>0</v>
      </c>
      <c r="AV43" s="34" t="n">
        <v>0</v>
      </c>
      <c r="AW43" s="34" t="n">
        <v>0.03657771205062681</v>
      </c>
      <c r="AX43" s="34" t="n">
        <v>0.0201770987761535</v>
      </c>
      <c r="AY43" s="34" t="n">
        <v>0.01473739666380712</v>
      </c>
      <c r="AZ43" s="34" t="n">
        <v>0.151927587328118</v>
      </c>
      <c r="BA43" s="34" t="n">
        <v>0.2234197948187054</v>
      </c>
      <c r="BB43" s="6" t="n"/>
      <c r="BC43" s="6" t="n"/>
      <c r="BD43" t="inlineStr">
        <is>
          <t>transport, Bicycle, electric (&lt;25 km/h), NCA battery/CH U</t>
        </is>
      </c>
      <c r="BF43" s="5" t="n">
        <v>0.010966287</v>
      </c>
      <c r="BG43" s="5">
        <f>BF43-R43</f>
        <v/>
      </c>
      <c r="BH43" s="2" t="n">
        <v>29.496978</v>
      </c>
    </row>
    <row r="44">
      <c r="A44">
        <f>B44&amp;" - "&amp;D44&amp;" - "&amp;IF(I44&lt;&gt;"",I44&amp;" - "&amp;E44,E44)</f>
        <v/>
      </c>
      <c r="B44" t="inlineStr">
        <is>
          <t>Bicycle, electric (&lt;25 km/h)</t>
        </is>
      </c>
      <c r="D44" s="18" t="n">
        <v>2030</v>
      </c>
      <c r="E44" t="inlineStr">
        <is>
          <t>CH</t>
        </is>
      </c>
      <c r="F44" t="inlineStr">
        <is>
          <t>None</t>
        </is>
      </c>
      <c r="G44" t="inlineStr">
        <is>
          <t>vkm</t>
        </is>
      </c>
      <c r="H44" t="inlineStr">
        <is>
          <t>BEV</t>
        </is>
      </c>
      <c r="I44" t="inlineStr">
        <is>
          <t>NCA</t>
        </is>
      </c>
      <c r="J44" t="inlineStr">
        <is>
          <t>None</t>
        </is>
      </c>
      <c r="L44" s="24" t="n">
        <v>0</v>
      </c>
      <c r="M44" s="24" t="n">
        <v>0</v>
      </c>
      <c r="N44" s="24" t="n">
        <v>0.0007821715621378719</v>
      </c>
      <c r="O44" s="24" t="n">
        <v>0.001195732624675443</v>
      </c>
      <c r="P44" s="24" t="n">
        <v>0.0004501441985582445</v>
      </c>
      <c r="Q44" s="24" t="n">
        <v>0.01243947139861601</v>
      </c>
      <c r="R44" s="24" t="n">
        <v>0.01486751978398757</v>
      </c>
      <c r="S44" s="26" t="n">
        <v>0</v>
      </c>
      <c r="T44" s="26" t="n">
        <v>0</v>
      </c>
      <c r="U44" s="26" t="n">
        <v>8.278772328277276e-05</v>
      </c>
      <c r="V44" s="26" t="n">
        <v>9.831747354962542e-05</v>
      </c>
      <c r="W44" s="26" t="n">
        <v>2.844354980821769e-05</v>
      </c>
      <c r="X44" s="26" t="n">
        <v>0.006027723165204296</v>
      </c>
      <c r="Y44" s="26" t="n">
        <v>0.006237271911844912</v>
      </c>
      <c r="Z44" s="28" t="n">
        <v>0</v>
      </c>
      <c r="AA44" s="28" t="n">
        <v>0.001375806023799049</v>
      </c>
      <c r="AB44" s="28" t="n">
        <v>2.426180353397981e-05</v>
      </c>
      <c r="AC44" s="28" t="n">
        <v>2.396826009396162e-05</v>
      </c>
      <c r="AD44" s="28" t="n">
        <v>1.292946607238141e-05</v>
      </c>
      <c r="AE44" s="28" t="n">
        <v>0.0008332077345034115</v>
      </c>
      <c r="AF44" s="28" t="n">
        <v>0.002270173288002783</v>
      </c>
      <c r="AG44" s="30" t="n">
        <v>0</v>
      </c>
      <c r="AH44" s="30" t="n">
        <v>7.228237882960114e-06</v>
      </c>
      <c r="AI44" s="30" t="n">
        <v>5.543568400265283e-05</v>
      </c>
      <c r="AJ44" s="30" t="n">
        <v>8.555417467729655e-05</v>
      </c>
      <c r="AK44" s="30" t="n">
        <v>1.206674045873468e-05</v>
      </c>
      <c r="AL44" s="30" t="n">
        <v>0.002608428463405082</v>
      </c>
      <c r="AM44" s="30" t="n">
        <v>0.002768713300426726</v>
      </c>
      <c r="AN44" s="32" t="n">
        <v>0</v>
      </c>
      <c r="AO44" s="32" t="n">
        <v>5.184272594518707e-06</v>
      </c>
      <c r="AP44" s="32" t="n">
        <v>6.989896562492967e-08</v>
      </c>
      <c r="AQ44" s="32" t="n">
        <v>6.549064862657901e-08</v>
      </c>
      <c r="AR44" s="32" t="n">
        <v>4.764568934858519e-08</v>
      </c>
      <c r="AS44" s="32" t="n">
        <v>1.577329677426445e-06</v>
      </c>
      <c r="AT44" s="32" t="n">
        <v>6.944637575545244e-06</v>
      </c>
      <c r="AU44" s="34" t="n">
        <v>0</v>
      </c>
      <c r="AV44" s="34" t="n">
        <v>0</v>
      </c>
      <c r="AW44" s="34" t="n">
        <v>0.03657771205062681</v>
      </c>
      <c r="AX44" s="34" t="n">
        <v>0.0201770987761535</v>
      </c>
      <c r="AY44" s="34" t="n">
        <v>0.01474643058638444</v>
      </c>
      <c r="AZ44" s="34" t="n">
        <v>0.1560446812347301</v>
      </c>
      <c r="BA44" s="34" t="n">
        <v>0.2275459226478949</v>
      </c>
      <c r="BB44" s="6" t="n"/>
      <c r="BC44" s="6" t="n"/>
      <c r="BD44" t="inlineStr">
        <is>
          <t>transport, Bicycle, electric (&lt;25 km/h), NCA battery, 2030/CH U</t>
        </is>
      </c>
      <c r="BF44" s="5" t="n">
        <v>0.011049342</v>
      </c>
      <c r="BG44" s="5">
        <f>BF44-R44</f>
        <v/>
      </c>
      <c r="BH44" s="2" t="n">
        <v>28.402825</v>
      </c>
    </row>
    <row r="45">
      <c r="A45">
        <f>B45&amp;" - "&amp;D45&amp;" - "&amp;IF(I45&lt;&gt;"",I45&amp;" - "&amp;E45,E45)</f>
        <v/>
      </c>
      <c r="B45" t="inlineStr">
        <is>
          <t>Bicycle, electric (&lt;25 km/h)</t>
        </is>
      </c>
      <c r="D45" s="18" t="n">
        <v>2040</v>
      </c>
      <c r="E45" t="inlineStr">
        <is>
          <t>CH</t>
        </is>
      </c>
      <c r="F45" t="inlineStr">
        <is>
          <t>None</t>
        </is>
      </c>
      <c r="G45" t="inlineStr">
        <is>
          <t>vkm</t>
        </is>
      </c>
      <c r="H45" t="inlineStr">
        <is>
          <t>BEV</t>
        </is>
      </c>
      <c r="I45" t="inlineStr">
        <is>
          <t>NCA</t>
        </is>
      </c>
      <c r="J45" t="inlineStr">
        <is>
          <t>None</t>
        </is>
      </c>
      <c r="L45" s="24" t="n">
        <v>0</v>
      </c>
      <c r="M45" s="24" t="n">
        <v>0</v>
      </c>
      <c r="N45" s="24" t="n">
        <v>0.0007821715621378719</v>
      </c>
      <c r="O45" s="24" t="n">
        <v>0.001195732624675443</v>
      </c>
      <c r="P45" s="24" t="n">
        <v>0.0004472460140397849</v>
      </c>
      <c r="Q45" s="24" t="n">
        <v>0.0121982504598378</v>
      </c>
      <c r="R45" s="24" t="n">
        <v>0.0146234006606909</v>
      </c>
      <c r="S45" s="26" t="n">
        <v>0</v>
      </c>
      <c r="T45" s="26" t="n">
        <v>0</v>
      </c>
      <c r="U45" s="26" t="n">
        <v>8.278772328277276e-05</v>
      </c>
      <c r="V45" s="26" t="n">
        <v>9.831747354962542e-05</v>
      </c>
      <c r="W45" s="26" t="n">
        <v>2.826042036665598e-05</v>
      </c>
      <c r="X45" s="26" t="n">
        <v>0.005399404820817384</v>
      </c>
      <c r="Y45" s="26" t="n">
        <v>0.005608770438016438</v>
      </c>
      <c r="Z45" s="28" t="n">
        <v>0</v>
      </c>
      <c r="AA45" s="28" t="n">
        <v>0.001375806023799049</v>
      </c>
      <c r="AB45" s="28" t="n">
        <v>2.426180353397981e-05</v>
      </c>
      <c r="AC45" s="28" t="n">
        <v>2.396826009396162e-05</v>
      </c>
      <c r="AD45" s="28" t="n">
        <v>1.284622168419881e-05</v>
      </c>
      <c r="AE45" s="28" t="n">
        <v>0.0007736849307968414</v>
      </c>
      <c r="AF45" s="28" t="n">
        <v>0.002210567239908031</v>
      </c>
      <c r="AG45" s="30" t="n">
        <v>0</v>
      </c>
      <c r="AH45" s="30" t="n">
        <v>7.228237882960114e-06</v>
      </c>
      <c r="AI45" s="30" t="n">
        <v>5.543568400265283e-05</v>
      </c>
      <c r="AJ45" s="30" t="n">
        <v>8.555417467729655e-05</v>
      </c>
      <c r="AK45" s="30" t="n">
        <v>1.198905059735741e-05</v>
      </c>
      <c r="AL45" s="30" t="n">
        <v>0.002434664293869662</v>
      </c>
      <c r="AM45" s="30" t="n">
        <v>0.002594871441029929</v>
      </c>
      <c r="AN45" s="32" t="n">
        <v>0</v>
      </c>
      <c r="AO45" s="32" t="n">
        <v>5.184272594518707e-06</v>
      </c>
      <c r="AP45" s="32" t="n">
        <v>6.989896562492967e-08</v>
      </c>
      <c r="AQ45" s="32" t="n">
        <v>6.549064862657901e-08</v>
      </c>
      <c r="AR45" s="32" t="n">
        <v>4.733892987088076e-08</v>
      </c>
      <c r="AS45" s="32" t="n">
        <v>1.41970022569241e-06</v>
      </c>
      <c r="AT45" s="32" t="n">
        <v>6.786701364333506e-06</v>
      </c>
      <c r="AU45" s="34" t="n">
        <v>0</v>
      </c>
      <c r="AV45" s="34" t="n">
        <v>0</v>
      </c>
      <c r="AW45" s="34" t="n">
        <v>0.03657771205062681</v>
      </c>
      <c r="AX45" s="34" t="n">
        <v>0.0201770987761535</v>
      </c>
      <c r="AY45" s="34" t="n">
        <v>0.01465148795030274</v>
      </c>
      <c r="AZ45" s="34" t="n">
        <v>0.150794877313502</v>
      </c>
      <c r="BA45" s="34" t="n">
        <v>0.2222011760905851</v>
      </c>
      <c r="BB45" s="6" t="n"/>
      <c r="BC45" s="6" t="n"/>
      <c r="BD45" t="inlineStr">
        <is>
          <t>transport, Bicycle, electric (&lt;25 km/h), NCA battery, 2040/CH U</t>
        </is>
      </c>
      <c r="BF45" s="5" t="n">
        <v>0.010641948</v>
      </c>
      <c r="BG45" s="5">
        <f>BF45-R45</f>
        <v/>
      </c>
      <c r="BH45" s="2" t="n">
        <v>25.328283</v>
      </c>
    </row>
    <row r="46">
      <c r="A46">
        <f>B46&amp;" - "&amp;D46&amp;" - "&amp;IF(I46&lt;&gt;"",I46&amp;" - "&amp;E46,E46)</f>
        <v/>
      </c>
      <c r="B46" t="inlineStr">
        <is>
          <t>Bicycle, electric (&lt;25 km/h)</t>
        </is>
      </c>
      <c r="D46" s="18" t="n">
        <v>2050</v>
      </c>
      <c r="E46" t="inlineStr">
        <is>
          <t>CH</t>
        </is>
      </c>
      <c r="F46" t="inlineStr">
        <is>
          <t>None</t>
        </is>
      </c>
      <c r="G46" t="inlineStr">
        <is>
          <t>vkm</t>
        </is>
      </c>
      <c r="H46" t="inlineStr">
        <is>
          <t>BEV</t>
        </is>
      </c>
      <c r="I46" t="inlineStr">
        <is>
          <t>NCA</t>
        </is>
      </c>
      <c r="J46" t="inlineStr">
        <is>
          <t>None</t>
        </is>
      </c>
      <c r="L46" s="24" t="n">
        <v>0</v>
      </c>
      <c r="M46" s="24" t="n">
        <v>0</v>
      </c>
      <c r="N46" s="24" t="n">
        <v>0.0007821715621378719</v>
      </c>
      <c r="O46" s="24" t="n">
        <v>0.001195732624675443</v>
      </c>
      <c r="P46" s="24" t="n">
        <v>0.0004482930021642546</v>
      </c>
      <c r="Q46" s="24" t="n">
        <v>0.01260365568323627</v>
      </c>
      <c r="R46" s="24" t="n">
        <v>0.01502985287221384</v>
      </c>
      <c r="S46" s="26" t="n">
        <v>0</v>
      </c>
      <c r="T46" s="26" t="n">
        <v>0</v>
      </c>
      <c r="U46" s="26" t="n">
        <v>8.278772328277276e-05</v>
      </c>
      <c r="V46" s="26" t="n">
        <v>9.831747354962542e-05</v>
      </c>
      <c r="W46" s="26" t="n">
        <v>2.832657707591125e-05</v>
      </c>
      <c r="X46" s="26" t="n">
        <v>0.005372711766060539</v>
      </c>
      <c r="Y46" s="26" t="n">
        <v>0.005582143539968849</v>
      </c>
      <c r="Z46" s="28" t="n">
        <v>0</v>
      </c>
      <c r="AA46" s="28" t="n">
        <v>0.001375806023799049</v>
      </c>
      <c r="AB46" s="28" t="n">
        <v>2.426180353397981e-05</v>
      </c>
      <c r="AC46" s="28" t="n">
        <v>2.396826009396162e-05</v>
      </c>
      <c r="AD46" s="28" t="n">
        <v>1.287629426422289e-05</v>
      </c>
      <c r="AE46" s="28" t="n">
        <v>0.0007893391475021884</v>
      </c>
      <c r="AF46" s="28" t="n">
        <v>0.002226251529193402</v>
      </c>
      <c r="AG46" s="30" t="n">
        <v>0</v>
      </c>
      <c r="AH46" s="30" t="n">
        <v>7.228237882960114e-06</v>
      </c>
      <c r="AI46" s="30" t="n">
        <v>5.543568400265283e-05</v>
      </c>
      <c r="AJ46" s="30" t="n">
        <v>8.555417467729655e-05</v>
      </c>
      <c r="AK46" s="30" t="n">
        <v>1.201711656822145e-05</v>
      </c>
      <c r="AL46" s="30" t="n">
        <v>0.002486215165029011</v>
      </c>
      <c r="AM46" s="30" t="n">
        <v>0.002646450378160142</v>
      </c>
      <c r="AN46" s="32" t="n">
        <v>0</v>
      </c>
      <c r="AO46" s="32" t="n">
        <v>5.184272594518707e-06</v>
      </c>
      <c r="AP46" s="32" t="n">
        <v>6.989896562492967e-08</v>
      </c>
      <c r="AQ46" s="32" t="n">
        <v>6.549064862657901e-08</v>
      </c>
      <c r="AR46" s="32" t="n">
        <v>4.744974873978969e-08</v>
      </c>
      <c r="AS46" s="32" t="n">
        <v>1.415924914824982e-06</v>
      </c>
      <c r="AT46" s="32" t="n">
        <v>6.783036872334986e-06</v>
      </c>
      <c r="AU46" s="34" t="n">
        <v>0</v>
      </c>
      <c r="AV46" s="34" t="n">
        <v>0</v>
      </c>
      <c r="AW46" s="34" t="n">
        <v>0.03657771205062681</v>
      </c>
      <c r="AX46" s="34" t="n">
        <v>0.0201770987761535</v>
      </c>
      <c r="AY46" s="34" t="n">
        <v>0.01468578659893958</v>
      </c>
      <c r="AZ46" s="34" t="n">
        <v>0.1547852957869477</v>
      </c>
      <c r="BA46" s="34" t="n">
        <v>0.2262258932126676</v>
      </c>
      <c r="BB46" s="6" t="n"/>
      <c r="BC46" s="6" t="n"/>
      <c r="BD46" t="inlineStr">
        <is>
          <t>transport, Bicycle, electric (&lt;25 km/h), NCA battery, 2050/CH U</t>
        </is>
      </c>
      <c r="BF46" s="5" t="n">
        <v>0.010770303</v>
      </c>
      <c r="BG46" s="5">
        <f>BF46-R46</f>
        <v/>
      </c>
      <c r="BH46" s="2" t="n">
        <v>24.974366</v>
      </c>
    </row>
    <row r="47">
      <c r="A47">
        <f>B47&amp;" - "&amp;D47&amp;" - "&amp;IF(I47&lt;&gt;"",I47&amp;" - "&amp;E47,E47)</f>
        <v/>
      </c>
      <c r="B47" t="inlineStr">
        <is>
          <t>Bicycle, electric (&lt;45 km/h)</t>
        </is>
      </c>
      <c r="D47" s="18" t="n">
        <v>2020</v>
      </c>
      <c r="E47" t="inlineStr">
        <is>
          <t>CH</t>
        </is>
      </c>
      <c r="F47" t="inlineStr">
        <is>
          <t>None</t>
        </is>
      </c>
      <c r="G47" t="inlineStr">
        <is>
          <t>vkm</t>
        </is>
      </c>
      <c r="H47" t="inlineStr">
        <is>
          <t>BEV</t>
        </is>
      </c>
      <c r="I47" t="inlineStr">
        <is>
          <t>NCA</t>
        </is>
      </c>
      <c r="J47" t="inlineStr">
        <is>
          <t>None</t>
        </is>
      </c>
      <c r="L47" s="24" t="n">
        <v>0</v>
      </c>
      <c r="M47" s="24" t="n">
        <v>0</v>
      </c>
      <c r="N47" s="24" t="n">
        <v>0.00143649967216162</v>
      </c>
      <c r="O47" s="24" t="n">
        <v>0.001195732624675443</v>
      </c>
      <c r="P47" s="24" t="n">
        <v>0.0004680769214311721</v>
      </c>
      <c r="Q47" s="24" t="n">
        <v>0.00894710220054786</v>
      </c>
      <c r="R47" s="24" t="n">
        <v>0.01204741141881609</v>
      </c>
      <c r="S47" s="26" t="n">
        <v>0</v>
      </c>
      <c r="T47" s="26" t="n">
        <v>0</v>
      </c>
      <c r="U47" s="26" t="n">
        <v>0.0001520440567152036</v>
      </c>
      <c r="V47" s="26" t="n">
        <v>9.831747354962542e-05</v>
      </c>
      <c r="W47" s="26" t="n">
        <v>2.957667625495802e-05</v>
      </c>
      <c r="X47" s="26" t="n">
        <v>0.004355716275509148</v>
      </c>
      <c r="Y47" s="26" t="n">
        <v>0.004635654482028935</v>
      </c>
      <c r="Z47" s="28" t="n">
        <v>0</v>
      </c>
      <c r="AA47" s="28" t="n">
        <v>0.001375806023799049</v>
      </c>
      <c r="AB47" s="28" t="n">
        <v>4.455809250767458e-05</v>
      </c>
      <c r="AC47" s="28" t="n">
        <v>2.396826009396162e-05</v>
      </c>
      <c r="AD47" s="28" t="n">
        <v>1.344454664592552e-05</v>
      </c>
      <c r="AE47" s="28" t="n">
        <v>0.0005977236974738774</v>
      </c>
      <c r="AF47" s="28" t="n">
        <v>0.002055500620520488</v>
      </c>
      <c r="AG47" s="30" t="n">
        <v>0</v>
      </c>
      <c r="AH47" s="30" t="n">
        <v>7.228237882960114e-06</v>
      </c>
      <c r="AI47" s="30" t="n">
        <v>0.0001018105819114773</v>
      </c>
      <c r="AJ47" s="30" t="n">
        <v>8.555417467729655e-05</v>
      </c>
      <c r="AK47" s="30" t="n">
        <v>1.254745200254465e-05</v>
      </c>
      <c r="AL47" s="30" t="n">
        <v>0.001874050359100937</v>
      </c>
      <c r="AM47" s="30" t="n">
        <v>0.002081190805575216</v>
      </c>
      <c r="AN47" s="32" t="n">
        <v>0</v>
      </c>
      <c r="AO47" s="32" t="n">
        <v>5.184272594518707e-06</v>
      </c>
      <c r="AP47" s="32" t="n">
        <v>1.283731678127014e-07</v>
      </c>
      <c r="AQ47" s="32" t="n">
        <v>6.549064862657901e-08</v>
      </c>
      <c r="AR47" s="32" t="n">
        <v>4.954378543849231e-08</v>
      </c>
      <c r="AS47" s="32" t="n">
        <v>1.163191731086597e-06</v>
      </c>
      <c r="AT47" s="32" t="n">
        <v>6.590871927483076e-06</v>
      </c>
      <c r="AU47" s="34" t="n">
        <v>0</v>
      </c>
      <c r="AV47" s="34" t="n">
        <v>0</v>
      </c>
      <c r="AW47" s="34" t="n">
        <v>0.06717691349648652</v>
      </c>
      <c r="AX47" s="34" t="n">
        <v>0.0201770987761535</v>
      </c>
      <c r="AY47" s="34" t="n">
        <v>0.01533389490096958</v>
      </c>
      <c r="AZ47" s="34" t="n">
        <v>0.1127383291124191</v>
      </c>
      <c r="BA47" s="34" t="n">
        <v>0.2154262362860287</v>
      </c>
      <c r="BB47" s="6" t="n"/>
      <c r="BC47" s="6" t="n"/>
      <c r="BD47" t="inlineStr">
        <is>
          <t>transport, Bicycle, electric (&lt;45 km/h), NCA battery/CH U</t>
        </is>
      </c>
      <c r="BF47" s="5" t="n">
        <v>0.0096366753</v>
      </c>
      <c r="BG47" s="5">
        <f>BF47-R47</f>
        <v/>
      </c>
      <c r="BH47" s="2" t="n">
        <v>23.98955</v>
      </c>
    </row>
    <row r="48">
      <c r="A48">
        <f>B48&amp;" - "&amp;D48&amp;" - "&amp;IF(I48&lt;&gt;"",I48&amp;" - "&amp;E48,E48)</f>
        <v/>
      </c>
      <c r="B48" t="inlineStr">
        <is>
          <t>Bicycle, electric (&lt;45 km/h)</t>
        </is>
      </c>
      <c r="D48" s="18" t="n">
        <v>2030</v>
      </c>
      <c r="E48" t="inlineStr">
        <is>
          <t>CH</t>
        </is>
      </c>
      <c r="F48" t="inlineStr">
        <is>
          <t>None</t>
        </is>
      </c>
      <c r="G48" t="inlineStr">
        <is>
          <t>vkm</t>
        </is>
      </c>
      <c r="H48" t="inlineStr">
        <is>
          <t>BEV</t>
        </is>
      </c>
      <c r="I48" t="inlineStr">
        <is>
          <t>NCA</t>
        </is>
      </c>
      <c r="J48" t="inlineStr">
        <is>
          <t>None</t>
        </is>
      </c>
      <c r="L48" s="24" t="n">
        <v>0</v>
      </c>
      <c r="M48" s="24" t="n">
        <v>0</v>
      </c>
      <c r="N48" s="24" t="n">
        <v>0.00143649967216162</v>
      </c>
      <c r="O48" s="24" t="n">
        <v>0.001195732624675443</v>
      </c>
      <c r="P48" s="24" t="n">
        <v>0.0004679429966742299</v>
      </c>
      <c r="Q48" s="24" t="n">
        <v>0.009365862535549198</v>
      </c>
      <c r="R48" s="24" t="n">
        <v>0.01246603782906049</v>
      </c>
      <c r="S48" s="26" t="n">
        <v>0</v>
      </c>
      <c r="T48" s="26" t="n">
        <v>0</v>
      </c>
      <c r="U48" s="26" t="n">
        <v>0.0001520440567152036</v>
      </c>
      <c r="V48" s="26" t="n">
        <v>9.831747354962542e-05</v>
      </c>
      <c r="W48" s="26" t="n">
        <v>2.956821386555738e-05</v>
      </c>
      <c r="X48" s="26" t="n">
        <v>0.004268857602036443</v>
      </c>
      <c r="Y48" s="26" t="n">
        <v>0.00454878734616683</v>
      </c>
      <c r="Z48" s="28" t="n">
        <v>0</v>
      </c>
      <c r="AA48" s="28" t="n">
        <v>0.001375806023799049</v>
      </c>
      <c r="AB48" s="28" t="n">
        <v>4.455809250767458e-05</v>
      </c>
      <c r="AC48" s="28" t="n">
        <v>2.396826009396162e-05</v>
      </c>
      <c r="AD48" s="28" t="n">
        <v>1.344069993279074e-05</v>
      </c>
      <c r="AE48" s="28" t="n">
        <v>0.0006090785249830125</v>
      </c>
      <c r="AF48" s="28" t="n">
        <v>0.002066851601316489</v>
      </c>
      <c r="AG48" s="30" t="n">
        <v>0</v>
      </c>
      <c r="AH48" s="30" t="n">
        <v>7.228237882960114e-06</v>
      </c>
      <c r="AI48" s="30" t="n">
        <v>0.0001018105819114773</v>
      </c>
      <c r="AJ48" s="30" t="n">
        <v>8.555417467729655e-05</v>
      </c>
      <c r="AK48" s="30" t="n">
        <v>1.254386196342341e-05</v>
      </c>
      <c r="AL48" s="30" t="n">
        <v>0.001916548276935175</v>
      </c>
      <c r="AM48" s="30" t="n">
        <v>0.002123685133370332</v>
      </c>
      <c r="AN48" s="32" t="n">
        <v>0</v>
      </c>
      <c r="AO48" s="32" t="n">
        <v>5.184272594518707e-06</v>
      </c>
      <c r="AP48" s="32" t="n">
        <v>1.283731678127014e-07</v>
      </c>
      <c r="AQ48" s="32" t="n">
        <v>6.549064862657901e-08</v>
      </c>
      <c r="AR48" s="32" t="n">
        <v>4.952961012003704e-08</v>
      </c>
      <c r="AS48" s="32" t="n">
        <v>1.142337273804695e-06</v>
      </c>
      <c r="AT48" s="32" t="n">
        <v>6.570003294882719e-06</v>
      </c>
      <c r="AU48" s="34" t="n">
        <v>0</v>
      </c>
      <c r="AV48" s="34" t="n">
        <v>0</v>
      </c>
      <c r="AW48" s="34" t="n">
        <v>0.06717691349648652</v>
      </c>
      <c r="AX48" s="34" t="n">
        <v>0.0201770987761535</v>
      </c>
      <c r="AY48" s="34" t="n">
        <v>0.01532950761321073</v>
      </c>
      <c r="AZ48" s="34" t="n">
        <v>0.116540654959193</v>
      </c>
      <c r="BA48" s="34" t="n">
        <v>0.2192241748450438</v>
      </c>
      <c r="BB48" s="6" t="n"/>
      <c r="BC48" s="6" t="n"/>
      <c r="BD48" t="inlineStr">
        <is>
          <t>transport, Bicycle, electric (&lt;45 km/h), NCA battery, 2030/CH U</t>
        </is>
      </c>
      <c r="BF48" s="5" t="n">
        <v>0.009732214899999999</v>
      </c>
      <c r="BG48" s="5">
        <f>BF48-R48</f>
        <v/>
      </c>
      <c r="BH48" s="2" t="n">
        <v>23.280941</v>
      </c>
    </row>
    <row r="49">
      <c r="A49">
        <f>B49&amp;" - "&amp;D49&amp;" - "&amp;IF(I49&lt;&gt;"",I49&amp;" - "&amp;E49,E49)</f>
        <v/>
      </c>
      <c r="B49" t="inlineStr">
        <is>
          <t>Bicycle, electric (&lt;45 km/h)</t>
        </is>
      </c>
      <c r="D49" s="18" t="n">
        <v>2040</v>
      </c>
      <c r="E49" t="inlineStr">
        <is>
          <t>CH</t>
        </is>
      </c>
      <c r="F49" t="inlineStr">
        <is>
          <t>None</t>
        </is>
      </c>
      <c r="G49" t="inlineStr">
        <is>
          <t>vkm</t>
        </is>
      </c>
      <c r="H49" t="inlineStr">
        <is>
          <t>BEV</t>
        </is>
      </c>
      <c r="I49" t="inlineStr">
        <is>
          <t>NCA</t>
        </is>
      </c>
      <c r="J49" t="inlineStr">
        <is>
          <t>None</t>
        </is>
      </c>
      <c r="L49" s="24" t="n">
        <v>0</v>
      </c>
      <c r="M49" s="24" t="n">
        <v>0</v>
      </c>
      <c r="N49" s="24" t="n">
        <v>0.00143649967216162</v>
      </c>
      <c r="O49" s="24" t="n">
        <v>0.001195732624675443</v>
      </c>
      <c r="P49" s="24" t="n">
        <v>0.0004643164725909217</v>
      </c>
      <c r="Q49" s="24" t="n">
        <v>0.009254534497905807</v>
      </c>
      <c r="R49" s="24" t="n">
        <v>0.01235108326733379</v>
      </c>
      <c r="S49" s="26" t="n">
        <v>0</v>
      </c>
      <c r="T49" s="26" t="n">
        <v>0</v>
      </c>
      <c r="U49" s="26" t="n">
        <v>0.0001520440567152036</v>
      </c>
      <c r="V49" s="26" t="n">
        <v>9.831747354962542e-05</v>
      </c>
      <c r="W49" s="26" t="n">
        <v>2.933906236538331e-05</v>
      </c>
      <c r="X49" s="26" t="n">
        <v>0.00384682584454692</v>
      </c>
      <c r="Y49" s="26" t="n">
        <v>0.004126526437177132</v>
      </c>
      <c r="Z49" s="28" t="n">
        <v>0</v>
      </c>
      <c r="AA49" s="28" t="n">
        <v>0.001375806023799049</v>
      </c>
      <c r="AB49" s="28" t="n">
        <v>4.455809250767458e-05</v>
      </c>
      <c r="AC49" s="28" t="n">
        <v>2.396826009396162e-05</v>
      </c>
      <c r="AD49" s="28" t="n">
        <v>1.333653548893923e-05</v>
      </c>
      <c r="AE49" s="28" t="n">
        <v>0.000571394980675137</v>
      </c>
      <c r="AF49" s="28" t="n">
        <v>0.002029063892564761</v>
      </c>
      <c r="AG49" s="30" t="n">
        <v>0</v>
      </c>
      <c r="AH49" s="30" t="n">
        <v>7.228237882960114e-06</v>
      </c>
      <c r="AI49" s="30" t="n">
        <v>0.0001018105819114773</v>
      </c>
      <c r="AJ49" s="30" t="n">
        <v>8.555417467729655e-05</v>
      </c>
      <c r="AK49" s="30" t="n">
        <v>1.244664794840158e-05</v>
      </c>
      <c r="AL49" s="30" t="n">
        <v>0.001805207430249791</v>
      </c>
      <c r="AM49" s="30" t="n">
        <v>0.002012247072669926</v>
      </c>
      <c r="AN49" s="32" t="n">
        <v>0</v>
      </c>
      <c r="AO49" s="32" t="n">
        <v>5.184272594518707e-06</v>
      </c>
      <c r="AP49" s="32" t="n">
        <v>1.283731678127014e-07</v>
      </c>
      <c r="AQ49" s="32" t="n">
        <v>6.549064862657901e-08</v>
      </c>
      <c r="AR49" s="32" t="n">
        <v>4.914575925526552e-08</v>
      </c>
      <c r="AS49" s="32" t="n">
        <v>1.037913047262548e-06</v>
      </c>
      <c r="AT49" s="32" t="n">
        <v>6.465195217475801e-06</v>
      </c>
      <c r="AU49" s="34" t="n">
        <v>0</v>
      </c>
      <c r="AV49" s="34" t="n">
        <v>0</v>
      </c>
      <c r="AW49" s="34" t="n">
        <v>0.06717691349648652</v>
      </c>
      <c r="AX49" s="34" t="n">
        <v>0.0201770987761535</v>
      </c>
      <c r="AY49" s="34" t="n">
        <v>0.01521070504764254</v>
      </c>
      <c r="AZ49" s="34" t="n">
        <v>0.1135620939311553</v>
      </c>
      <c r="BA49" s="34" t="n">
        <v>0.2161268112514378</v>
      </c>
      <c r="BB49" s="6" t="n"/>
      <c r="BC49" s="6" t="n"/>
      <c r="BD49" t="inlineStr">
        <is>
          <t>transport, Bicycle, electric (&lt;45 km/h), NCA battery, 2040/CH U</t>
        </is>
      </c>
      <c r="BF49" s="5" t="n">
        <v>0.0094739565</v>
      </c>
      <c r="BG49" s="5">
        <f>BF49-R49</f>
        <v/>
      </c>
      <c r="BH49" s="2" t="n">
        <v>21.207725</v>
      </c>
    </row>
    <row r="50">
      <c r="A50">
        <f>B50&amp;" - "&amp;D50&amp;" - "&amp;IF(I50&lt;&gt;"",I50&amp;" - "&amp;E50,E50)</f>
        <v/>
      </c>
      <c r="B50" t="inlineStr">
        <is>
          <t>Bicycle, electric (&lt;45 km/h)</t>
        </is>
      </c>
      <c r="D50" s="18" t="n">
        <v>2050</v>
      </c>
      <c r="E50" t="inlineStr">
        <is>
          <t>CH</t>
        </is>
      </c>
      <c r="F50" t="inlineStr">
        <is>
          <t>None</t>
        </is>
      </c>
      <c r="G50" t="inlineStr">
        <is>
          <t>vkm</t>
        </is>
      </c>
      <c r="H50" t="inlineStr">
        <is>
          <t>BEV</t>
        </is>
      </c>
      <c r="I50" t="inlineStr">
        <is>
          <t>NCA</t>
        </is>
      </c>
      <c r="J50" t="inlineStr">
        <is>
          <t>None</t>
        </is>
      </c>
      <c r="L50" s="24" t="n">
        <v>0</v>
      </c>
      <c r="M50" s="24" t="n">
        <v>0</v>
      </c>
      <c r="N50" s="24" t="n">
        <v>0.00143649967216162</v>
      </c>
      <c r="O50" s="24" t="n">
        <v>0.001195732624675443</v>
      </c>
      <c r="P50" s="24" t="n">
        <v>0.0004650903333785732</v>
      </c>
      <c r="Q50" s="24" t="n">
        <v>0.009590625253276171</v>
      </c>
      <c r="R50" s="24" t="n">
        <v>0.01268794788349181</v>
      </c>
      <c r="S50" s="26" t="n">
        <v>0</v>
      </c>
      <c r="T50" s="26" t="n">
        <v>0</v>
      </c>
      <c r="U50" s="26" t="n">
        <v>0.0001520440567152036</v>
      </c>
      <c r="V50" s="26" t="n">
        <v>9.831747354962542e-05</v>
      </c>
      <c r="W50" s="26" t="n">
        <v>2.938796080265894e-05</v>
      </c>
      <c r="X50" s="26" t="n">
        <v>0.00384104300407285</v>
      </c>
      <c r="Y50" s="26" t="n">
        <v>0.004120792495140337</v>
      </c>
      <c r="Z50" s="28" t="n">
        <v>0</v>
      </c>
      <c r="AA50" s="28" t="n">
        <v>0.001375806023799049</v>
      </c>
      <c r="AB50" s="28" t="n">
        <v>4.455809250767458e-05</v>
      </c>
      <c r="AC50" s="28" t="n">
        <v>2.396826009396162e-05</v>
      </c>
      <c r="AD50" s="28" t="n">
        <v>1.335876304808745e-05</v>
      </c>
      <c r="AE50" s="28" t="n">
        <v>0.000585586437832721</v>
      </c>
      <c r="AF50" s="28" t="n">
        <v>0.002043277577281493</v>
      </c>
      <c r="AG50" s="30" t="n">
        <v>0</v>
      </c>
      <c r="AH50" s="30" t="n">
        <v>7.228237882960114e-06</v>
      </c>
      <c r="AI50" s="30" t="n">
        <v>0.0001018105819114773</v>
      </c>
      <c r="AJ50" s="30" t="n">
        <v>8.555417467729655e-05</v>
      </c>
      <c r="AK50" s="30" t="n">
        <v>1.246739236164892e-05</v>
      </c>
      <c r="AL50" s="30" t="n">
        <v>0.001852233154816748</v>
      </c>
      <c r="AM50" s="30" t="n">
        <v>0.002059293541650131</v>
      </c>
      <c r="AN50" s="32" t="n">
        <v>0</v>
      </c>
      <c r="AO50" s="32" t="n">
        <v>5.184272594518707e-06</v>
      </c>
      <c r="AP50" s="32" t="n">
        <v>1.283731678127014e-07</v>
      </c>
      <c r="AQ50" s="32" t="n">
        <v>6.549064862657901e-08</v>
      </c>
      <c r="AR50" s="32" t="n">
        <v>4.922766885402429e-08</v>
      </c>
      <c r="AS50" s="32" t="n">
        <v>1.038165121198836e-06</v>
      </c>
      <c r="AT50" s="32" t="n">
        <v>6.465529201010848e-06</v>
      </c>
      <c r="AU50" s="34" t="n">
        <v>0</v>
      </c>
      <c r="AV50" s="34" t="n">
        <v>0</v>
      </c>
      <c r="AW50" s="34" t="n">
        <v>0.06717691349648652</v>
      </c>
      <c r="AX50" s="34" t="n">
        <v>0.0201770987761535</v>
      </c>
      <c r="AY50" s="34" t="n">
        <v>0.01523605622272195</v>
      </c>
      <c r="AZ50" s="34" t="n">
        <v>0.1169274377405541</v>
      </c>
      <c r="BA50" s="34" t="n">
        <v>0.2195175062359161</v>
      </c>
      <c r="BB50" s="6" t="n"/>
      <c r="BC50" s="6" t="n"/>
      <c r="BD50" t="inlineStr">
        <is>
          <t>transport, Bicycle, electric (&lt;45 km/h), NCA battery, 2050/CH U</t>
        </is>
      </c>
      <c r="BF50" s="5" t="n">
        <v>0.009586754499999999</v>
      </c>
      <c r="BG50" s="5">
        <f>BF50-R50</f>
        <v/>
      </c>
      <c r="BH50" s="2" t="n">
        <v>20.986548</v>
      </c>
    </row>
    <row r="51">
      <c r="A51">
        <f>B51&amp;" - "&amp;D51&amp;" - "&amp;IF(I51&lt;&gt;"",I51&amp;" - "&amp;E51,E51)</f>
        <v/>
      </c>
      <c r="B51" t="inlineStr">
        <is>
          <t>Bicycle, battery electric, cargo bike</t>
        </is>
      </c>
      <c r="D51" s="18" t="n">
        <v>2020</v>
      </c>
      <c r="E51" t="inlineStr">
        <is>
          <t>CH</t>
        </is>
      </c>
      <c r="F51" t="inlineStr">
        <is>
          <t>None</t>
        </is>
      </c>
      <c r="G51" t="inlineStr">
        <is>
          <t>vkm</t>
        </is>
      </c>
      <c r="H51" t="inlineStr">
        <is>
          <t>BEV</t>
        </is>
      </c>
      <c r="I51" t="inlineStr">
        <is>
          <t>NCA</t>
        </is>
      </c>
      <c r="J51" t="inlineStr">
        <is>
          <t>None</t>
        </is>
      </c>
      <c r="L51" s="24" t="n">
        <v>0</v>
      </c>
      <c r="M51" s="24" t="n">
        <v>0</v>
      </c>
      <c r="N51" s="24" t="n">
        <v>0.001100411837038614</v>
      </c>
      <c r="O51" s="24" t="n">
        <v>0.001195732624675443</v>
      </c>
      <c r="P51" s="24" t="n">
        <v>0.0007730691142114835</v>
      </c>
      <c r="Q51" s="24" t="n">
        <v>0.02087827846676268</v>
      </c>
      <c r="R51" s="24" t="n">
        <v>0.02394749204268822</v>
      </c>
      <c r="S51" s="26" t="n">
        <v>0</v>
      </c>
      <c r="T51" s="26" t="n">
        <v>0</v>
      </c>
      <c r="U51" s="26" t="n">
        <v>0.0001164713664772465</v>
      </c>
      <c r="V51" s="26" t="n">
        <v>9.831747354962542e-05</v>
      </c>
      <c r="W51" s="26" t="n">
        <v>4.884841329888628e-05</v>
      </c>
      <c r="X51" s="26" t="n">
        <v>0.007072774482135023</v>
      </c>
      <c r="Y51" s="26" t="n">
        <v>0.007336411735460782</v>
      </c>
      <c r="Z51" s="28" t="n">
        <v>0</v>
      </c>
      <c r="AA51" s="28" t="n">
        <v>0.002751612047598098</v>
      </c>
      <c r="AB51" s="28" t="n">
        <v>3.413314557707055e-05</v>
      </c>
      <c r="AC51" s="28" t="n">
        <v>2.396826009396162e-05</v>
      </c>
      <c r="AD51" s="28" t="n">
        <v>2.220481995728756e-05</v>
      </c>
      <c r="AE51" s="28" t="n">
        <v>0.001159068076553423</v>
      </c>
      <c r="AF51" s="28" t="n">
        <v>0.003990986349779841</v>
      </c>
      <c r="AG51" s="30" t="n">
        <v>0</v>
      </c>
      <c r="AH51" s="30" t="n">
        <v>1.445647576592023e-05</v>
      </c>
      <c r="AI51" s="30" t="n">
        <v>7.799066831849175e-05</v>
      </c>
      <c r="AJ51" s="30" t="n">
        <v>8.555417467729655e-05</v>
      </c>
      <c r="AK51" s="30" t="n">
        <v>2.072319134120059e-05</v>
      </c>
      <c r="AL51" s="30" t="n">
        <v>0.003420637265835189</v>
      </c>
      <c r="AM51" s="30" t="n">
        <v>0.003619361775938098</v>
      </c>
      <c r="AN51" s="32" t="n">
        <v>0</v>
      </c>
      <c r="AO51" s="32" t="n">
        <v>1.036854518903741e-05</v>
      </c>
      <c r="AP51" s="32" t="n">
        <v>9.833859078204342e-08</v>
      </c>
      <c r="AQ51" s="32" t="n">
        <v>6.549064862657901e-08</v>
      </c>
      <c r="AR51" s="32" t="n">
        <v>8.18258037728334e-08</v>
      </c>
      <c r="AS51" s="32" t="n">
        <v>2.336023436605768e-06</v>
      </c>
      <c r="AT51" s="32" t="n">
        <v>1.295022366882463e-05</v>
      </c>
      <c r="AU51" s="34" t="n">
        <v>0</v>
      </c>
      <c r="AV51" s="34" t="n">
        <v>0</v>
      </c>
      <c r="AW51" s="34" t="n">
        <v>0.05145999836951989</v>
      </c>
      <c r="AX51" s="34" t="n">
        <v>0.0201770987761535</v>
      </c>
      <c r="AY51" s="34" t="n">
        <v>0.02532524037344066</v>
      </c>
      <c r="AZ51" s="34" t="n">
        <v>0.2577004487615989</v>
      </c>
      <c r="BA51" s="34" t="n">
        <v>0.3546627862807129</v>
      </c>
      <c r="BB51" s="6" t="n"/>
      <c r="BC51" s="6" t="n"/>
      <c r="BD51" t="inlineStr">
        <is>
          <t>transport, Bicycle, battery electric, cargo bike, NCA battery/CH U</t>
        </is>
      </c>
      <c r="BF51" s="5" t="n">
        <v>0.017379221</v>
      </c>
      <c r="BG51" s="5">
        <f>BF51-R51</f>
        <v/>
      </c>
      <c r="BH51" s="2" t="n">
        <v>39.583465</v>
      </c>
    </row>
    <row r="52">
      <c r="A52">
        <f>B52&amp;" - "&amp;D52&amp;" - "&amp;IF(I52&lt;&gt;"",I52&amp;" - "&amp;E52,E52)</f>
        <v/>
      </c>
      <c r="B52" t="inlineStr">
        <is>
          <t>Bicycle, battery electric, cargo bike</t>
        </is>
      </c>
      <c r="D52" s="18" t="n">
        <v>2030</v>
      </c>
      <c r="E52" t="inlineStr">
        <is>
          <t>CH</t>
        </is>
      </c>
      <c r="F52" t="inlineStr">
        <is>
          <t>None</t>
        </is>
      </c>
      <c r="G52" t="inlineStr">
        <is>
          <t>vkm</t>
        </is>
      </c>
      <c r="H52" t="inlineStr">
        <is>
          <t>BEV</t>
        </is>
      </c>
      <c r="I52" t="inlineStr">
        <is>
          <t>NCA</t>
        </is>
      </c>
      <c r="J52" t="inlineStr">
        <is>
          <t>None</t>
        </is>
      </c>
      <c r="L52" s="24" t="n">
        <v>0</v>
      </c>
      <c r="M52" s="24" t="n">
        <v>0</v>
      </c>
      <c r="N52" s="24" t="n">
        <v>0.001100411837038614</v>
      </c>
      <c r="O52" s="24" t="n">
        <v>0.001195732624675443</v>
      </c>
      <c r="P52" s="24" t="n">
        <v>0.0007683678934333036</v>
      </c>
      <c r="Q52" s="24" t="n">
        <v>0.0220152986110074</v>
      </c>
      <c r="R52" s="24" t="n">
        <v>0.02507981096615476</v>
      </c>
      <c r="S52" s="26" t="n">
        <v>0</v>
      </c>
      <c r="T52" s="26" t="n">
        <v>0</v>
      </c>
      <c r="U52" s="26" t="n">
        <v>0.0001164713664772465</v>
      </c>
      <c r="V52" s="26" t="n">
        <v>9.831747354962542e-05</v>
      </c>
      <c r="W52" s="26" t="n">
        <v>4.855135425027058e-05</v>
      </c>
      <c r="X52" s="26" t="n">
        <v>0.00671262236261844</v>
      </c>
      <c r="Y52" s="26" t="n">
        <v>0.006975962556895582</v>
      </c>
      <c r="Z52" s="28" t="n">
        <v>0</v>
      </c>
      <c r="AA52" s="28" t="n">
        <v>0.002751612047598098</v>
      </c>
      <c r="AB52" s="28" t="n">
        <v>3.413314557707055e-05</v>
      </c>
      <c r="AC52" s="28" t="n">
        <v>2.396826009396162e-05</v>
      </c>
      <c r="AD52" s="28" t="n">
        <v>2.20697870617289e-05</v>
      </c>
      <c r="AE52" s="28" t="n">
        <v>0.00117963669245097</v>
      </c>
      <c r="AF52" s="28" t="n">
        <v>0.004011419932781829</v>
      </c>
      <c r="AG52" s="30" t="n">
        <v>0</v>
      </c>
      <c r="AH52" s="30" t="n">
        <v>1.445647576592023e-05</v>
      </c>
      <c r="AI52" s="30" t="n">
        <v>7.799066831849175e-05</v>
      </c>
      <c r="AJ52" s="30" t="n">
        <v>8.555417467729655e-05</v>
      </c>
      <c r="AK52" s="30" t="n">
        <v>2.059716858859998e-05</v>
      </c>
      <c r="AL52" s="30" t="n">
        <v>0.003514570070195786</v>
      </c>
      <c r="AM52" s="30" t="n">
        <v>0.003713168557546095</v>
      </c>
      <c r="AN52" s="32" t="n">
        <v>0</v>
      </c>
      <c r="AO52" s="32" t="n">
        <v>1.036854518903741e-05</v>
      </c>
      <c r="AP52" s="32" t="n">
        <v>9.833859078204342e-08</v>
      </c>
      <c r="AQ52" s="32" t="n">
        <v>6.549064862657901e-08</v>
      </c>
      <c r="AR52" s="32" t="n">
        <v>8.132820121464495e-08</v>
      </c>
      <c r="AS52" s="32" t="n">
        <v>2.2421527293958e-06</v>
      </c>
      <c r="AT52" s="32" t="n">
        <v>1.285585535905648e-05</v>
      </c>
      <c r="AU52" s="34" t="n">
        <v>0</v>
      </c>
      <c r="AV52" s="34" t="n">
        <v>0</v>
      </c>
      <c r="AW52" s="34" t="n">
        <v>0.05145999836951989</v>
      </c>
      <c r="AX52" s="34" t="n">
        <v>0.0201770987761535</v>
      </c>
      <c r="AY52" s="34" t="n">
        <v>0.02517123144452689</v>
      </c>
      <c r="AZ52" s="34" t="n">
        <v>0.2673210600813328</v>
      </c>
      <c r="BA52" s="34" t="n">
        <v>0.364129388671533</v>
      </c>
      <c r="BB52" s="6" t="n"/>
      <c r="BC52" s="6" t="n"/>
      <c r="BD52" t="inlineStr">
        <is>
          <t>transport, Bicycle, battery electric, cargo bike, NCA battery, 2030/CH U</t>
        </is>
      </c>
      <c r="BF52" s="5" t="n">
        <v>0.017551673</v>
      </c>
      <c r="BG52" s="5">
        <f>BF52-R52</f>
        <v/>
      </c>
      <c r="BH52" s="2" t="n">
        <v>36.912383</v>
      </c>
    </row>
    <row r="53">
      <c r="A53">
        <f>B53&amp;" - "&amp;D53&amp;" - "&amp;IF(I53&lt;&gt;"",I53&amp;" - "&amp;E53,E53)</f>
        <v/>
      </c>
      <c r="B53" t="inlineStr">
        <is>
          <t>Bicycle, battery electric, cargo bike</t>
        </is>
      </c>
      <c r="D53" s="18" t="n">
        <v>2040</v>
      </c>
      <c r="E53" t="inlineStr">
        <is>
          <t>CH</t>
        </is>
      </c>
      <c r="F53" t="inlineStr">
        <is>
          <t>None</t>
        </is>
      </c>
      <c r="G53" t="inlineStr">
        <is>
          <t>vkm</t>
        </is>
      </c>
      <c r="H53" t="inlineStr">
        <is>
          <t>BEV</t>
        </is>
      </c>
      <c r="I53" t="inlineStr">
        <is>
          <t>NCA</t>
        </is>
      </c>
      <c r="J53" t="inlineStr">
        <is>
          <t>None</t>
        </is>
      </c>
      <c r="L53" s="24" t="n">
        <v>0</v>
      </c>
      <c r="M53" s="24" t="n">
        <v>0</v>
      </c>
      <c r="N53" s="24" t="n">
        <v>0.001100411837038614</v>
      </c>
      <c r="O53" s="24" t="n">
        <v>0.001195732624675443</v>
      </c>
      <c r="P53" s="24" t="n">
        <v>0.0007624804819507784</v>
      </c>
      <c r="Q53" s="24" t="n">
        <v>0.02238932259227003</v>
      </c>
      <c r="R53" s="24" t="n">
        <v>0.02544794753593486</v>
      </c>
      <c r="S53" s="26" t="n">
        <v>0</v>
      </c>
      <c r="T53" s="26" t="n">
        <v>0</v>
      </c>
      <c r="U53" s="26" t="n">
        <v>0.0001164713664772465</v>
      </c>
      <c r="V53" s="26" t="n">
        <v>9.831747354962542e-05</v>
      </c>
      <c r="W53" s="26" t="n">
        <v>4.817934260982063e-05</v>
      </c>
      <c r="X53" s="26" t="n">
        <v>0.006116150346419302</v>
      </c>
      <c r="Y53" s="26" t="n">
        <v>0.006379118529055995</v>
      </c>
      <c r="Z53" s="28" t="n">
        <v>0</v>
      </c>
      <c r="AA53" s="28" t="n">
        <v>0.002751612047598098</v>
      </c>
      <c r="AB53" s="28" t="n">
        <v>3.413314557707055e-05</v>
      </c>
      <c r="AC53" s="28" t="n">
        <v>2.396826009396162e-05</v>
      </c>
      <c r="AD53" s="28" t="n">
        <v>2.19006832784051e-05</v>
      </c>
      <c r="AE53" s="28" t="n">
        <v>0.00114882218568446</v>
      </c>
      <c r="AF53" s="28" t="n">
        <v>0.003980436322231995</v>
      </c>
      <c r="AG53" s="30" t="n">
        <v>0</v>
      </c>
      <c r="AH53" s="30" t="n">
        <v>1.445647576592023e-05</v>
      </c>
      <c r="AI53" s="30" t="n">
        <v>7.799066831849175e-05</v>
      </c>
      <c r="AJ53" s="30" t="n">
        <v>8.555417467729655e-05</v>
      </c>
      <c r="AK53" s="30" t="n">
        <v>2.043934834663986e-05</v>
      </c>
      <c r="AL53" s="30" t="n">
        <v>0.003442490128111055</v>
      </c>
      <c r="AM53" s="30" t="n">
        <v>0.003640930795219403</v>
      </c>
      <c r="AN53" s="32" t="n">
        <v>0</v>
      </c>
      <c r="AO53" s="32" t="n">
        <v>1.036854518903741e-05</v>
      </c>
      <c r="AP53" s="32" t="n">
        <v>9.833859078204342e-08</v>
      </c>
      <c r="AQ53" s="32" t="n">
        <v>6.549064862657901e-08</v>
      </c>
      <c r="AR53" s="32" t="n">
        <v>8.070504583585271e-08</v>
      </c>
      <c r="AS53" s="32" t="n">
        <v>2.089077939803674e-06</v>
      </c>
      <c r="AT53" s="32" t="n">
        <v>1.270215741408556e-05</v>
      </c>
      <c r="AU53" s="34" t="n">
        <v>0</v>
      </c>
      <c r="AV53" s="34" t="n">
        <v>0</v>
      </c>
      <c r="AW53" s="34" t="n">
        <v>0.05145999836951989</v>
      </c>
      <c r="AX53" s="34" t="n">
        <v>0.0201770987761535</v>
      </c>
      <c r="AY53" s="34" t="n">
        <v>0.0249783636811777</v>
      </c>
      <c r="AZ53" s="34" t="n">
        <v>0.2682718744399337</v>
      </c>
      <c r="BA53" s="34" t="n">
        <v>0.3648873352667847</v>
      </c>
      <c r="BB53" s="6" t="n"/>
      <c r="BC53" s="6" t="n"/>
      <c r="BD53" t="inlineStr">
        <is>
          <t>transport, Bicycle, battery electric, cargo bike, NCA battery, 2040/CH U</t>
        </is>
      </c>
      <c r="BF53" s="5" t="n">
        <v>0.017348043</v>
      </c>
      <c r="BG53" s="5">
        <f>BF53-R53</f>
        <v/>
      </c>
      <c r="BH53" s="2" t="n">
        <v>33.533726</v>
      </c>
    </row>
    <row r="54">
      <c r="A54">
        <f>B54&amp;" - "&amp;D54&amp;" - "&amp;IF(I54&lt;&gt;"",I54&amp;" - "&amp;E54,E54)</f>
        <v/>
      </c>
      <c r="B54" t="inlineStr">
        <is>
          <t>Bicycle, battery electric, cargo bike</t>
        </is>
      </c>
      <c r="D54" s="18" t="n">
        <v>2050</v>
      </c>
      <c r="E54" t="inlineStr">
        <is>
          <t>CH</t>
        </is>
      </c>
      <c r="F54" t="inlineStr">
        <is>
          <t>None</t>
        </is>
      </c>
      <c r="G54" t="inlineStr">
        <is>
          <t>vkm</t>
        </is>
      </c>
      <c r="H54" t="inlineStr">
        <is>
          <t>BEV</t>
        </is>
      </c>
      <c r="I54" t="inlineStr">
        <is>
          <t>NCA</t>
        </is>
      </c>
      <c r="J54" t="inlineStr">
        <is>
          <t>None</t>
        </is>
      </c>
      <c r="L54" s="24" t="n">
        <v>0</v>
      </c>
      <c r="M54" s="24" t="n">
        <v>0</v>
      </c>
      <c r="N54" s="24" t="n">
        <v>0.001100411837038614</v>
      </c>
      <c r="O54" s="24" t="n">
        <v>0.001195732624675443</v>
      </c>
      <c r="P54" s="24" t="n">
        <v>0.0007585656567897176</v>
      </c>
      <c r="Q54" s="24" t="n">
        <v>0.02319241018579366</v>
      </c>
      <c r="R54" s="24" t="n">
        <v>0.02624712030429743</v>
      </c>
      <c r="S54" s="26" t="n">
        <v>0</v>
      </c>
      <c r="T54" s="26" t="n">
        <v>0</v>
      </c>
      <c r="U54" s="26" t="n">
        <v>0.0001164713664772465</v>
      </c>
      <c r="V54" s="26" t="n">
        <v>9.831747354962542e-05</v>
      </c>
      <c r="W54" s="26" t="n">
        <v>4.793197404477916e-05</v>
      </c>
      <c r="X54" s="26" t="n">
        <v>0.005920720866599173</v>
      </c>
      <c r="Y54" s="26" t="n">
        <v>0.006183441680670824</v>
      </c>
      <c r="Z54" s="28" t="n">
        <v>0</v>
      </c>
      <c r="AA54" s="28" t="n">
        <v>0.002751612047598098</v>
      </c>
      <c r="AB54" s="28" t="n">
        <v>3.413314557707055e-05</v>
      </c>
      <c r="AC54" s="28" t="n">
        <v>2.396826009396162e-05</v>
      </c>
      <c r="AD54" s="28" t="n">
        <v>2.178823797918463e-05</v>
      </c>
      <c r="AE54" s="28" t="n">
        <v>0.001167984483832715</v>
      </c>
      <c r="AF54" s="28" t="n">
        <v>0.00399948617508103</v>
      </c>
      <c r="AG54" s="30" t="n">
        <v>0</v>
      </c>
      <c r="AH54" s="30" t="n">
        <v>1.445647576592023e-05</v>
      </c>
      <c r="AI54" s="30" t="n">
        <v>7.799066831849175e-05</v>
      </c>
      <c r="AJ54" s="30" t="n">
        <v>8.555417467729655e-05</v>
      </c>
      <c r="AK54" s="30" t="n">
        <v>2.033440602080039e-05</v>
      </c>
      <c r="AL54" s="30" t="n">
        <v>0.003520607455830432</v>
      </c>
      <c r="AM54" s="30" t="n">
        <v>0.003718943180612941</v>
      </c>
      <c r="AN54" s="32" t="n">
        <v>0</v>
      </c>
      <c r="AO54" s="32" t="n">
        <v>1.036854518903741e-05</v>
      </c>
      <c r="AP54" s="32" t="n">
        <v>9.833859078204342e-08</v>
      </c>
      <c r="AQ54" s="32" t="n">
        <v>6.549064862657901e-08</v>
      </c>
      <c r="AR54" s="32" t="n">
        <v>8.029067963036712e-08</v>
      </c>
      <c r="AS54" s="32" t="n">
        <v>2.038049713160376e-06</v>
      </c>
      <c r="AT54" s="32" t="n">
        <v>1.265071482123678e-05</v>
      </c>
      <c r="AU54" s="34" t="n">
        <v>0</v>
      </c>
      <c r="AV54" s="34" t="n">
        <v>0</v>
      </c>
      <c r="AW54" s="34" t="n">
        <v>0.05145999836951989</v>
      </c>
      <c r="AX54" s="34" t="n">
        <v>0.0201770987761535</v>
      </c>
      <c r="AY54" s="34" t="n">
        <v>0.02485011656018777</v>
      </c>
      <c r="AZ54" s="34" t="n">
        <v>0.2753527346165842</v>
      </c>
      <c r="BA54" s="34" t="n">
        <v>0.3718399483224454</v>
      </c>
      <c r="BB54" s="6" t="n"/>
      <c r="BC54" s="6" t="n"/>
      <c r="BD54" t="inlineStr">
        <is>
          <t>transport, Bicycle, battery electric, cargo bike, NCA battery, 2050/CH U</t>
        </is>
      </c>
      <c r="BF54" s="5" t="n">
        <v>0.017497634</v>
      </c>
      <c r="BG54" s="5">
        <f>BF54-R54</f>
        <v/>
      </c>
      <c r="BH54" s="2" t="n">
        <v>31.961292</v>
      </c>
    </row>
    <row r="55">
      <c r="A55">
        <f>B55&amp;" - "&amp;D55&amp;" - "&amp;IF(I55&lt;&gt;"",I55&amp;" - "&amp;E55,E55)</f>
        <v/>
      </c>
      <c r="B55" t="inlineStr">
        <is>
          <t>Bicycle, electric (&lt;25 km/h)</t>
        </is>
      </c>
      <c r="D55" s="18" t="n">
        <v>2020</v>
      </c>
      <c r="E55" t="inlineStr">
        <is>
          <t>CH</t>
        </is>
      </c>
      <c r="F55" t="inlineStr">
        <is>
          <t>None</t>
        </is>
      </c>
      <c r="G55" t="inlineStr">
        <is>
          <t>vkm</t>
        </is>
      </c>
      <c r="H55" t="inlineStr">
        <is>
          <t>BEV</t>
        </is>
      </c>
      <c r="I55" t="inlineStr">
        <is>
          <t>NMC</t>
        </is>
      </c>
      <c r="J55" t="inlineStr">
        <is>
          <t>label-certified electricity</t>
        </is>
      </c>
      <c r="L55" s="24" t="n">
        <v>0</v>
      </c>
      <c r="M55" s="24" t="n">
        <v>0</v>
      </c>
      <c r="N55" s="24" t="n">
        <v>0.0001517356796025006</v>
      </c>
      <c r="O55" s="24" t="n">
        <v>0.001195732624675443</v>
      </c>
      <c r="P55" s="24" t="n">
        <v>0.000451798136320088</v>
      </c>
      <c r="Q55" s="24" t="n">
        <v>0.01328900195020182</v>
      </c>
      <c r="R55" s="24" t="n">
        <v>0.01508826839079985</v>
      </c>
      <c r="S55" s="26" t="n">
        <v>0</v>
      </c>
      <c r="T55" s="26" t="n">
        <v>0</v>
      </c>
      <c r="U55" s="26" t="n">
        <v>8.649125288160251e-05</v>
      </c>
      <c r="V55" s="26" t="n">
        <v>9.831747354962542e-05</v>
      </c>
      <c r="W55" s="26" t="n">
        <v>2.854805823298327e-05</v>
      </c>
      <c r="X55" s="26" t="n">
        <v>0.01255020670214965</v>
      </c>
      <c r="Y55" s="26" t="n">
        <v>0.01276356348681386</v>
      </c>
      <c r="Z55" s="28" t="n">
        <v>0</v>
      </c>
      <c r="AA55" s="28" t="n">
        <v>0.001375806023799049</v>
      </c>
      <c r="AB55" s="28" t="n">
        <v>1.526197166574115e-05</v>
      </c>
      <c r="AC55" s="28" t="n">
        <v>2.396826009396162e-05</v>
      </c>
      <c r="AD55" s="28" t="n">
        <v>1.297697203212959e-05</v>
      </c>
      <c r="AE55" s="28" t="n">
        <v>0.001184976064930756</v>
      </c>
      <c r="AF55" s="28" t="n">
        <v>0.002612989292521637</v>
      </c>
      <c r="AG55" s="30" t="n">
        <v>0</v>
      </c>
      <c r="AH55" s="30" t="n">
        <v>7.228237882960114e-06</v>
      </c>
      <c r="AI55" s="30" t="n">
        <v>5.719572593025e-05</v>
      </c>
      <c r="AJ55" s="30" t="n">
        <v>8.555417467729655e-05</v>
      </c>
      <c r="AK55" s="30" t="n">
        <v>1.211107655763585e-05</v>
      </c>
      <c r="AL55" s="30" t="n">
        <v>0.003277302840788742</v>
      </c>
      <c r="AM55" s="30" t="n">
        <v>0.003439392055836885</v>
      </c>
      <c r="AN55" s="32" t="n">
        <v>0</v>
      </c>
      <c r="AO55" s="32" t="n">
        <v>5.184272594518707e-06</v>
      </c>
      <c r="AP55" s="32" t="n">
        <v>1.351283974690089e-07</v>
      </c>
      <c r="AQ55" s="32" t="n">
        <v>6.549064862657901e-08</v>
      </c>
      <c r="AR55" s="32" t="n">
        <v>4.782075104005003e-08</v>
      </c>
      <c r="AS55" s="32" t="n">
        <v>2.525950235960432e-06</v>
      </c>
      <c r="AT55" s="32" t="n">
        <v>7.958662627614776e-06</v>
      </c>
      <c r="AU55" s="34" t="n">
        <v>0</v>
      </c>
      <c r="AV55" s="34" t="n">
        <v>0</v>
      </c>
      <c r="AW55" s="34" t="n">
        <v>0.001511761254930456</v>
      </c>
      <c r="AX55" s="34" t="n">
        <v>0.0201770987761535</v>
      </c>
      <c r="AY55" s="34" t="n">
        <v>0.01480061250959336</v>
      </c>
      <c r="AZ55" s="34" t="n">
        <v>0.1773121997800152</v>
      </c>
      <c r="BA55" s="34" t="n">
        <v>0.2138016723206925</v>
      </c>
      <c r="BB55" s="6" t="n"/>
      <c r="BC55" s="6" t="n"/>
      <c r="BD55" t="inlineStr">
        <is>
          <t>transport, Bicycle, electric (&lt;25 km/h), label-certified electricity/CH U</t>
        </is>
      </c>
      <c r="BF55" s="5" t="n">
        <v>0.010108142</v>
      </c>
      <c r="BG55" s="5">
        <f>BF55-R55</f>
        <v/>
      </c>
      <c r="BH55" s="2" t="n">
        <v>30.32458</v>
      </c>
    </row>
    <row r="56">
      <c r="A56">
        <f>B56&amp;" - "&amp;D56&amp;" - "&amp;IF(I56&lt;&gt;"",I56&amp;" - "&amp;E56,E56)</f>
        <v/>
      </c>
      <c r="B56" t="inlineStr">
        <is>
          <t>Bicycle, electric (&lt;25 km/h)</t>
        </is>
      </c>
      <c r="D56" s="18" t="n">
        <v>2030</v>
      </c>
      <c r="E56" t="inlineStr">
        <is>
          <t>CH</t>
        </is>
      </c>
      <c r="F56" t="inlineStr">
        <is>
          <t>None</t>
        </is>
      </c>
      <c r="G56" t="inlineStr">
        <is>
          <t>vkm</t>
        </is>
      </c>
      <c r="H56" t="inlineStr">
        <is>
          <t>BEV</t>
        </is>
      </c>
      <c r="I56" t="inlineStr">
        <is>
          <t>NMC</t>
        </is>
      </c>
      <c r="J56" t="inlineStr">
        <is>
          <t>label-certified electricity</t>
        </is>
      </c>
      <c r="L56" s="24" t="n">
        <v>0</v>
      </c>
      <c r="M56" s="24" t="n">
        <v>0</v>
      </c>
      <c r="N56" s="24" t="n">
        <v>0.0001517356796025006</v>
      </c>
      <c r="O56" s="24" t="n">
        <v>0.001195732624675443</v>
      </c>
      <c r="P56" s="24" t="n">
        <v>0.0004501441985582445</v>
      </c>
      <c r="Q56" s="24" t="n">
        <v>0.01305699418689324</v>
      </c>
      <c r="R56" s="24" t="n">
        <v>0.01485460668972943</v>
      </c>
      <c r="S56" s="26" t="n">
        <v>0</v>
      </c>
      <c r="T56" s="26" t="n">
        <v>0</v>
      </c>
      <c r="U56" s="26" t="n">
        <v>8.649125288160251e-05</v>
      </c>
      <c r="V56" s="26" t="n">
        <v>9.831747354962542e-05</v>
      </c>
      <c r="W56" s="26" t="n">
        <v>2.844354980821769e-05</v>
      </c>
      <c r="X56" s="26" t="n">
        <v>0.01070141004859683</v>
      </c>
      <c r="Y56" s="26" t="n">
        <v>0.01091466232483627</v>
      </c>
      <c r="Z56" s="28" t="n">
        <v>0</v>
      </c>
      <c r="AA56" s="28" t="n">
        <v>0.001375806023799049</v>
      </c>
      <c r="AB56" s="28" t="n">
        <v>1.526197166574115e-05</v>
      </c>
      <c r="AC56" s="28" t="n">
        <v>2.396826009396162e-05</v>
      </c>
      <c r="AD56" s="28" t="n">
        <v>1.292946607238141e-05</v>
      </c>
      <c r="AE56" s="28" t="n">
        <v>0.001069449451856115</v>
      </c>
      <c r="AF56" s="28" t="n">
        <v>0.002497415173487248</v>
      </c>
      <c r="AG56" s="30" t="n">
        <v>0</v>
      </c>
      <c r="AH56" s="30" t="n">
        <v>7.228237882960114e-06</v>
      </c>
      <c r="AI56" s="30" t="n">
        <v>5.719572593025e-05</v>
      </c>
      <c r="AJ56" s="30" t="n">
        <v>8.555417467729655e-05</v>
      </c>
      <c r="AK56" s="30" t="n">
        <v>1.206674045873468e-05</v>
      </c>
      <c r="AL56" s="30" t="n">
        <v>0.003015022702189352</v>
      </c>
      <c r="AM56" s="30" t="n">
        <v>0.003177067581138593</v>
      </c>
      <c r="AN56" s="32" t="n">
        <v>0</v>
      </c>
      <c r="AO56" s="32" t="n">
        <v>5.184272594518707e-06</v>
      </c>
      <c r="AP56" s="32" t="n">
        <v>1.351283974690089e-07</v>
      </c>
      <c r="AQ56" s="32" t="n">
        <v>6.549064862657901e-08</v>
      </c>
      <c r="AR56" s="32" t="n">
        <v>4.764568934858519e-08</v>
      </c>
      <c r="AS56" s="32" t="n">
        <v>2.200142479382814e-06</v>
      </c>
      <c r="AT56" s="32" t="n">
        <v>7.632679809345693e-06</v>
      </c>
      <c r="AU56" s="34" t="n">
        <v>0</v>
      </c>
      <c r="AV56" s="34" t="n">
        <v>0</v>
      </c>
      <c r="AW56" s="34" t="n">
        <v>0.001511761254930456</v>
      </c>
      <c r="AX56" s="34" t="n">
        <v>0.0201770987761535</v>
      </c>
      <c r="AY56" s="34" t="n">
        <v>0.01474643058638444</v>
      </c>
      <c r="AZ56" s="34" t="n">
        <v>0.1699793636174383</v>
      </c>
      <c r="BA56" s="34" t="n">
        <v>0.2064146542349067</v>
      </c>
      <c r="BB56" s="6" t="n"/>
      <c r="BC56" s="6" t="n"/>
      <c r="BD56" t="inlineStr">
        <is>
          <t>transport, Bicycle, electric (&lt;25 km/h), 2030, label-certified electricity/CH U</t>
        </is>
      </c>
      <c r="BF56" s="5" t="n">
        <v>0.009810329099999999</v>
      </c>
      <c r="BG56" s="5">
        <f>BF56-R56</f>
        <v/>
      </c>
      <c r="BH56" s="2" t="n">
        <v>26.837949</v>
      </c>
    </row>
    <row r="57">
      <c r="A57">
        <f>B57&amp;" - "&amp;D57&amp;" - "&amp;IF(I57&lt;&gt;"",I57&amp;" - "&amp;E57,E57)</f>
        <v/>
      </c>
      <c r="B57" t="inlineStr">
        <is>
          <t>Bicycle, electric (&lt;25 km/h)</t>
        </is>
      </c>
      <c r="D57" s="18" t="n">
        <v>2040</v>
      </c>
      <c r="E57" t="inlineStr">
        <is>
          <t>CH</t>
        </is>
      </c>
      <c r="F57" t="inlineStr">
        <is>
          <t>None</t>
        </is>
      </c>
      <c r="G57" t="inlineStr">
        <is>
          <t>vkm</t>
        </is>
      </c>
      <c r="H57" t="inlineStr">
        <is>
          <t>BEV</t>
        </is>
      </c>
      <c r="I57" t="inlineStr">
        <is>
          <t>NMC</t>
        </is>
      </c>
      <c r="J57" t="inlineStr">
        <is>
          <t>label-certified electricity</t>
        </is>
      </c>
      <c r="L57" s="24" t="n">
        <v>0</v>
      </c>
      <c r="M57" s="24" t="n">
        <v>0</v>
      </c>
      <c r="N57" s="24" t="n">
        <v>0.0001517356796025006</v>
      </c>
      <c r="O57" s="24" t="n">
        <v>0.001195732624675443</v>
      </c>
      <c r="P57" s="24" t="n">
        <v>0.0004472460140397849</v>
      </c>
      <c r="Q57" s="24" t="n">
        <v>0.01268069013817938</v>
      </c>
      <c r="R57" s="24" t="n">
        <v>0.01447540445649711</v>
      </c>
      <c r="S57" s="26" t="n">
        <v>0</v>
      </c>
      <c r="T57" s="26" t="n">
        <v>0</v>
      </c>
      <c r="U57" s="26" t="n">
        <v>8.649125288160251e-05</v>
      </c>
      <c r="V57" s="26" t="n">
        <v>9.831747354962542e-05</v>
      </c>
      <c r="W57" s="26" t="n">
        <v>2.826042036665598e-05</v>
      </c>
      <c r="X57" s="26" t="n">
        <v>0.009050722698467807</v>
      </c>
      <c r="Y57" s="26" t="n">
        <v>0.009263791845265691</v>
      </c>
      <c r="Z57" s="28" t="n">
        <v>0</v>
      </c>
      <c r="AA57" s="28" t="n">
        <v>0.001375806023799049</v>
      </c>
      <c r="AB57" s="28" t="n">
        <v>1.526197166574115e-05</v>
      </c>
      <c r="AC57" s="28" t="n">
        <v>2.396826009396162e-05</v>
      </c>
      <c r="AD57" s="28" t="n">
        <v>1.284622168419881e-05</v>
      </c>
      <c r="AE57" s="28" t="n">
        <v>0.0009582487724786408</v>
      </c>
      <c r="AF57" s="28" t="n">
        <v>0.002386131249721591</v>
      </c>
      <c r="AG57" s="30" t="n">
        <v>0</v>
      </c>
      <c r="AH57" s="30" t="n">
        <v>7.228237882960114e-06</v>
      </c>
      <c r="AI57" s="30" t="n">
        <v>5.719572593025e-05</v>
      </c>
      <c r="AJ57" s="30" t="n">
        <v>8.555417467729655e-05</v>
      </c>
      <c r="AK57" s="30" t="n">
        <v>1.198905059735741e-05</v>
      </c>
      <c r="AL57" s="30" t="n">
        <v>0.002752316042919872</v>
      </c>
      <c r="AM57" s="30" t="n">
        <v>0.002914283232007736</v>
      </c>
      <c r="AN57" s="32" t="n">
        <v>0</v>
      </c>
      <c r="AO57" s="32" t="n">
        <v>5.184272594518707e-06</v>
      </c>
      <c r="AP57" s="32" t="n">
        <v>1.351283974690089e-07</v>
      </c>
      <c r="AQ57" s="32" t="n">
        <v>6.549064862657901e-08</v>
      </c>
      <c r="AR57" s="32" t="n">
        <v>4.733892987088076e-08</v>
      </c>
      <c r="AS57" s="32" t="n">
        <v>1.90627272722073e-06</v>
      </c>
      <c r="AT57" s="32" t="n">
        <v>7.338503297705905e-06</v>
      </c>
      <c r="AU57" s="34" t="n">
        <v>0</v>
      </c>
      <c r="AV57" s="34" t="n">
        <v>0</v>
      </c>
      <c r="AW57" s="34" t="n">
        <v>0.001511761254930456</v>
      </c>
      <c r="AX57" s="34" t="n">
        <v>0.0201770987761535</v>
      </c>
      <c r="AY57" s="34" t="n">
        <v>0.01465148795030274</v>
      </c>
      <c r="AZ57" s="34" t="n">
        <v>0.1616813479249928</v>
      </c>
      <c r="BA57" s="34" t="n">
        <v>0.1980216959063794</v>
      </c>
      <c r="BB57" s="6" t="n"/>
      <c r="BC57" s="6" t="n"/>
      <c r="BD57" t="inlineStr">
        <is>
          <t>transport, Bicycle, electric (&lt;25 km/h), 2040, label-certified electricity/CH U</t>
        </is>
      </c>
      <c r="BF57" s="5" t="n">
        <v>0.009469673499999999</v>
      </c>
      <c r="BG57" s="5">
        <f>BF57-R57</f>
        <v/>
      </c>
      <c r="BH57" s="2" t="n">
        <v>23.72524</v>
      </c>
    </row>
    <row r="58">
      <c r="A58">
        <f>B58&amp;" - "&amp;D58&amp;" - "&amp;IF(I58&lt;&gt;"",I58&amp;" - "&amp;E58,E58)</f>
        <v/>
      </c>
      <c r="B58" t="inlineStr">
        <is>
          <t>Bicycle, electric (&lt;25 km/h)</t>
        </is>
      </c>
      <c r="D58" s="18" t="n">
        <v>2050</v>
      </c>
      <c r="E58" t="inlineStr">
        <is>
          <t>CH</t>
        </is>
      </c>
      <c r="F58" t="inlineStr">
        <is>
          <t>None</t>
        </is>
      </c>
      <c r="G58" t="inlineStr">
        <is>
          <t>vkm</t>
        </is>
      </c>
      <c r="H58" t="inlineStr">
        <is>
          <t>BEV</t>
        </is>
      </c>
      <c r="I58" t="inlineStr">
        <is>
          <t>NMC</t>
        </is>
      </c>
      <c r="J58" t="inlineStr">
        <is>
          <t>label-certified electricity</t>
        </is>
      </c>
      <c r="L58" s="24" t="n">
        <v>0</v>
      </c>
      <c r="M58" s="24" t="n">
        <v>0</v>
      </c>
      <c r="N58" s="24" t="n">
        <v>0.0001517356796025006</v>
      </c>
      <c r="O58" s="24" t="n">
        <v>0.001195732624675443</v>
      </c>
      <c r="P58" s="24" t="n">
        <v>0.0004482930021642546</v>
      </c>
      <c r="Q58" s="24" t="n">
        <v>0.01306679777444421</v>
      </c>
      <c r="R58" s="24" t="n">
        <v>0.01486255908088641</v>
      </c>
      <c r="S58" s="26" t="n">
        <v>0</v>
      </c>
      <c r="T58" s="26" t="n">
        <v>0</v>
      </c>
      <c r="U58" s="26" t="n">
        <v>8.649125288160251e-05</v>
      </c>
      <c r="V58" s="26" t="n">
        <v>9.831747354962542e-05</v>
      </c>
      <c r="W58" s="26" t="n">
        <v>2.832657707591125e-05</v>
      </c>
      <c r="X58" s="26" t="n">
        <v>0.008877976928604947</v>
      </c>
      <c r="Y58" s="26" t="n">
        <v>0.009091112232112087</v>
      </c>
      <c r="Z58" s="28" t="n">
        <v>0</v>
      </c>
      <c r="AA58" s="28" t="n">
        <v>0.001375806023799049</v>
      </c>
      <c r="AB58" s="28" t="n">
        <v>1.526197166574115e-05</v>
      </c>
      <c r="AC58" s="28" t="n">
        <v>2.396826009396162e-05</v>
      </c>
      <c r="AD58" s="28" t="n">
        <v>1.287629426422289e-05</v>
      </c>
      <c r="AE58" s="28" t="n">
        <v>0.0009665204355167163</v>
      </c>
      <c r="AF58" s="28" t="n">
        <v>0.002394432985339691</v>
      </c>
      <c r="AG58" s="30" t="n">
        <v>0</v>
      </c>
      <c r="AH58" s="30" t="n">
        <v>7.228237882960114e-06</v>
      </c>
      <c r="AI58" s="30" t="n">
        <v>5.719572593025e-05</v>
      </c>
      <c r="AJ58" s="30" t="n">
        <v>8.555417467729655e-05</v>
      </c>
      <c r="AK58" s="30" t="n">
        <v>1.201711656822145e-05</v>
      </c>
      <c r="AL58" s="30" t="n">
        <v>0.002791160844117215</v>
      </c>
      <c r="AM58" s="30" t="n">
        <v>0.002953156099175943</v>
      </c>
      <c r="AN58" s="32" t="n">
        <v>0</v>
      </c>
      <c r="AO58" s="32" t="n">
        <v>5.184272594518707e-06</v>
      </c>
      <c r="AP58" s="32" t="n">
        <v>1.351283974690089e-07</v>
      </c>
      <c r="AQ58" s="32" t="n">
        <v>6.549064862657901e-08</v>
      </c>
      <c r="AR58" s="32" t="n">
        <v>4.744974873978969e-08</v>
      </c>
      <c r="AS58" s="32" t="n">
        <v>1.883034516292265e-06</v>
      </c>
      <c r="AT58" s="32" t="n">
        <v>7.315375905646349e-06</v>
      </c>
      <c r="AU58" s="34" t="n">
        <v>0</v>
      </c>
      <c r="AV58" s="34" t="n">
        <v>0</v>
      </c>
      <c r="AW58" s="34" t="n">
        <v>0.001511761254930456</v>
      </c>
      <c r="AX58" s="34" t="n">
        <v>0.0201770987761535</v>
      </c>
      <c r="AY58" s="34" t="n">
        <v>0.01468578659893958</v>
      </c>
      <c r="AZ58" s="34" t="n">
        <v>0.1652363075739789</v>
      </c>
      <c r="BA58" s="34" t="n">
        <v>0.2016109542040024</v>
      </c>
      <c r="BB58" s="6" t="n"/>
      <c r="BC58" s="6" t="n"/>
      <c r="BD58" t="inlineStr">
        <is>
          <t>transport, Bicycle, electric (&lt;25 km/h), 2050, label-certified electricity/CH U</t>
        </is>
      </c>
      <c r="BF58" s="5" t="n">
        <v>0.009607562300000001</v>
      </c>
      <c r="BG58" s="5">
        <f>BF58-R58</f>
        <v/>
      </c>
      <c r="BH58" s="2" t="n">
        <v>23.365871</v>
      </c>
    </row>
    <row r="59">
      <c r="A59">
        <f>B59&amp;" - "&amp;D59&amp;" - "&amp;IF(I59&lt;&gt;"",I59&amp;" - "&amp;E59,E59)</f>
        <v/>
      </c>
      <c r="B59" t="inlineStr">
        <is>
          <t>Bicycle, electric (&lt;45 km/h)</t>
        </is>
      </c>
      <c r="D59" s="18" t="n">
        <v>2020</v>
      </c>
      <c r="E59" t="inlineStr">
        <is>
          <t>CH</t>
        </is>
      </c>
      <c r="F59" t="inlineStr">
        <is>
          <t>None</t>
        </is>
      </c>
      <c r="G59" t="inlineStr">
        <is>
          <t>vkm</t>
        </is>
      </c>
      <c r="H59" t="inlineStr">
        <is>
          <t>BEV</t>
        </is>
      </c>
      <c r="I59" t="inlineStr">
        <is>
          <t>NMC</t>
        </is>
      </c>
      <c r="J59" t="inlineStr">
        <is>
          <t>label-certified electricity</t>
        </is>
      </c>
      <c r="L59" s="24" t="n">
        <v>0</v>
      </c>
      <c r="M59" s="24" t="n">
        <v>0</v>
      </c>
      <c r="N59" s="24" t="n">
        <v>0.0002786706453612946</v>
      </c>
      <c r="O59" s="24" t="n">
        <v>0.001195732624675443</v>
      </c>
      <c r="P59" s="24" t="n">
        <v>0.0004700066254413007</v>
      </c>
      <c r="Q59" s="24" t="n">
        <v>0.009833485363001215</v>
      </c>
      <c r="R59" s="24" t="n">
        <v>0.01177789525847925</v>
      </c>
      <c r="S59" s="26" t="n">
        <v>0</v>
      </c>
      <c r="T59" s="26" t="n">
        <v>0</v>
      </c>
      <c r="U59" s="26" t="n">
        <v>0.000158845785788578</v>
      </c>
      <c r="V59" s="26" t="n">
        <v>9.831747354962542e-05</v>
      </c>
      <c r="W59" s="26" t="n">
        <v>2.969860969829242e-05</v>
      </c>
      <c r="X59" s="26" t="n">
        <v>0.008599161181964438</v>
      </c>
      <c r="Y59" s="26" t="n">
        <v>0.008886023051000934</v>
      </c>
      <c r="Z59" s="28" t="n">
        <v>0</v>
      </c>
      <c r="AA59" s="28" t="n">
        <v>0.001375806023799049</v>
      </c>
      <c r="AB59" s="28" t="n">
        <v>2.802942264284548e-05</v>
      </c>
      <c r="AC59" s="28" t="n">
        <v>2.396826009396162e-05</v>
      </c>
      <c r="AD59" s="28" t="n">
        <v>1.34999734238527e-05</v>
      </c>
      <c r="AE59" s="28" t="n">
        <v>0.0008379577788119637</v>
      </c>
      <c r="AF59" s="28" t="n">
        <v>0.002279261458771672</v>
      </c>
      <c r="AG59" s="30" t="n">
        <v>0</v>
      </c>
      <c r="AH59" s="30" t="n">
        <v>7.228237882960114e-06</v>
      </c>
      <c r="AI59" s="30" t="n">
        <v>0.0001050429925159661</v>
      </c>
      <c r="AJ59" s="30" t="n">
        <v>8.555417467729655e-05</v>
      </c>
      <c r="AK59" s="30" t="n">
        <v>1.259918039874964e-05</v>
      </c>
      <c r="AL59" s="30" t="n">
        <v>0.002343476825969153</v>
      </c>
      <c r="AM59" s="30" t="n">
        <v>0.002553901411444126</v>
      </c>
      <c r="AN59" s="32" t="n">
        <v>0</v>
      </c>
      <c r="AO59" s="32" t="n">
        <v>5.184272594518707e-06</v>
      </c>
      <c r="AP59" s="32" t="n">
        <v>2.481704884966665e-07</v>
      </c>
      <c r="AQ59" s="32" t="n">
        <v>6.549064862657901e-08</v>
      </c>
      <c r="AR59" s="32" t="n">
        <v>4.974803571672711e-08</v>
      </c>
      <c r="AS59" s="32" t="n">
        <v>1.770597549801543e-06</v>
      </c>
      <c r="AT59" s="32" t="n">
        <v>7.318279317160222e-06</v>
      </c>
      <c r="AU59" s="34" t="n">
        <v>0</v>
      </c>
      <c r="AV59" s="34" t="n">
        <v>0</v>
      </c>
      <c r="AW59" s="34" t="n">
        <v>0.002776429944804675</v>
      </c>
      <c r="AX59" s="34" t="n">
        <v>0.0201770987761535</v>
      </c>
      <c r="AY59" s="34" t="n">
        <v>0.01539711074675581</v>
      </c>
      <c r="AZ59" s="34" t="n">
        <v>0.1296614040803506</v>
      </c>
      <c r="BA59" s="34" t="n">
        <v>0.1680120435480645</v>
      </c>
      <c r="BB59" s="6" t="n"/>
      <c r="BC59" s="6" t="n"/>
      <c r="BD59" t="inlineStr">
        <is>
          <t>transport, Bicycle, electric (&lt;45 km/h), label-certified electricity/CH U</t>
        </is>
      </c>
      <c r="BF59" s="5" t="n">
        <v>0.007973282</v>
      </c>
      <c r="BG59" s="5">
        <f>BF59-R59</f>
        <v/>
      </c>
      <c r="BH59" s="2" t="n">
        <v>22.508681</v>
      </c>
    </row>
    <row r="60">
      <c r="A60">
        <f>B60&amp;" - "&amp;D60&amp;" - "&amp;IF(I60&lt;&gt;"",I60&amp;" - "&amp;E60,E60)</f>
        <v/>
      </c>
      <c r="B60" t="inlineStr">
        <is>
          <t>Bicycle, electric (&lt;45 km/h)</t>
        </is>
      </c>
      <c r="D60" s="18" t="n">
        <v>2030</v>
      </c>
      <c r="E60" t="inlineStr">
        <is>
          <t>CH</t>
        </is>
      </c>
      <c r="F60" t="inlineStr">
        <is>
          <t>None</t>
        </is>
      </c>
      <c r="G60" t="inlineStr">
        <is>
          <t>vkm</t>
        </is>
      </c>
      <c r="H60" t="inlineStr">
        <is>
          <t>BEV</t>
        </is>
      </c>
      <c r="I60" t="inlineStr">
        <is>
          <t>NMC</t>
        </is>
      </c>
      <c r="J60" t="inlineStr">
        <is>
          <t>label-certified electricity</t>
        </is>
      </c>
      <c r="L60" s="24" t="n">
        <v>0</v>
      </c>
      <c r="M60" s="24" t="n">
        <v>0</v>
      </c>
      <c r="N60" s="24" t="n">
        <v>0.0002786706453612946</v>
      </c>
      <c r="O60" s="24" t="n">
        <v>0.001195732624675443</v>
      </c>
      <c r="P60" s="24" t="n">
        <v>0.0004679429966742299</v>
      </c>
      <c r="Q60" s="24" t="n">
        <v>0.009777544394400692</v>
      </c>
      <c r="R60" s="24" t="n">
        <v>0.01171989066111166</v>
      </c>
      <c r="S60" s="26" t="n">
        <v>0</v>
      </c>
      <c r="T60" s="26" t="n">
        <v>0</v>
      </c>
      <c r="U60" s="26" t="n">
        <v>0.000158845785788578</v>
      </c>
      <c r="V60" s="26" t="n">
        <v>9.831747354962542e-05</v>
      </c>
      <c r="W60" s="26" t="n">
        <v>2.956821386555738e-05</v>
      </c>
      <c r="X60" s="26" t="n">
        <v>0.007384648857631467</v>
      </c>
      <c r="Y60" s="26" t="n">
        <v>0.007671380330835228</v>
      </c>
      <c r="Z60" s="28" t="n">
        <v>0</v>
      </c>
      <c r="AA60" s="28" t="n">
        <v>0.001375806023799049</v>
      </c>
      <c r="AB60" s="28" t="n">
        <v>2.802942264284548e-05</v>
      </c>
      <c r="AC60" s="28" t="n">
        <v>2.396826009396162e-05</v>
      </c>
      <c r="AD60" s="28" t="n">
        <v>1.344069993279074e-05</v>
      </c>
      <c r="AE60" s="28" t="n">
        <v>0.0007665730032181484</v>
      </c>
      <c r="AF60" s="28" t="n">
        <v>0.002207817409686795</v>
      </c>
      <c r="AG60" s="30" t="n">
        <v>0</v>
      </c>
      <c r="AH60" s="30" t="n">
        <v>7.228237882960114e-06</v>
      </c>
      <c r="AI60" s="30" t="n">
        <v>0.0001050429925159661</v>
      </c>
      <c r="AJ60" s="30" t="n">
        <v>8.555417467729655e-05</v>
      </c>
      <c r="AK60" s="30" t="n">
        <v>1.254386196342341e-05</v>
      </c>
      <c r="AL60" s="30" t="n">
        <v>0.002187611102791356</v>
      </c>
      <c r="AM60" s="30" t="n">
        <v>0.002397980369831002</v>
      </c>
      <c r="AN60" s="32" t="n">
        <v>0</v>
      </c>
      <c r="AO60" s="32" t="n">
        <v>5.184272594518707e-06</v>
      </c>
      <c r="AP60" s="32" t="n">
        <v>2.481704884966665e-07</v>
      </c>
      <c r="AQ60" s="32" t="n">
        <v>6.549064862657901e-08</v>
      </c>
      <c r="AR60" s="32" t="n">
        <v>4.952961012003704e-08</v>
      </c>
      <c r="AS60" s="32" t="n">
        <v>1.557545808442301e-06</v>
      </c>
      <c r="AT60" s="32" t="n">
        <v>7.10500915020429e-06</v>
      </c>
      <c r="AU60" s="34" t="n">
        <v>0</v>
      </c>
      <c r="AV60" s="34" t="n">
        <v>0</v>
      </c>
      <c r="AW60" s="34" t="n">
        <v>0.002776429944804675</v>
      </c>
      <c r="AX60" s="34" t="n">
        <v>0.0201770987761535</v>
      </c>
      <c r="AY60" s="34" t="n">
        <v>0.01532950761321073</v>
      </c>
      <c r="AZ60" s="34" t="n">
        <v>0.1258304432143318</v>
      </c>
      <c r="BA60" s="34" t="n">
        <v>0.1641134795485007</v>
      </c>
      <c r="BB60" s="6" t="n"/>
      <c r="BC60" s="6" t="n"/>
      <c r="BD60" t="inlineStr">
        <is>
          <t>transport, Bicycle, electric (&lt;45 km/h), 2030, label-certified electricity/CH U</t>
        </is>
      </c>
      <c r="BF60" s="5" t="n">
        <v>0.007814128699999999</v>
      </c>
      <c r="BG60" s="5">
        <f>BF60-R60</f>
        <v/>
      </c>
      <c r="BH60" s="2" t="n">
        <v>20.203739</v>
      </c>
    </row>
    <row r="61">
      <c r="A61">
        <f>B61&amp;" - "&amp;D61&amp;" - "&amp;IF(I61&lt;&gt;"",I61&amp;" - "&amp;E61,E61)</f>
        <v/>
      </c>
      <c r="B61" t="inlineStr">
        <is>
          <t>Bicycle, electric (&lt;45 km/h)</t>
        </is>
      </c>
      <c r="D61" s="18" t="n">
        <v>2040</v>
      </c>
      <c r="E61" t="inlineStr">
        <is>
          <t>CH</t>
        </is>
      </c>
      <c r="F61" t="inlineStr">
        <is>
          <t>None</t>
        </is>
      </c>
      <c r="G61" t="inlineStr">
        <is>
          <t>vkm</t>
        </is>
      </c>
      <c r="H61" t="inlineStr">
        <is>
          <t>BEV</t>
        </is>
      </c>
      <c r="I61" t="inlineStr">
        <is>
          <t>NMC</t>
        </is>
      </c>
      <c r="J61" t="inlineStr">
        <is>
          <t>label-certified electricity</t>
        </is>
      </c>
      <c r="L61" s="24" t="n">
        <v>0</v>
      </c>
      <c r="M61" s="24" t="n">
        <v>0</v>
      </c>
      <c r="N61" s="24" t="n">
        <v>0.0002786706453612946</v>
      </c>
      <c r="O61" s="24" t="n">
        <v>0.001195732624675443</v>
      </c>
      <c r="P61" s="24" t="n">
        <v>0.0004643164725909217</v>
      </c>
      <c r="Q61" s="24" t="n">
        <v>0.009576160950133533</v>
      </c>
      <c r="R61" s="24" t="n">
        <v>0.01151488069276119</v>
      </c>
      <c r="S61" s="26" t="n">
        <v>0</v>
      </c>
      <c r="T61" s="26" t="n">
        <v>0</v>
      </c>
      <c r="U61" s="26" t="n">
        <v>0.000158845785788578</v>
      </c>
      <c r="V61" s="26" t="n">
        <v>9.831747354962542e-05</v>
      </c>
      <c r="W61" s="26" t="n">
        <v>2.933906236538331e-05</v>
      </c>
      <c r="X61" s="26" t="n">
        <v>0.006281037762980531</v>
      </c>
      <c r="Y61" s="26" t="n">
        <v>0.006567540084684118</v>
      </c>
      <c r="Z61" s="28" t="n">
        <v>0</v>
      </c>
      <c r="AA61" s="28" t="n">
        <v>0.001375806023799049</v>
      </c>
      <c r="AB61" s="28" t="n">
        <v>2.802942264284548e-05</v>
      </c>
      <c r="AC61" s="28" t="n">
        <v>2.396826009396162e-05</v>
      </c>
      <c r="AD61" s="28" t="n">
        <v>1.333653548893923e-05</v>
      </c>
      <c r="AE61" s="28" t="n">
        <v>0.0006944375417963364</v>
      </c>
      <c r="AF61" s="28" t="n">
        <v>0.002135577783821132</v>
      </c>
      <c r="AG61" s="30" t="n">
        <v>0</v>
      </c>
      <c r="AH61" s="30" t="n">
        <v>7.228237882960114e-06</v>
      </c>
      <c r="AI61" s="30" t="n">
        <v>0.0001050429925159661</v>
      </c>
      <c r="AJ61" s="30" t="n">
        <v>8.555417467729655e-05</v>
      </c>
      <c r="AK61" s="30" t="n">
        <v>1.244664794840158e-05</v>
      </c>
      <c r="AL61" s="30" t="n">
        <v>0.002016975262949929</v>
      </c>
      <c r="AM61" s="30" t="n">
        <v>0.002227247315974553</v>
      </c>
      <c r="AN61" s="32" t="n">
        <v>0</v>
      </c>
      <c r="AO61" s="32" t="n">
        <v>5.184272594518707e-06</v>
      </c>
      <c r="AP61" s="32" t="n">
        <v>2.481704884966665e-07</v>
      </c>
      <c r="AQ61" s="32" t="n">
        <v>6.549064862657901e-08</v>
      </c>
      <c r="AR61" s="32" t="n">
        <v>4.914575925526552e-08</v>
      </c>
      <c r="AS61" s="32" t="n">
        <v>1.362294714948311e-06</v>
      </c>
      <c r="AT61" s="32" t="n">
        <v>6.909374205845528e-06</v>
      </c>
      <c r="AU61" s="34" t="n">
        <v>0</v>
      </c>
      <c r="AV61" s="34" t="n">
        <v>0</v>
      </c>
      <c r="AW61" s="34" t="n">
        <v>0.002776429944804675</v>
      </c>
      <c r="AX61" s="34" t="n">
        <v>0.0201770987761535</v>
      </c>
      <c r="AY61" s="34" t="n">
        <v>0.01521070504764254</v>
      </c>
      <c r="AZ61" s="34" t="n">
        <v>0.1208197410054825</v>
      </c>
      <c r="BA61" s="34" t="n">
        <v>0.1589839747740832</v>
      </c>
      <c r="BB61" s="6" t="n"/>
      <c r="BC61" s="6" t="n"/>
      <c r="BD61" t="inlineStr">
        <is>
          <t>transport, Bicycle, electric (&lt;45 km/h), 2040, label-certified electricity/CH U</t>
        </is>
      </c>
      <c r="BF61" s="5" t="n">
        <v>0.007600357800000001</v>
      </c>
      <c r="BG61" s="5">
        <f>BF61-R61</f>
        <v/>
      </c>
      <c r="BH61" s="2" t="n">
        <v>18.10508</v>
      </c>
    </row>
    <row r="62">
      <c r="A62">
        <f>B62&amp;" - "&amp;D62&amp;" - "&amp;IF(I62&lt;&gt;"",I62&amp;" - "&amp;E62,E62)</f>
        <v/>
      </c>
      <c r="B62" t="inlineStr">
        <is>
          <t>Bicycle, electric (&lt;45 km/h)</t>
        </is>
      </c>
      <c r="D62" s="18" t="n">
        <v>2050</v>
      </c>
      <c r="E62" t="inlineStr">
        <is>
          <t>CH</t>
        </is>
      </c>
      <c r="F62" t="inlineStr">
        <is>
          <t>None</t>
        </is>
      </c>
      <c r="G62" t="inlineStr">
        <is>
          <t>vkm</t>
        </is>
      </c>
      <c r="H62" t="inlineStr">
        <is>
          <t>BEV</t>
        </is>
      </c>
      <c r="I62" t="inlineStr">
        <is>
          <t>NMC</t>
        </is>
      </c>
      <c r="J62" t="inlineStr">
        <is>
          <t>label-certified electricity</t>
        </is>
      </c>
      <c r="L62" s="24" t="n">
        <v>0</v>
      </c>
      <c r="M62" s="24" t="n">
        <v>0</v>
      </c>
      <c r="N62" s="24" t="n">
        <v>0.0002786706453612946</v>
      </c>
      <c r="O62" s="24" t="n">
        <v>0.001195732624675443</v>
      </c>
      <c r="P62" s="24" t="n">
        <v>0.0004650903333785732</v>
      </c>
      <c r="Q62" s="24" t="n">
        <v>0.009899386647414797</v>
      </c>
      <c r="R62" s="24" t="n">
        <v>0.01183888025083011</v>
      </c>
      <c r="S62" s="26" t="n">
        <v>0</v>
      </c>
      <c r="T62" s="26" t="n">
        <v>0</v>
      </c>
      <c r="U62" s="26" t="n">
        <v>0.000158845785788578</v>
      </c>
      <c r="V62" s="26" t="n">
        <v>9.831747354962542e-05</v>
      </c>
      <c r="W62" s="26" t="n">
        <v>2.938796080265894e-05</v>
      </c>
      <c r="X62" s="26" t="n">
        <v>0.00617788644576912</v>
      </c>
      <c r="Y62" s="26" t="n">
        <v>0.006464437665909982</v>
      </c>
      <c r="Z62" s="28" t="n">
        <v>0</v>
      </c>
      <c r="AA62" s="28" t="n">
        <v>0.001375806023799049</v>
      </c>
      <c r="AB62" s="28" t="n">
        <v>2.802942264284548e-05</v>
      </c>
      <c r="AC62" s="28" t="n">
        <v>2.396826009396162e-05</v>
      </c>
      <c r="AD62" s="28" t="n">
        <v>1.335876304808745e-05</v>
      </c>
      <c r="AE62" s="28" t="n">
        <v>0.0007037072965090728</v>
      </c>
      <c r="AF62" s="28" t="n">
        <v>0.002144869766093016</v>
      </c>
      <c r="AG62" s="30" t="n">
        <v>0</v>
      </c>
      <c r="AH62" s="30" t="n">
        <v>7.228237882960114e-06</v>
      </c>
      <c r="AI62" s="30" t="n">
        <v>0.0001050429925159661</v>
      </c>
      <c r="AJ62" s="30" t="n">
        <v>8.555417467729655e-05</v>
      </c>
      <c r="AK62" s="30" t="n">
        <v>1.246739236164892e-05</v>
      </c>
      <c r="AL62" s="30" t="n">
        <v>0.00205553027420888</v>
      </c>
      <c r="AM62" s="30" t="n">
        <v>0.002265823071646752</v>
      </c>
      <c r="AN62" s="32" t="n">
        <v>0</v>
      </c>
      <c r="AO62" s="32" t="n">
        <v>5.184272594518707e-06</v>
      </c>
      <c r="AP62" s="32" t="n">
        <v>2.481704884966665e-07</v>
      </c>
      <c r="AQ62" s="32" t="n">
        <v>6.549064862657901e-08</v>
      </c>
      <c r="AR62" s="32" t="n">
        <v>4.922766885402429e-08</v>
      </c>
      <c r="AS62" s="32" t="n">
        <v>1.349571522177053e-06</v>
      </c>
      <c r="AT62" s="32" t="n">
        <v>6.89673292267303e-06</v>
      </c>
      <c r="AU62" s="34" t="n">
        <v>0</v>
      </c>
      <c r="AV62" s="34" t="n">
        <v>0</v>
      </c>
      <c r="AW62" s="34" t="n">
        <v>0.002776429944804675</v>
      </c>
      <c r="AX62" s="34" t="n">
        <v>0.0201770987761535</v>
      </c>
      <c r="AY62" s="34" t="n">
        <v>0.01523605622272195</v>
      </c>
      <c r="AZ62" s="34" t="n">
        <v>0.1238947789319083</v>
      </c>
      <c r="BA62" s="34" t="n">
        <v>0.1620843638755884</v>
      </c>
      <c r="BB62" s="6" t="n"/>
      <c r="BC62" s="6" t="n"/>
      <c r="BD62" t="inlineStr">
        <is>
          <t>transport, Bicycle, electric (&lt;45 km/h), 2050, label-certified electricity/CH U</t>
        </is>
      </c>
      <c r="BF62" s="5" t="n">
        <v>0.0077195111</v>
      </c>
      <c r="BG62" s="5">
        <f>BF62-R62</f>
        <v/>
      </c>
      <c r="BH62" s="2" t="n">
        <v>17.880268</v>
      </c>
    </row>
    <row r="63">
      <c r="A63">
        <f>B63&amp;" - "&amp;D63&amp;" - "&amp;IF(I63&lt;&gt;"",I63&amp;" - "&amp;E63,E63)</f>
        <v/>
      </c>
      <c r="B63" t="inlineStr">
        <is>
          <t>Bicycle, battery electric, cargo bike</t>
        </is>
      </c>
      <c r="D63" s="18" t="n">
        <v>2020</v>
      </c>
      <c r="E63" t="inlineStr">
        <is>
          <t>CH</t>
        </is>
      </c>
      <c r="F63" t="inlineStr">
        <is>
          <t>None</t>
        </is>
      </c>
      <c r="G63" t="inlineStr">
        <is>
          <t>vkm</t>
        </is>
      </c>
      <c r="H63" t="inlineStr">
        <is>
          <t>BEV</t>
        </is>
      </c>
      <c r="I63" t="inlineStr">
        <is>
          <t>NMC</t>
        </is>
      </c>
      <c r="J63" t="inlineStr">
        <is>
          <t>label-certified electricity</t>
        </is>
      </c>
      <c r="L63" s="24" t="n">
        <v>0</v>
      </c>
      <c r="M63" s="24" t="n">
        <v>0</v>
      </c>
      <c r="N63" s="24" t="n">
        <v>0.0002134720130700155</v>
      </c>
      <c r="O63" s="24" t="n">
        <v>0.001195732624675443</v>
      </c>
      <c r="P63" s="24" t="n">
        <v>0.0007749988182216119</v>
      </c>
      <c r="Q63" s="24" t="n">
        <v>0.02220785318367135</v>
      </c>
      <c r="R63" s="24" t="n">
        <v>0.02439205663963842</v>
      </c>
      <c r="S63" s="26" t="n">
        <v>0</v>
      </c>
      <c r="T63" s="26" t="n">
        <v>0</v>
      </c>
      <c r="U63" s="26" t="n">
        <v>0.000121681742316322</v>
      </c>
      <c r="V63" s="26" t="n">
        <v>9.831747354962542e-05</v>
      </c>
      <c r="W63" s="26" t="n">
        <v>4.897034674222067e-05</v>
      </c>
      <c r="X63" s="26" t="n">
        <v>0.01343794184127419</v>
      </c>
      <c r="Y63" s="26" t="n">
        <v>0.01370691140388236</v>
      </c>
      <c r="Z63" s="28" t="n">
        <v>0</v>
      </c>
      <c r="AA63" s="28" t="n">
        <v>0.002751612047598098</v>
      </c>
      <c r="AB63" s="28" t="n">
        <v>2.147157361695178e-05</v>
      </c>
      <c r="AC63" s="28" t="n">
        <v>2.396826009396162e-05</v>
      </c>
      <c r="AD63" s="28" t="n">
        <v>2.226024673521474e-05</v>
      </c>
      <c r="AE63" s="28" t="n">
        <v>0.001519419196695067</v>
      </c>
      <c r="AF63" s="28" t="n">
        <v>0.004338731324739293</v>
      </c>
      <c r="AG63" s="30" t="n">
        <v>0</v>
      </c>
      <c r="AH63" s="30" t="n">
        <v>1.445647576592023e-05</v>
      </c>
      <c r="AI63" s="30" t="n">
        <v>8.046681430047874e-05</v>
      </c>
      <c r="AJ63" s="30" t="n">
        <v>8.555417467729655e-05</v>
      </c>
      <c r="AK63" s="30" t="n">
        <v>2.077491973740558e-05</v>
      </c>
      <c r="AL63" s="30" t="n">
        <v>0.00412477696596803</v>
      </c>
      <c r="AM63" s="30" t="n">
        <v>0.004326029350449131</v>
      </c>
      <c r="AN63" s="32" t="n">
        <v>0</v>
      </c>
      <c r="AO63" s="32" t="n">
        <v>1.036854518903741e-05</v>
      </c>
      <c r="AP63" s="32" t="n">
        <v>1.901077657292092e-07</v>
      </c>
      <c r="AQ63" s="32" t="n">
        <v>6.549064862657901e-08</v>
      </c>
      <c r="AR63" s="32" t="n">
        <v>8.20300540510682e-08</v>
      </c>
      <c r="AS63" s="32" t="n">
        <v>3.247132157769772e-06</v>
      </c>
      <c r="AT63" s="32" t="n">
        <v>1.395330581521404e-05</v>
      </c>
      <c r="AU63" s="34" t="n">
        <v>0</v>
      </c>
      <c r="AV63" s="34" t="n">
        <v>0</v>
      </c>
      <c r="AW63" s="34" t="n">
        <v>0.002126847945168059</v>
      </c>
      <c r="AX63" s="34" t="n">
        <v>0.0201770987761535</v>
      </c>
      <c r="AY63" s="34" t="n">
        <v>0.02538845621922689</v>
      </c>
      <c r="AZ63" s="34" t="n">
        <v>0.2830850608147603</v>
      </c>
      <c r="BA63" s="34" t="n">
        <v>0.3307774637553088</v>
      </c>
      <c r="BB63" s="6" t="n"/>
      <c r="BC63" s="6" t="n"/>
      <c r="BD63" t="inlineStr">
        <is>
          <t>transport, Bicycle, battery electric, cargo bike, label-certified electricity/CH U</t>
        </is>
      </c>
      <c r="BF63" s="5" t="n">
        <v>0.016140363</v>
      </c>
      <c r="BG63" s="5">
        <f>BF63-R63</f>
        <v/>
      </c>
      <c r="BH63" s="2" t="n">
        <v>39.702022</v>
      </c>
    </row>
    <row r="64">
      <c r="A64">
        <f>B64&amp;" - "&amp;D64&amp;" - "&amp;IF(I64&lt;&gt;"",I64&amp;" - "&amp;E64,E64)</f>
        <v/>
      </c>
      <c r="B64" t="inlineStr">
        <is>
          <t>Bicycle, battery electric, cargo bike</t>
        </is>
      </c>
      <c r="D64" s="18" t="n">
        <v>2030</v>
      </c>
      <c r="E64" t="inlineStr">
        <is>
          <t>CH</t>
        </is>
      </c>
      <c r="F64" t="inlineStr">
        <is>
          <t>None</t>
        </is>
      </c>
      <c r="G64" t="inlineStr">
        <is>
          <t>vkm</t>
        </is>
      </c>
      <c r="H64" t="inlineStr">
        <is>
          <t>BEV</t>
        </is>
      </c>
      <c r="I64" t="inlineStr">
        <is>
          <t>NMC</t>
        </is>
      </c>
      <c r="J64" t="inlineStr">
        <is>
          <t>label-certified electricity</t>
        </is>
      </c>
      <c r="L64" s="24" t="n">
        <v>0</v>
      </c>
      <c r="M64" s="24" t="n">
        <v>0</v>
      </c>
      <c r="N64" s="24" t="n">
        <v>0.0002134720130700155</v>
      </c>
      <c r="O64" s="24" t="n">
        <v>0.001195732624675443</v>
      </c>
      <c r="P64" s="24" t="n">
        <v>0.0007683678934333036</v>
      </c>
      <c r="Q64" s="24" t="n">
        <v>0.02255563105074997</v>
      </c>
      <c r="R64" s="24" t="n">
        <v>0.02473320358192873</v>
      </c>
      <c r="S64" s="26" t="n">
        <v>0</v>
      </c>
      <c r="T64" s="26" t="n">
        <v>0</v>
      </c>
      <c r="U64" s="26" t="n">
        <v>0.000121681742316322</v>
      </c>
      <c r="V64" s="26" t="n">
        <v>9.831747354962542e-05</v>
      </c>
      <c r="W64" s="26" t="n">
        <v>4.855135425027058e-05</v>
      </c>
      <c r="X64" s="26" t="n">
        <v>0.01080209838558691</v>
      </c>
      <c r="Y64" s="26" t="n">
        <v>0.01107064895570313</v>
      </c>
      <c r="Z64" s="28" t="n">
        <v>0</v>
      </c>
      <c r="AA64" s="28" t="n">
        <v>0.002751612047598098</v>
      </c>
      <c r="AB64" s="28" t="n">
        <v>2.147157361695178e-05</v>
      </c>
      <c r="AC64" s="28" t="n">
        <v>2.396826009396162e-05</v>
      </c>
      <c r="AD64" s="28" t="n">
        <v>2.20697870617289e-05</v>
      </c>
      <c r="AE64" s="28" t="n">
        <v>0.001386348195134585</v>
      </c>
      <c r="AF64" s="28" t="n">
        <v>0.004205469863505324</v>
      </c>
      <c r="AG64" s="30" t="n">
        <v>0</v>
      </c>
      <c r="AH64" s="30" t="n">
        <v>1.445647576592023e-05</v>
      </c>
      <c r="AI64" s="30" t="n">
        <v>8.046681430047874e-05</v>
      </c>
      <c r="AJ64" s="30" t="n">
        <v>8.555417467729655e-05</v>
      </c>
      <c r="AK64" s="30" t="n">
        <v>2.059716858859998e-05</v>
      </c>
      <c r="AL64" s="30" t="n">
        <v>0.003870340029132017</v>
      </c>
      <c r="AM64" s="30" t="n">
        <v>0.004071414662464312</v>
      </c>
      <c r="AN64" s="32" t="n">
        <v>0</v>
      </c>
      <c r="AO64" s="32" t="n">
        <v>1.036854518903741e-05</v>
      </c>
      <c r="AP64" s="32" t="n">
        <v>1.901077657292092e-07</v>
      </c>
      <c r="AQ64" s="32" t="n">
        <v>6.549064862657901e-08</v>
      </c>
      <c r="AR64" s="32" t="n">
        <v>8.132820121464495e-08</v>
      </c>
      <c r="AS64" s="32" t="n">
        <v>2.787113931107627e-06</v>
      </c>
      <c r="AT64" s="32" t="n">
        <v>1.349258573571547e-05</v>
      </c>
      <c r="AU64" s="34" t="n">
        <v>0</v>
      </c>
      <c r="AV64" s="34" t="n">
        <v>0</v>
      </c>
      <c r="AW64" s="34" t="n">
        <v>0.002126847945168059</v>
      </c>
      <c r="AX64" s="34" t="n">
        <v>0.0201770987761535</v>
      </c>
      <c r="AY64" s="34" t="n">
        <v>0.02517123144452689</v>
      </c>
      <c r="AZ64" s="34" t="n">
        <v>0.2795139071662024</v>
      </c>
      <c r="BA64" s="34" t="n">
        <v>0.3269890853320508</v>
      </c>
      <c r="BB64" s="6" t="n"/>
      <c r="BC64" s="6" t="n"/>
      <c r="BD64" t="inlineStr">
        <is>
          <t>transport, Bicycle, battery electric, cargo bike, 2030, label-certified electricity/CH U</t>
        </is>
      </c>
      <c r="BF64" s="5" t="n">
        <v>0.015970189</v>
      </c>
      <c r="BG64" s="5">
        <f>BF64-R64</f>
        <v/>
      </c>
      <c r="BH64" s="2" t="n">
        <v>34.616849</v>
      </c>
    </row>
    <row r="65">
      <c r="A65">
        <f>B65&amp;" - "&amp;D65&amp;" - "&amp;IF(I65&lt;&gt;"",I65&amp;" - "&amp;E65,E65)</f>
        <v/>
      </c>
      <c r="B65" t="inlineStr">
        <is>
          <t>Bicycle, battery electric, cargo bike</t>
        </is>
      </c>
      <c r="D65" s="18" t="n">
        <v>2040</v>
      </c>
      <c r="E65" t="inlineStr">
        <is>
          <t>CH</t>
        </is>
      </c>
      <c r="F65" t="inlineStr">
        <is>
          <t>None</t>
        </is>
      </c>
      <c r="G65" t="inlineStr">
        <is>
          <t>vkm</t>
        </is>
      </c>
      <c r="H65" t="inlineStr">
        <is>
          <t>BEV</t>
        </is>
      </c>
      <c r="I65" t="inlineStr">
        <is>
          <t>NMC</t>
        </is>
      </c>
      <c r="J65" t="inlineStr">
        <is>
          <t>label-certified electricity</t>
        </is>
      </c>
      <c r="L65" s="24" t="n">
        <v>0</v>
      </c>
      <c r="M65" s="24" t="n">
        <v>0</v>
      </c>
      <c r="N65" s="24" t="n">
        <v>0.0002134720130700155</v>
      </c>
      <c r="O65" s="24" t="n">
        <v>0.001195732624675443</v>
      </c>
      <c r="P65" s="24" t="n">
        <v>0.0007624804819507784</v>
      </c>
      <c r="Q65" s="24" t="n">
        <v>0.02277527433494334</v>
      </c>
      <c r="R65" s="24" t="n">
        <v>0.02494695945463957</v>
      </c>
      <c r="S65" s="26" t="n">
        <v>0</v>
      </c>
      <c r="T65" s="26" t="n">
        <v>0</v>
      </c>
      <c r="U65" s="26" t="n">
        <v>0.000121681742316322</v>
      </c>
      <c r="V65" s="26" t="n">
        <v>9.831747354962542e-05</v>
      </c>
      <c r="W65" s="26" t="n">
        <v>4.817934260982063e-05</v>
      </c>
      <c r="X65" s="26" t="n">
        <v>0.00903720464853964</v>
      </c>
      <c r="Y65" s="26" t="n">
        <v>0.009305383207015409</v>
      </c>
      <c r="Z65" s="28" t="n">
        <v>0</v>
      </c>
      <c r="AA65" s="28" t="n">
        <v>0.002751612047598098</v>
      </c>
      <c r="AB65" s="28" t="n">
        <v>2.147157361695178e-05</v>
      </c>
      <c r="AC65" s="28" t="n">
        <v>2.396826009396162e-05</v>
      </c>
      <c r="AD65" s="28" t="n">
        <v>2.19006832784051e-05</v>
      </c>
      <c r="AE65" s="28" t="n">
        <v>0.0012964732590299</v>
      </c>
      <c r="AF65" s="28" t="n">
        <v>0.004115425823617317</v>
      </c>
      <c r="AG65" s="30" t="n">
        <v>0</v>
      </c>
      <c r="AH65" s="30" t="n">
        <v>1.445647576592023e-05</v>
      </c>
      <c r="AI65" s="30" t="n">
        <v>8.046681430047874e-05</v>
      </c>
      <c r="AJ65" s="30" t="n">
        <v>8.555417467729655e-05</v>
      </c>
      <c r="AK65" s="30" t="n">
        <v>2.043934834663986e-05</v>
      </c>
      <c r="AL65" s="30" t="n">
        <v>0.003696611527351222</v>
      </c>
      <c r="AM65" s="30" t="n">
        <v>0.003897528340441557</v>
      </c>
      <c r="AN65" s="32" t="n">
        <v>0</v>
      </c>
      <c r="AO65" s="32" t="n">
        <v>1.036854518903741e-05</v>
      </c>
      <c r="AP65" s="32" t="n">
        <v>1.901077657292092e-07</v>
      </c>
      <c r="AQ65" s="32" t="n">
        <v>6.549064862657901e-08</v>
      </c>
      <c r="AR65" s="32" t="n">
        <v>8.070504583585271e-08</v>
      </c>
      <c r="AS65" s="32" t="n">
        <v>2.478335941026461e-06</v>
      </c>
      <c r="AT65" s="32" t="n">
        <v>1.318318459025551e-05</v>
      </c>
      <c r="AU65" s="34" t="n">
        <v>0</v>
      </c>
      <c r="AV65" s="34" t="n">
        <v>0</v>
      </c>
      <c r="AW65" s="34" t="n">
        <v>0.002126847945168059</v>
      </c>
      <c r="AX65" s="34" t="n">
        <v>0.0201770987761535</v>
      </c>
      <c r="AY65" s="34" t="n">
        <v>0.0249783636811777</v>
      </c>
      <c r="AZ65" s="34" t="n">
        <v>0.2769810509291267</v>
      </c>
      <c r="BA65" s="34" t="n">
        <v>0.324263361331626</v>
      </c>
      <c r="BB65" s="6" t="n"/>
      <c r="BC65" s="6" t="n"/>
      <c r="BD65" t="inlineStr">
        <is>
          <t>transport, Bicycle, battery electric, cargo bike, 2040, label-certified electricity/CH U</t>
        </is>
      </c>
      <c r="BF65" s="5" t="n">
        <v>0.015842831</v>
      </c>
      <c r="BG65" s="5">
        <f>BF65-R65</f>
        <v/>
      </c>
      <c r="BH65" s="2" t="n">
        <v>31.194571</v>
      </c>
    </row>
    <row r="66">
      <c r="A66">
        <f>B66&amp;" - "&amp;D66&amp;" - "&amp;IF(I66&lt;&gt;"",I66&amp;" - "&amp;E66,E66)</f>
        <v/>
      </c>
      <c r="B66" t="inlineStr">
        <is>
          <t>Bicycle, battery electric, cargo bike</t>
        </is>
      </c>
      <c r="D66" s="18" t="n">
        <v>2050</v>
      </c>
      <c r="E66" t="inlineStr">
        <is>
          <t>CH</t>
        </is>
      </c>
      <c r="F66" t="inlineStr">
        <is>
          <t>None</t>
        </is>
      </c>
      <c r="G66" t="inlineStr">
        <is>
          <t>vkm</t>
        </is>
      </c>
      <c r="H66" t="inlineStr">
        <is>
          <t>BEV</t>
        </is>
      </c>
      <c r="I66" t="inlineStr">
        <is>
          <t>NMC</t>
        </is>
      </c>
      <c r="J66" t="inlineStr">
        <is>
          <t>label-certified electricity</t>
        </is>
      </c>
      <c r="L66" s="24" t="n">
        <v>0</v>
      </c>
      <c r="M66" s="24" t="n">
        <v>0</v>
      </c>
      <c r="N66" s="24" t="n">
        <v>0.0002134720130700155</v>
      </c>
      <c r="O66" s="24" t="n">
        <v>0.001195732624675443</v>
      </c>
      <c r="P66" s="24" t="n">
        <v>0.0007585656567897176</v>
      </c>
      <c r="Q66" s="24" t="n">
        <v>0.02350117157993232</v>
      </c>
      <c r="R66" s="24" t="n">
        <v>0.0256689418744675</v>
      </c>
      <c r="S66" s="26" t="n">
        <v>0</v>
      </c>
      <c r="T66" s="26" t="n">
        <v>0</v>
      </c>
      <c r="U66" s="26" t="n">
        <v>0.000121681742316322</v>
      </c>
      <c r="V66" s="26" t="n">
        <v>9.831747354962542e-05</v>
      </c>
      <c r="W66" s="26" t="n">
        <v>4.793197404477916e-05</v>
      </c>
      <c r="X66" s="26" t="n">
        <v>0.00825756430829544</v>
      </c>
      <c r="Y66" s="26" t="n">
        <v>0.008525495498206167</v>
      </c>
      <c r="Z66" s="28" t="n">
        <v>0</v>
      </c>
      <c r="AA66" s="28" t="n">
        <v>0.002751612047598098</v>
      </c>
      <c r="AB66" s="28" t="n">
        <v>2.147157361695178e-05</v>
      </c>
      <c r="AC66" s="28" t="n">
        <v>2.396826009396162e-05</v>
      </c>
      <c r="AD66" s="28" t="n">
        <v>2.178823797918463e-05</v>
      </c>
      <c r="AE66" s="28" t="n">
        <v>0.001286105342509066</v>
      </c>
      <c r="AF66" s="28" t="n">
        <v>0.004104945461797261</v>
      </c>
      <c r="AG66" s="30" t="n">
        <v>0</v>
      </c>
      <c r="AH66" s="30" t="n">
        <v>1.445647576592023e-05</v>
      </c>
      <c r="AI66" s="30" t="n">
        <v>8.046681430047874e-05</v>
      </c>
      <c r="AJ66" s="30" t="n">
        <v>8.555417467729655e-05</v>
      </c>
      <c r="AK66" s="30" t="n">
        <v>2.033440602080039e-05</v>
      </c>
      <c r="AL66" s="30" t="n">
        <v>0.003723904575222567</v>
      </c>
      <c r="AM66" s="30" t="n">
        <v>0.003924716445987063</v>
      </c>
      <c r="AN66" s="32" t="n">
        <v>0</v>
      </c>
      <c r="AO66" s="32" t="n">
        <v>1.036854518903741e-05</v>
      </c>
      <c r="AP66" s="32" t="n">
        <v>1.901077657292092e-07</v>
      </c>
      <c r="AQ66" s="32" t="n">
        <v>6.549064862657901e-08</v>
      </c>
      <c r="AR66" s="32" t="n">
        <v>8.029067963036712e-08</v>
      </c>
      <c r="AS66" s="32" t="n">
        <v>2.349456114138458e-06</v>
      </c>
      <c r="AT66" s="32" t="n">
        <v>1.305389039716203e-05</v>
      </c>
      <c r="AU66" s="34" t="n">
        <v>0</v>
      </c>
      <c r="AV66" s="34" t="n">
        <v>0</v>
      </c>
      <c r="AW66" s="34" t="n">
        <v>0.002126847945168059</v>
      </c>
      <c r="AX66" s="34" t="n">
        <v>0.0201770987761535</v>
      </c>
      <c r="AY66" s="34" t="n">
        <v>0.02485011656018777</v>
      </c>
      <c r="AZ66" s="34" t="n">
        <v>0.2823200758079386</v>
      </c>
      <c r="BA66" s="34" t="n">
        <v>0.3294741390894479</v>
      </c>
      <c r="BB66" s="6" t="n"/>
      <c r="BC66" s="6" t="n"/>
      <c r="BD66" t="inlineStr">
        <is>
          <t>transport, Bicycle, battery electric, cargo bike, 2050, label-certified electricity/CH U</t>
        </is>
      </c>
      <c r="BF66" s="5" t="n">
        <v>0.016030559</v>
      </c>
      <c r="BG66" s="5">
        <f>BF66-R66</f>
        <v/>
      </c>
      <c r="BH66" s="2" t="n">
        <v>29.600327</v>
      </c>
    </row>
    <row r="67">
      <c r="A67">
        <f>B67&amp;" - "&amp;D67&amp;" - "&amp;IF(I67&lt;&gt;"",I67&amp;" - "&amp;E67,E67)</f>
        <v/>
      </c>
      <c r="B67" t="inlineStr">
        <is>
          <t>Bicycle, electric (&lt;25 km/h)</t>
        </is>
      </c>
      <c r="D67" s="18" t="n">
        <v>2020</v>
      </c>
      <c r="E67" t="inlineStr">
        <is>
          <t>CH</t>
        </is>
      </c>
      <c r="F67" t="inlineStr">
        <is>
          <t>None</t>
        </is>
      </c>
      <c r="G67" t="inlineStr">
        <is>
          <t>vkm</t>
        </is>
      </c>
      <c r="H67" t="inlineStr">
        <is>
          <t>BEV</t>
        </is>
      </c>
      <c r="I67" t="inlineStr">
        <is>
          <t>LFP</t>
        </is>
      </c>
      <c r="J67" t="inlineStr">
        <is>
          <t>label-certified electricity</t>
        </is>
      </c>
      <c r="L67" s="24" t="n">
        <v>0</v>
      </c>
      <c r="M67" s="24" t="n">
        <v>0</v>
      </c>
      <c r="N67" s="24" t="n">
        <v>0.0001517356796025006</v>
      </c>
      <c r="O67" s="24" t="n">
        <v>0.001195732624675443</v>
      </c>
      <c r="P67" s="24" t="n">
        <v>0.0004665925337310733</v>
      </c>
      <c r="Q67" s="24" t="n">
        <v>0.01650564376120548</v>
      </c>
      <c r="R67" s="24" t="n">
        <v>0.0183197045992145</v>
      </c>
      <c r="S67" s="26" t="n">
        <v>0</v>
      </c>
      <c r="T67" s="26" t="n">
        <v>0</v>
      </c>
      <c r="U67" s="26" t="n">
        <v>8.649125288160251e-05</v>
      </c>
      <c r="V67" s="26" t="n">
        <v>9.831747354962542e-05</v>
      </c>
      <c r="W67" s="26" t="n">
        <v>2.948288129854695e-05</v>
      </c>
      <c r="X67" s="26" t="n">
        <v>0.008225866380793839</v>
      </c>
      <c r="Y67" s="26" t="n">
        <v>0.008440157988523614</v>
      </c>
      <c r="Z67" s="28" t="n">
        <v>0</v>
      </c>
      <c r="AA67" s="28" t="n">
        <v>0.001375806023799049</v>
      </c>
      <c r="AB67" s="28" t="n">
        <v>1.526197166574115e-05</v>
      </c>
      <c r="AC67" s="28" t="n">
        <v>2.396826009396162e-05</v>
      </c>
      <c r="AD67" s="28" t="n">
        <v>1.340191066290461e-05</v>
      </c>
      <c r="AE67" s="28" t="n">
        <v>0.001196824528555046</v>
      </c>
      <c r="AF67" s="28" t="n">
        <v>0.002625262694776702</v>
      </c>
      <c r="AG67" s="30" t="n">
        <v>0</v>
      </c>
      <c r="AH67" s="30" t="n">
        <v>7.228237882960114e-06</v>
      </c>
      <c r="AI67" s="30" t="n">
        <v>5.719572593025e-05</v>
      </c>
      <c r="AJ67" s="30" t="n">
        <v>8.555417467729655e-05</v>
      </c>
      <c r="AK67" s="30" t="n">
        <v>1.250766092854081e-05</v>
      </c>
      <c r="AL67" s="30" t="n">
        <v>0.003829640026095695</v>
      </c>
      <c r="AM67" s="30" t="n">
        <v>0.003992125825514743</v>
      </c>
      <c r="AN67" s="32" t="n">
        <v>0</v>
      </c>
      <c r="AO67" s="32" t="n">
        <v>5.184272594518707e-06</v>
      </c>
      <c r="AP67" s="32" t="n">
        <v>1.351283974690089e-07</v>
      </c>
      <c r="AQ67" s="32" t="n">
        <v>6.549064862657901e-08</v>
      </c>
      <c r="AR67" s="32" t="n">
        <v>4.938666983985016e-08</v>
      </c>
      <c r="AS67" s="32" t="n">
        <v>2.074391227463549e-06</v>
      </c>
      <c r="AT67" s="32" t="n">
        <v>7.508669537917694e-06</v>
      </c>
      <c r="AU67" s="34" t="n">
        <v>0</v>
      </c>
      <c r="AV67" s="34" t="n">
        <v>0</v>
      </c>
      <c r="AW67" s="34" t="n">
        <v>0.001511761254930456</v>
      </c>
      <c r="AX67" s="34" t="n">
        <v>0.0201770987761535</v>
      </c>
      <c r="AY67" s="34" t="n">
        <v>0.01528526732728785</v>
      </c>
      <c r="AZ67" s="34" t="n">
        <v>0.2104769139272263</v>
      </c>
      <c r="BA67" s="34" t="n">
        <v>0.2474510412855981</v>
      </c>
      <c r="BB67" s="6" t="n"/>
      <c r="BC67" s="6" t="n"/>
      <c r="BD67" t="inlineStr">
        <is>
          <t>transport, Bicycle, electric (&lt;25 km/h), LFP battery, label-certified electricity/CH U</t>
        </is>
      </c>
      <c r="BF67" s="5" t="n">
        <v>0.013146864</v>
      </c>
      <c r="BG67" s="5">
        <f>BF67-R67</f>
        <v/>
      </c>
      <c r="BH67" s="2" t="n">
        <v>39.066484</v>
      </c>
    </row>
    <row r="68">
      <c r="A68">
        <f>B68&amp;" - "&amp;D68&amp;" - "&amp;IF(I68&lt;&gt;"",I68&amp;" - "&amp;E68,E68)</f>
        <v/>
      </c>
      <c r="B68" t="inlineStr">
        <is>
          <t>Bicycle, electric (&lt;25 km/h)</t>
        </is>
      </c>
      <c r="D68" s="18" t="n">
        <v>2030</v>
      </c>
      <c r="E68" t="inlineStr">
        <is>
          <t>CH</t>
        </is>
      </c>
      <c r="F68" t="inlineStr">
        <is>
          <t>None</t>
        </is>
      </c>
      <c r="G68" t="inlineStr">
        <is>
          <t>vkm</t>
        </is>
      </c>
      <c r="H68" t="inlineStr">
        <is>
          <t>BEV</t>
        </is>
      </c>
      <c r="I68" t="inlineStr">
        <is>
          <t>LFP</t>
        </is>
      </c>
      <c r="J68" t="inlineStr">
        <is>
          <t>label-certified electricity</t>
        </is>
      </c>
      <c r="L68" s="24" t="n">
        <v>0</v>
      </c>
      <c r="M68" s="24" t="n">
        <v>0</v>
      </c>
      <c r="N68" s="24" t="n">
        <v>0.0001517356796025006</v>
      </c>
      <c r="O68" s="24" t="n">
        <v>0.001195732624675443</v>
      </c>
      <c r="P68" s="24" t="n">
        <v>0.0004738152344158209</v>
      </c>
      <c r="Q68" s="24" t="n">
        <v>0.01730129842392206</v>
      </c>
      <c r="R68" s="24" t="n">
        <v>0.01912258196261582</v>
      </c>
      <c r="S68" s="26" t="n">
        <v>0</v>
      </c>
      <c r="T68" s="26" t="n">
        <v>0</v>
      </c>
      <c r="U68" s="26" t="n">
        <v>8.649125288160251e-05</v>
      </c>
      <c r="V68" s="26" t="n">
        <v>9.831747354962542e-05</v>
      </c>
      <c r="W68" s="26" t="n">
        <v>2.993926671311958e-05</v>
      </c>
      <c r="X68" s="26" t="n">
        <v>0.00834788410547539</v>
      </c>
      <c r="Y68" s="26" t="n">
        <v>0.008562632098619738</v>
      </c>
      <c r="Z68" s="28" t="n">
        <v>0</v>
      </c>
      <c r="AA68" s="28" t="n">
        <v>0.001375806023799049</v>
      </c>
      <c r="AB68" s="28" t="n">
        <v>1.526197166574115e-05</v>
      </c>
      <c r="AC68" s="28" t="n">
        <v>2.396826009396162e-05</v>
      </c>
      <c r="AD68" s="28" t="n">
        <v>1.360936788162145e-05</v>
      </c>
      <c r="AE68" s="28" t="n">
        <v>0.001241371074846764</v>
      </c>
      <c r="AF68" s="28" t="n">
        <v>0.002670016698287137</v>
      </c>
      <c r="AG68" s="30" t="n">
        <v>0</v>
      </c>
      <c r="AH68" s="30" t="n">
        <v>7.228237882960114e-06</v>
      </c>
      <c r="AI68" s="30" t="n">
        <v>5.719572593025e-05</v>
      </c>
      <c r="AJ68" s="30" t="n">
        <v>8.555417467729655e-05</v>
      </c>
      <c r="AK68" s="30" t="n">
        <v>1.270127545218261e-05</v>
      </c>
      <c r="AL68" s="30" t="n">
        <v>0.00396949887746949</v>
      </c>
      <c r="AM68" s="30" t="n">
        <v>0.004132178291412179</v>
      </c>
      <c r="AN68" s="32" t="n">
        <v>0</v>
      </c>
      <c r="AO68" s="32" t="n">
        <v>5.184272594518707e-06</v>
      </c>
      <c r="AP68" s="32" t="n">
        <v>1.351283974690089e-07</v>
      </c>
      <c r="AQ68" s="32" t="n">
        <v>6.549064862657901e-08</v>
      </c>
      <c r="AR68" s="32" t="n">
        <v>5.01511594282654e-08</v>
      </c>
      <c r="AS68" s="32" t="n">
        <v>2.112301266358676e-06</v>
      </c>
      <c r="AT68" s="32" t="n">
        <v>7.547344066401235e-06</v>
      </c>
      <c r="AU68" s="34" t="n">
        <v>0</v>
      </c>
      <c r="AV68" s="34" t="n">
        <v>0</v>
      </c>
      <c r="AW68" s="34" t="n">
        <v>0.001511761254930456</v>
      </c>
      <c r="AX68" s="34" t="n">
        <v>0.0201770987761535</v>
      </c>
      <c r="AY68" s="34" t="n">
        <v>0.01552187829469562</v>
      </c>
      <c r="AZ68" s="34" t="n">
        <v>0.2191136181263011</v>
      </c>
      <c r="BA68" s="34" t="n">
        <v>0.2563243564520806</v>
      </c>
      <c r="BB68" s="6" t="n"/>
      <c r="BC68" s="6" t="n"/>
      <c r="BD68" t="inlineStr">
        <is>
          <t>transport, Bicycle, electric (&lt;25 km/h), LFP battery, 2030, label-certified electricity/CH U</t>
        </is>
      </c>
      <c r="BF68" s="5" t="n">
        <v>0.013508155</v>
      </c>
      <c r="BG68" s="5">
        <f>BF68-R68</f>
        <v/>
      </c>
      <c r="BH68" s="2" t="n">
        <v>39.291739</v>
      </c>
    </row>
    <row r="69">
      <c r="A69">
        <f>B69&amp;" - "&amp;D69&amp;" - "&amp;IF(I69&lt;&gt;"",I69&amp;" - "&amp;E69,E69)</f>
        <v/>
      </c>
      <c r="B69" t="inlineStr">
        <is>
          <t>Bicycle, electric (&lt;25 km/h)</t>
        </is>
      </c>
      <c r="D69" s="18" t="n">
        <v>2040</v>
      </c>
      <c r="E69" t="inlineStr">
        <is>
          <t>CH</t>
        </is>
      </c>
      <c r="F69" t="inlineStr">
        <is>
          <t>None</t>
        </is>
      </c>
      <c r="G69" t="inlineStr">
        <is>
          <t>vkm</t>
        </is>
      </c>
      <c r="H69" t="inlineStr">
        <is>
          <t>BEV</t>
        </is>
      </c>
      <c r="I69" t="inlineStr">
        <is>
          <t>LFP</t>
        </is>
      </c>
      <c r="J69" t="inlineStr">
        <is>
          <t>label-certified electricity</t>
        </is>
      </c>
      <c r="L69" s="24" t="n">
        <v>0</v>
      </c>
      <c r="M69" s="24" t="n">
        <v>0</v>
      </c>
      <c r="N69" s="24" t="n">
        <v>0.0001517356796025006</v>
      </c>
      <c r="O69" s="24" t="n">
        <v>0.001195732624675443</v>
      </c>
      <c r="P69" s="24" t="n">
        <v>0.0004719033430580937</v>
      </c>
      <c r="Q69" s="24" t="n">
        <v>0.01644117831026091</v>
      </c>
      <c r="R69" s="24" t="n">
        <v>0.01826054995759695</v>
      </c>
      <c r="S69" s="26" t="n">
        <v>0</v>
      </c>
      <c r="T69" s="26" t="n">
        <v>0</v>
      </c>
      <c r="U69" s="26" t="n">
        <v>8.649125288160251e-05</v>
      </c>
      <c r="V69" s="26" t="n">
        <v>9.831747354962542e-05</v>
      </c>
      <c r="W69" s="26" t="n">
        <v>2.981845880926212e-05</v>
      </c>
      <c r="X69" s="26" t="n">
        <v>0.007500229631054955</v>
      </c>
      <c r="Y69" s="26" t="n">
        <v>0.007714856816295444</v>
      </c>
      <c r="Z69" s="28" t="n">
        <v>0</v>
      </c>
      <c r="AA69" s="28" t="n">
        <v>0.001375806023799049</v>
      </c>
      <c r="AB69" s="28" t="n">
        <v>1.526197166574115e-05</v>
      </c>
      <c r="AC69" s="28" t="n">
        <v>2.396826009396162e-05</v>
      </c>
      <c r="AD69" s="28" t="n">
        <v>1.355445273549052e-05</v>
      </c>
      <c r="AE69" s="28" t="n">
        <v>0.001135527314052626</v>
      </c>
      <c r="AF69" s="28" t="n">
        <v>0.002564118022346868</v>
      </c>
      <c r="AG69" s="30" t="n">
        <v>0</v>
      </c>
      <c r="AH69" s="30" t="n">
        <v>7.228237882960114e-06</v>
      </c>
      <c r="AI69" s="30" t="n">
        <v>5.719572593025e-05</v>
      </c>
      <c r="AJ69" s="30" t="n">
        <v>8.555417467729655e-05</v>
      </c>
      <c r="AK69" s="30" t="n">
        <v>1.265002454886566e-05</v>
      </c>
      <c r="AL69" s="30" t="n">
        <v>0.003631551749364771</v>
      </c>
      <c r="AM69" s="30" t="n">
        <v>0.003794179912404144</v>
      </c>
      <c r="AN69" s="32" t="n">
        <v>0</v>
      </c>
      <c r="AO69" s="32" t="n">
        <v>5.184272594518707e-06</v>
      </c>
      <c r="AP69" s="32" t="n">
        <v>1.351283974690089e-07</v>
      </c>
      <c r="AQ69" s="32" t="n">
        <v>6.549064862657901e-08</v>
      </c>
      <c r="AR69" s="32" t="n">
        <v>4.994879453721431e-08</v>
      </c>
      <c r="AS69" s="32" t="n">
        <v>1.911297145883766e-06</v>
      </c>
      <c r="AT69" s="32" t="n">
        <v>7.346137581035275e-06</v>
      </c>
      <c r="AU69" s="34" t="n">
        <v>0</v>
      </c>
      <c r="AV69" s="34" t="n">
        <v>0</v>
      </c>
      <c r="AW69" s="34" t="n">
        <v>0.001511761254930456</v>
      </c>
      <c r="AX69" s="34" t="n">
        <v>0.0201770987761535</v>
      </c>
      <c r="AY69" s="34" t="n">
        <v>0.01545924597979357</v>
      </c>
      <c r="AZ69" s="34" t="n">
        <v>0.206094659621028</v>
      </c>
      <c r="BA69" s="34" t="n">
        <v>0.2432427656319055</v>
      </c>
      <c r="BB69" s="6" t="n"/>
      <c r="BC69" s="6" t="n"/>
      <c r="BD69" t="inlineStr">
        <is>
          <t>transport, Bicycle, electric (&lt;25 km/h), LFP battery, 2040, label-certified electricity/CH U</t>
        </is>
      </c>
      <c r="BF69" s="5" t="n">
        <v>0.012706182</v>
      </c>
      <c r="BG69" s="5">
        <f>BF69-R69</f>
        <v/>
      </c>
      <c r="BH69" s="2" t="n">
        <v>34.910271</v>
      </c>
    </row>
    <row r="70">
      <c r="A70">
        <f>B70&amp;" - "&amp;D70&amp;" - "&amp;IF(I70&lt;&gt;"",I70&amp;" - "&amp;E70,E70)</f>
        <v/>
      </c>
      <c r="B70" t="inlineStr">
        <is>
          <t>Bicycle, electric (&lt;25 km/h)</t>
        </is>
      </c>
      <c r="D70" s="18" t="n">
        <v>2050</v>
      </c>
      <c r="E70" t="inlineStr">
        <is>
          <t>CH</t>
        </is>
      </c>
      <c r="F70" t="inlineStr">
        <is>
          <t>None</t>
        </is>
      </c>
      <c r="G70" t="inlineStr">
        <is>
          <t>vkm</t>
        </is>
      </c>
      <c r="H70" t="inlineStr">
        <is>
          <t>BEV</t>
        </is>
      </c>
      <c r="I70" t="inlineStr">
        <is>
          <t>LFP</t>
        </is>
      </c>
      <c r="J70" t="inlineStr">
        <is>
          <t>label-certified electricity</t>
        </is>
      </c>
      <c r="L70" s="24" t="n">
        <v>0</v>
      </c>
      <c r="M70" s="24" t="n">
        <v>0</v>
      </c>
      <c r="N70" s="24" t="n">
        <v>0.0001517356796025006</v>
      </c>
      <c r="O70" s="24" t="n">
        <v>0.001195732624675443</v>
      </c>
      <c r="P70" s="24" t="n">
        <v>0.0004749229175040281</v>
      </c>
      <c r="Q70" s="24" t="n">
        <v>0.01627730476600499</v>
      </c>
      <c r="R70" s="24" t="n">
        <v>0.01809969598778696</v>
      </c>
      <c r="S70" s="26" t="n">
        <v>0</v>
      </c>
      <c r="T70" s="26" t="n">
        <v>0</v>
      </c>
      <c r="U70" s="26" t="n">
        <v>8.649125288160251e-05</v>
      </c>
      <c r="V70" s="26" t="n">
        <v>9.831747354962542e-05</v>
      </c>
      <c r="W70" s="26" t="n">
        <v>3.000925859392589e-05</v>
      </c>
      <c r="X70" s="26" t="n">
        <v>0.007113386459454058</v>
      </c>
      <c r="Y70" s="26" t="n">
        <v>0.007328204444479212</v>
      </c>
      <c r="Z70" s="28" t="n">
        <v>0</v>
      </c>
      <c r="AA70" s="28" t="n">
        <v>0.001375806023799049</v>
      </c>
      <c r="AB70" s="28" t="n">
        <v>1.526197166574115e-05</v>
      </c>
      <c r="AC70" s="28" t="n">
        <v>2.396826009396162e-05</v>
      </c>
      <c r="AD70" s="28" t="n">
        <v>1.364118379961794e-05</v>
      </c>
      <c r="AE70" s="28" t="n">
        <v>0.001097368123027662</v>
      </c>
      <c r="AF70" s="28" t="n">
        <v>0.002526045562386032</v>
      </c>
      <c r="AG70" s="30" t="n">
        <v>0</v>
      </c>
      <c r="AH70" s="30" t="n">
        <v>7.228237882960114e-06</v>
      </c>
      <c r="AI70" s="30" t="n">
        <v>5.719572593025e-05</v>
      </c>
      <c r="AJ70" s="30" t="n">
        <v>8.555417467729655e-05</v>
      </c>
      <c r="AK70" s="30" t="n">
        <v>1.273096843585036e-05</v>
      </c>
      <c r="AL70" s="30" t="n">
        <v>0.003507190799297882</v>
      </c>
      <c r="AM70" s="30" t="n">
        <v>0.003669899906224239</v>
      </c>
      <c r="AN70" s="32" t="n">
        <v>0</v>
      </c>
      <c r="AO70" s="32" t="n">
        <v>5.184272594518707e-06</v>
      </c>
      <c r="AP70" s="32" t="n">
        <v>1.351283974690089e-07</v>
      </c>
      <c r="AQ70" s="32" t="n">
        <v>6.549064862657901e-08</v>
      </c>
      <c r="AR70" s="32" t="n">
        <v>5.026840257942992e-08</v>
      </c>
      <c r="AS70" s="32" t="n">
        <v>1.824212266043695e-06</v>
      </c>
      <c r="AT70" s="32" t="n">
        <v>7.259372309237419e-06</v>
      </c>
      <c r="AU70" s="34" t="n">
        <v>0</v>
      </c>
      <c r="AV70" s="34" t="n">
        <v>0</v>
      </c>
      <c r="AW70" s="34" t="n">
        <v>0.001511761254930456</v>
      </c>
      <c r="AX70" s="34" t="n">
        <v>0.0201770987761535</v>
      </c>
      <c r="AY70" s="34" t="n">
        <v>0.01555816527078967</v>
      </c>
      <c r="AZ70" s="34" t="n">
        <v>0.2024934081920958</v>
      </c>
      <c r="BA70" s="34" t="n">
        <v>0.2397404334939695</v>
      </c>
      <c r="BB70" s="6" t="n"/>
      <c r="BC70" s="6" t="n"/>
      <c r="BD70" t="inlineStr">
        <is>
          <t>transport, Bicycle, electric (&lt;25 km/h), LFP battery, 2050, label-certified electricity/CH U</t>
        </is>
      </c>
      <c r="BF70" s="5" t="n">
        <v>0.012432677</v>
      </c>
      <c r="BG70" s="5">
        <f>BF70-R70</f>
        <v/>
      </c>
      <c r="BH70" s="2" t="n">
        <v>32.80572</v>
      </c>
    </row>
    <row r="71">
      <c r="A71">
        <f>B71&amp;" - "&amp;D71&amp;" - "&amp;IF(I71&lt;&gt;"",I71&amp;" - "&amp;E71,E71)</f>
        <v/>
      </c>
      <c r="B71" t="inlineStr">
        <is>
          <t>Bicycle, electric (&lt;45 km/h)</t>
        </is>
      </c>
      <c r="D71" s="18" t="n">
        <v>2020</v>
      </c>
      <c r="E71" t="inlineStr">
        <is>
          <t>CH</t>
        </is>
      </c>
      <c r="F71" t="inlineStr">
        <is>
          <t>None</t>
        </is>
      </c>
      <c r="G71" t="inlineStr">
        <is>
          <t>vkm</t>
        </is>
      </c>
      <c r="H71" t="inlineStr">
        <is>
          <t>BEV</t>
        </is>
      </c>
      <c r="I71" t="inlineStr">
        <is>
          <t>LFP</t>
        </is>
      </c>
      <c r="J71" t="inlineStr">
        <is>
          <t>label-certified electricity</t>
        </is>
      </c>
      <c r="L71" s="24" t="n">
        <v>0</v>
      </c>
      <c r="M71" s="24" t="n">
        <v>0</v>
      </c>
      <c r="N71" s="24" t="n">
        <v>0.0002786706453612946</v>
      </c>
      <c r="O71" s="24" t="n">
        <v>0.001195732624675443</v>
      </c>
      <c r="P71" s="24" t="n">
        <v>0.0004848010228522859</v>
      </c>
      <c r="Q71" s="24" t="n">
        <v>0.01197791323700367</v>
      </c>
      <c r="R71" s="24" t="n">
        <v>0.01393711752989269</v>
      </c>
      <c r="S71" s="26" t="n">
        <v>0</v>
      </c>
      <c r="T71" s="26" t="n">
        <v>0</v>
      </c>
      <c r="U71" s="26" t="n">
        <v>0.000158845785788578</v>
      </c>
      <c r="V71" s="26" t="n">
        <v>9.831747354962542e-05</v>
      </c>
      <c r="W71" s="26" t="n">
        <v>3.06334327638561e-05</v>
      </c>
      <c r="X71" s="26" t="n">
        <v>0.005716267634393905</v>
      </c>
      <c r="Y71" s="26" t="n">
        <v>0.006004064326495965</v>
      </c>
      <c r="Z71" s="28" t="n">
        <v>0</v>
      </c>
      <c r="AA71" s="28" t="n">
        <v>0.001375806023799049</v>
      </c>
      <c r="AB71" s="28" t="n">
        <v>2.802942264284548e-05</v>
      </c>
      <c r="AC71" s="28" t="n">
        <v>2.396826009396162e-05</v>
      </c>
      <c r="AD71" s="28" t="n">
        <v>1.392491205462772e-05</v>
      </c>
      <c r="AE71" s="28" t="n">
        <v>0.0008458567545614904</v>
      </c>
      <c r="AF71" s="28" t="n">
        <v>0.002287585373151975</v>
      </c>
      <c r="AG71" s="30" t="n">
        <v>0</v>
      </c>
      <c r="AH71" s="30" t="n">
        <v>7.228237882960114e-06</v>
      </c>
      <c r="AI71" s="30" t="n">
        <v>0.0001050429925159661</v>
      </c>
      <c r="AJ71" s="30" t="n">
        <v>8.555417467729655e-05</v>
      </c>
      <c r="AK71" s="30" t="n">
        <v>1.299576476965459e-05</v>
      </c>
      <c r="AL71" s="30" t="n">
        <v>0.002711701616173788</v>
      </c>
      <c r="AM71" s="30" t="n">
        <v>0.002922522786019665</v>
      </c>
      <c r="AN71" s="32" t="n">
        <v>0</v>
      </c>
      <c r="AO71" s="32" t="n">
        <v>5.184272594518707e-06</v>
      </c>
      <c r="AP71" s="32" t="n">
        <v>2.481704884966665e-07</v>
      </c>
      <c r="AQ71" s="32" t="n">
        <v>6.549064862657901e-08</v>
      </c>
      <c r="AR71" s="32" t="n">
        <v>5.131395451652724e-08</v>
      </c>
      <c r="AS71" s="32" t="n">
        <v>1.469558210803564e-06</v>
      </c>
      <c r="AT71" s="32" t="n">
        <v>7.018805896962043e-06</v>
      </c>
      <c r="AU71" s="34" t="n">
        <v>0</v>
      </c>
      <c r="AV71" s="34" t="n">
        <v>0</v>
      </c>
      <c r="AW71" s="34" t="n">
        <v>0.002776429944804675</v>
      </c>
      <c r="AX71" s="34" t="n">
        <v>0.0201770987761535</v>
      </c>
      <c r="AY71" s="34" t="n">
        <v>0.0158817655644503</v>
      </c>
      <c r="AZ71" s="34" t="n">
        <v>0.1517712135118246</v>
      </c>
      <c r="BA71" s="34" t="n">
        <v>0.190606507797233</v>
      </c>
      <c r="BB71" s="6" t="n"/>
      <c r="BC71" s="6" t="n"/>
      <c r="BD71" t="inlineStr">
        <is>
          <t>transport, Bicycle, electric (&lt;45 km/h), LFP battery, label-certified electricity/CH U</t>
        </is>
      </c>
      <c r="BF71" s="5" t="n">
        <v>0.010004999</v>
      </c>
      <c r="BG71" s="5">
        <f>BF71-R71</f>
        <v/>
      </c>
      <c r="BH71" s="2" t="n">
        <v>28.347435</v>
      </c>
    </row>
    <row r="72">
      <c r="A72">
        <f>B72&amp;" - "&amp;D72&amp;" - "&amp;IF(I72&lt;&gt;"",I72&amp;" - "&amp;E72,E72)</f>
        <v/>
      </c>
      <c r="B72" t="inlineStr">
        <is>
          <t>Bicycle, electric (&lt;45 km/h)</t>
        </is>
      </c>
      <c r="D72" s="18" t="n">
        <v>2030</v>
      </c>
      <c r="E72" t="inlineStr">
        <is>
          <t>CH</t>
        </is>
      </c>
      <c r="F72" t="inlineStr">
        <is>
          <t>None</t>
        </is>
      </c>
      <c r="G72" t="inlineStr">
        <is>
          <t>vkm</t>
        </is>
      </c>
      <c r="H72" t="inlineStr">
        <is>
          <t>BEV</t>
        </is>
      </c>
      <c r="I72" t="inlineStr">
        <is>
          <t>LFP</t>
        </is>
      </c>
      <c r="J72" t="inlineStr">
        <is>
          <t>label-certified electricity</t>
        </is>
      </c>
      <c r="L72" s="24" t="n">
        <v>0</v>
      </c>
      <c r="M72" s="24" t="n">
        <v>0</v>
      </c>
      <c r="N72" s="24" t="n">
        <v>0.0002786706453612946</v>
      </c>
      <c r="O72" s="24" t="n">
        <v>0.001195732624675443</v>
      </c>
      <c r="P72" s="24" t="n">
        <v>0.0004916140325318063</v>
      </c>
      <c r="Q72" s="24" t="n">
        <v>0.01260708056193968</v>
      </c>
      <c r="R72" s="24" t="n">
        <v>0.01457309786450822</v>
      </c>
      <c r="S72" s="26" t="n">
        <v>0</v>
      </c>
      <c r="T72" s="26" t="n">
        <v>0</v>
      </c>
      <c r="U72" s="26" t="n">
        <v>0.000158845785788578</v>
      </c>
      <c r="V72" s="26" t="n">
        <v>9.831747354962542e-05</v>
      </c>
      <c r="W72" s="26" t="n">
        <v>3.106393077045927e-05</v>
      </c>
      <c r="X72" s="26" t="n">
        <v>0.005815631562422395</v>
      </c>
      <c r="Y72" s="26" t="n">
        <v>0.006103858752531058</v>
      </c>
      <c r="Z72" s="28" t="n">
        <v>0</v>
      </c>
      <c r="AA72" s="28" t="n">
        <v>0.001375806023799049</v>
      </c>
      <c r="AB72" s="28" t="n">
        <v>2.802942264284548e-05</v>
      </c>
      <c r="AC72" s="28" t="n">
        <v>2.396826009396162e-05</v>
      </c>
      <c r="AD72" s="28" t="n">
        <v>1.412060174203078e-05</v>
      </c>
      <c r="AE72" s="28" t="n">
        <v>0.0008811874186217902</v>
      </c>
      <c r="AF72" s="28" t="n">
        <v>0.002323111726899677</v>
      </c>
      <c r="AG72" s="30" t="n">
        <v>0</v>
      </c>
      <c r="AH72" s="30" t="n">
        <v>7.228237882960114e-06</v>
      </c>
      <c r="AI72" s="30" t="n">
        <v>0.0001050429925159661</v>
      </c>
      <c r="AJ72" s="30" t="n">
        <v>8.555417467729655e-05</v>
      </c>
      <c r="AK72" s="30" t="n">
        <v>1.317839695687134e-05</v>
      </c>
      <c r="AL72" s="30" t="n">
        <v>0.002823928553025794</v>
      </c>
      <c r="AM72" s="30" t="n">
        <v>0.003034932355058888</v>
      </c>
      <c r="AN72" s="32" t="n">
        <v>0</v>
      </c>
      <c r="AO72" s="32" t="n">
        <v>5.184272594518707e-06</v>
      </c>
      <c r="AP72" s="32" t="n">
        <v>2.481704884966665e-07</v>
      </c>
      <c r="AQ72" s="32" t="n">
        <v>6.549064862657901e-08</v>
      </c>
      <c r="AR72" s="32" t="n">
        <v>5.203508019971725e-08</v>
      </c>
      <c r="AS72" s="32" t="n">
        <v>1.49898500022658e-06</v>
      </c>
      <c r="AT72" s="32" t="n">
        <v>7.048953812068249e-06</v>
      </c>
      <c r="AU72" s="34" t="n">
        <v>0</v>
      </c>
      <c r="AV72" s="34" t="n">
        <v>0</v>
      </c>
      <c r="AW72" s="34" t="n">
        <v>0.002776429944804675</v>
      </c>
      <c r="AX72" s="34" t="n">
        <v>0.0201770987761535</v>
      </c>
      <c r="AY72" s="34" t="n">
        <v>0.01610495532152192</v>
      </c>
      <c r="AZ72" s="34" t="n">
        <v>0.1585866130165628</v>
      </c>
      <c r="BA72" s="34" t="n">
        <v>0.1976450970590429</v>
      </c>
      <c r="BB72" s="6" t="n"/>
      <c r="BC72" s="6" t="n"/>
      <c r="BD72" t="inlineStr">
        <is>
          <t>transport, Bicycle, electric (&lt;45 km/h), LFP battery, 2030, label-certified electricity/CH U</t>
        </is>
      </c>
      <c r="BF72" s="5" t="n">
        <v>0.010288837</v>
      </c>
      <c r="BG72" s="5">
        <f>BF72-R72</f>
        <v/>
      </c>
      <c r="BH72" s="2" t="n">
        <v>28.523598</v>
      </c>
    </row>
    <row r="73">
      <c r="A73">
        <f>B73&amp;" - "&amp;D73&amp;" - "&amp;IF(I73&lt;&gt;"",I73&amp;" - "&amp;E73,E73)</f>
        <v/>
      </c>
      <c r="B73" t="inlineStr">
        <is>
          <t>Bicycle, electric (&lt;45 km/h)</t>
        </is>
      </c>
      <c r="D73" s="18" t="n">
        <v>2040</v>
      </c>
      <c r="E73" t="inlineStr">
        <is>
          <t>CH</t>
        </is>
      </c>
      <c r="F73" t="inlineStr">
        <is>
          <t>None</t>
        </is>
      </c>
      <c r="G73" t="inlineStr">
        <is>
          <t>vkm</t>
        </is>
      </c>
      <c r="H73" t="inlineStr">
        <is>
          <t>BEV</t>
        </is>
      </c>
      <c r="I73" t="inlineStr">
        <is>
          <t>LFP</t>
        </is>
      </c>
      <c r="J73" t="inlineStr">
        <is>
          <t>label-certified electricity</t>
        </is>
      </c>
      <c r="L73" s="24" t="n">
        <v>0</v>
      </c>
      <c r="M73" s="24" t="n">
        <v>0</v>
      </c>
      <c r="N73" s="24" t="n">
        <v>0.0002786706453612946</v>
      </c>
      <c r="O73" s="24" t="n">
        <v>0.001195732624675443</v>
      </c>
      <c r="P73" s="24" t="n">
        <v>0.0004889738016092305</v>
      </c>
      <c r="Q73" s="24" t="n">
        <v>0.01208315306485455</v>
      </c>
      <c r="R73" s="24" t="n">
        <v>0.01404653013650052</v>
      </c>
      <c r="S73" s="26" t="n">
        <v>0</v>
      </c>
      <c r="T73" s="26" t="n">
        <v>0</v>
      </c>
      <c r="U73" s="26" t="n">
        <v>0.000158845785788578</v>
      </c>
      <c r="V73" s="26" t="n">
        <v>9.831747354962542e-05</v>
      </c>
      <c r="W73" s="26" t="n">
        <v>3.089710080798945e-05</v>
      </c>
      <c r="X73" s="26" t="n">
        <v>0.005247375718038636</v>
      </c>
      <c r="Y73" s="26" t="n">
        <v>0.005535436078184829</v>
      </c>
      <c r="Z73" s="28" t="n">
        <v>0</v>
      </c>
      <c r="AA73" s="28" t="n">
        <v>0.001375806023799049</v>
      </c>
      <c r="AB73" s="28" t="n">
        <v>2.802942264284548e-05</v>
      </c>
      <c r="AC73" s="28" t="n">
        <v>2.396826009396162e-05</v>
      </c>
      <c r="AD73" s="28" t="n">
        <v>1.404476654023093e-05</v>
      </c>
      <c r="AE73" s="28" t="n">
        <v>0.0008126232361789941</v>
      </c>
      <c r="AF73" s="28" t="n">
        <v>0.002254471709255081</v>
      </c>
      <c r="AG73" s="30" t="n">
        <v>0</v>
      </c>
      <c r="AH73" s="30" t="n">
        <v>7.228237882960114e-06</v>
      </c>
      <c r="AI73" s="30" t="n">
        <v>0.0001050429925159661</v>
      </c>
      <c r="AJ73" s="30" t="n">
        <v>8.555417467729655e-05</v>
      </c>
      <c r="AK73" s="30" t="n">
        <v>1.310762189990984e-05</v>
      </c>
      <c r="AL73" s="30" t="n">
        <v>0.002603132400579865</v>
      </c>
      <c r="AM73" s="30" t="n">
        <v>0.002814065427555998</v>
      </c>
      <c r="AN73" s="32" t="n">
        <v>0</v>
      </c>
      <c r="AO73" s="32" t="n">
        <v>5.184272594518707e-06</v>
      </c>
      <c r="AP73" s="32" t="n">
        <v>2.481704884966665e-07</v>
      </c>
      <c r="AQ73" s="32" t="n">
        <v>6.549064862657901e-08</v>
      </c>
      <c r="AR73" s="32" t="n">
        <v>5.175562392159908e-08</v>
      </c>
      <c r="AS73" s="32" t="n">
        <v>1.365644327390255e-06</v>
      </c>
      <c r="AT73" s="32" t="n">
        <v>6.915333682953805e-06</v>
      </c>
      <c r="AU73" s="34" t="n">
        <v>0</v>
      </c>
      <c r="AV73" s="34" t="n">
        <v>0</v>
      </c>
      <c r="AW73" s="34" t="n">
        <v>0.002776429944804675</v>
      </c>
      <c r="AX73" s="34" t="n">
        <v>0.0201770987761535</v>
      </c>
      <c r="AY73" s="34" t="n">
        <v>0.01601846307713337</v>
      </c>
      <c r="AZ73" s="34" t="n">
        <v>0.150428615469506</v>
      </c>
      <c r="BA73" s="34" t="n">
        <v>0.1894006072675976</v>
      </c>
      <c r="BB73" s="6" t="n"/>
      <c r="BC73" s="6" t="n"/>
      <c r="BD73" t="inlineStr">
        <is>
          <t>transport, Bicycle, electric (&lt;45 km/h), LFP battery, 2040, label-certified electricity/CH U</t>
        </is>
      </c>
      <c r="BF73" s="5" t="n">
        <v>0.0097680245</v>
      </c>
      <c r="BG73" s="5">
        <f>BF73-R73</f>
        <v/>
      </c>
      <c r="BH73" s="2" t="n">
        <v>25.580089</v>
      </c>
    </row>
    <row r="74">
      <c r="A74">
        <f>B74&amp;" - "&amp;D74&amp;" - "&amp;IF(I74&lt;&gt;"",I74&amp;" - "&amp;E74,E74)</f>
        <v/>
      </c>
      <c r="B74" t="inlineStr">
        <is>
          <t>Bicycle, electric (&lt;45 km/h)</t>
        </is>
      </c>
      <c r="D74" s="18" t="n">
        <v>2050</v>
      </c>
      <c r="E74" t="inlineStr">
        <is>
          <t>CH</t>
        </is>
      </c>
      <c r="F74" t="inlineStr">
        <is>
          <t>None</t>
        </is>
      </c>
      <c r="G74" t="inlineStr">
        <is>
          <t>vkm</t>
        </is>
      </c>
      <c r="H74" t="inlineStr">
        <is>
          <t>BEV</t>
        </is>
      </c>
      <c r="I74" t="inlineStr">
        <is>
          <t>LFP</t>
        </is>
      </c>
      <c r="J74" t="inlineStr">
        <is>
          <t>label-certified electricity</t>
        </is>
      </c>
      <c r="L74" s="24" t="n">
        <v>0</v>
      </c>
      <c r="M74" s="24" t="n">
        <v>0</v>
      </c>
      <c r="N74" s="24" t="n">
        <v>0.0002786706453612946</v>
      </c>
      <c r="O74" s="24" t="n">
        <v>0.001195732624675443</v>
      </c>
      <c r="P74" s="24" t="n">
        <v>0.0004917202487183467</v>
      </c>
      <c r="Q74" s="24" t="n">
        <v>0.01203972465130843</v>
      </c>
      <c r="R74" s="24" t="n">
        <v>0.01400584817006351</v>
      </c>
      <c r="S74" s="26" t="n">
        <v>0</v>
      </c>
      <c r="T74" s="26" t="n">
        <v>0</v>
      </c>
      <c r="U74" s="26" t="n">
        <v>0.000158845785788578</v>
      </c>
      <c r="V74" s="26" t="n">
        <v>9.831747354962542e-05</v>
      </c>
      <c r="W74" s="26" t="n">
        <v>3.107064232067358e-05</v>
      </c>
      <c r="X74" s="26" t="n">
        <v>0.005001492799873756</v>
      </c>
      <c r="Y74" s="26" t="n">
        <v>0.005289726701532633</v>
      </c>
      <c r="Z74" s="28" t="n">
        <v>0</v>
      </c>
      <c r="AA74" s="28" t="n">
        <v>0.001375806023799049</v>
      </c>
      <c r="AB74" s="28" t="n">
        <v>2.802942264284548e-05</v>
      </c>
      <c r="AC74" s="28" t="n">
        <v>2.396826009396162e-05</v>
      </c>
      <c r="AD74" s="28" t="n">
        <v>1.41236525834825e-05</v>
      </c>
      <c r="AE74" s="28" t="n">
        <v>0.0007909390882595797</v>
      </c>
      <c r="AF74" s="28" t="n">
        <v>0.002232866447378918</v>
      </c>
      <c r="AG74" s="30" t="n">
        <v>0</v>
      </c>
      <c r="AH74" s="30" t="n">
        <v>7.228237882960114e-06</v>
      </c>
      <c r="AI74" s="30" t="n">
        <v>0.0001050429925159661</v>
      </c>
      <c r="AJ74" s="30" t="n">
        <v>8.555417467729655e-05</v>
      </c>
      <c r="AK74" s="30" t="n">
        <v>1.318124422927783e-05</v>
      </c>
      <c r="AL74" s="30" t="n">
        <v>0.002532883577710338</v>
      </c>
      <c r="AM74" s="30" t="n">
        <v>0.002743890227015839</v>
      </c>
      <c r="AN74" s="32" t="n">
        <v>0</v>
      </c>
      <c r="AO74" s="32" t="n">
        <v>5.184272594518707e-06</v>
      </c>
      <c r="AP74" s="32" t="n">
        <v>2.481704884966665e-07</v>
      </c>
      <c r="AQ74" s="32" t="n">
        <v>6.549064862657901e-08</v>
      </c>
      <c r="AR74" s="32" t="n">
        <v>5.204632269366453e-08</v>
      </c>
      <c r="AS74" s="32" t="n">
        <v>1.310356689145099e-06</v>
      </c>
      <c r="AT74" s="32" t="n">
        <v>6.860336743480716e-06</v>
      </c>
      <c r="AU74" s="34" t="n">
        <v>0</v>
      </c>
      <c r="AV74" s="34" t="n">
        <v>0</v>
      </c>
      <c r="AW74" s="34" t="n">
        <v>0.002776429944804675</v>
      </c>
      <c r="AX74" s="34" t="n">
        <v>0.0201770987761535</v>
      </c>
      <c r="AY74" s="34" t="n">
        <v>0.01610843489457203</v>
      </c>
      <c r="AZ74" s="34" t="n">
        <v>0.1487328461403087</v>
      </c>
      <c r="BA74" s="34" t="n">
        <v>0.1877948097558389</v>
      </c>
      <c r="BB74" s="6" t="n"/>
      <c r="BC74" s="6" t="n"/>
      <c r="BD74" t="inlineStr">
        <is>
          <t>transport, Bicycle, electric (&lt;45 km/h), LFP battery, 2050, label-certified electricity/CH U</t>
        </is>
      </c>
      <c r="BF74" s="5" t="n">
        <v>0.0096136795</v>
      </c>
      <c r="BG74" s="5">
        <f>BF74-R74</f>
        <v/>
      </c>
      <c r="BH74" s="2" t="n">
        <v>24.193315</v>
      </c>
    </row>
    <row r="75">
      <c r="A75">
        <f>B75&amp;" - "&amp;D75&amp;" - "&amp;IF(I75&lt;&gt;"",I75&amp;" - "&amp;E75,E75)</f>
        <v/>
      </c>
      <c r="B75" t="inlineStr">
        <is>
          <t>Bicycle, battery electric, cargo bike</t>
        </is>
      </c>
      <c r="D75" s="18" t="n">
        <v>2020</v>
      </c>
      <c r="E75" t="inlineStr">
        <is>
          <t>CH</t>
        </is>
      </c>
      <c r="F75" t="inlineStr">
        <is>
          <t>None</t>
        </is>
      </c>
      <c r="G75" t="inlineStr">
        <is>
          <t>vkm</t>
        </is>
      </c>
      <c r="H75" t="inlineStr">
        <is>
          <t>BEV</t>
        </is>
      </c>
      <c r="I75" t="inlineStr">
        <is>
          <t>LFP</t>
        </is>
      </c>
      <c r="J75" t="inlineStr">
        <is>
          <t>label-certified electricity</t>
        </is>
      </c>
      <c r="L75" s="24" t="n">
        <v>0</v>
      </c>
      <c r="M75" s="24" t="n">
        <v>0</v>
      </c>
      <c r="N75" s="24" t="n">
        <v>0.0002134720130700155</v>
      </c>
      <c r="O75" s="24" t="n">
        <v>0.001195732624675443</v>
      </c>
      <c r="P75" s="24" t="n">
        <v>0.0007897932156325972</v>
      </c>
      <c r="Q75" s="24" t="n">
        <v>0.02542449500895469</v>
      </c>
      <c r="R75" s="24" t="n">
        <v>0.02762349286233275</v>
      </c>
      <c r="S75" s="26" t="n">
        <v>0</v>
      </c>
      <c r="T75" s="26" t="n">
        <v>0</v>
      </c>
      <c r="U75" s="26" t="n">
        <v>0.000121681742316322</v>
      </c>
      <c r="V75" s="26" t="n">
        <v>9.831747354962542e-05</v>
      </c>
      <c r="W75" s="26" t="n">
        <v>4.990516980778435e-05</v>
      </c>
      <c r="X75" s="26" t="n">
        <v>0.00911360152022622</v>
      </c>
      <c r="Y75" s="26" t="n">
        <v>0.009383505905899953</v>
      </c>
      <c r="Z75" s="28" t="n">
        <v>0</v>
      </c>
      <c r="AA75" s="28" t="n">
        <v>0.002751612047598098</v>
      </c>
      <c r="AB75" s="28" t="n">
        <v>2.147157361695178e-05</v>
      </c>
      <c r="AC75" s="28" t="n">
        <v>2.396826009396162e-05</v>
      </c>
      <c r="AD75" s="28" t="n">
        <v>2.268518536598976e-05</v>
      </c>
      <c r="AE75" s="28" t="n">
        <v>0.001531267660434171</v>
      </c>
      <c r="AF75" s="28" t="n">
        <v>0.004351004727109172</v>
      </c>
      <c r="AG75" s="30" t="n">
        <v>0</v>
      </c>
      <c r="AH75" s="30" t="n">
        <v>1.445647576592023e-05</v>
      </c>
      <c r="AI75" s="30" t="n">
        <v>8.046681430047874e-05</v>
      </c>
      <c r="AJ75" s="30" t="n">
        <v>8.555417467729655e-05</v>
      </c>
      <c r="AK75" s="30" t="n">
        <v>2.117150410831053e-05</v>
      </c>
      <c r="AL75" s="30" t="n">
        <v>0.004677114151346501</v>
      </c>
      <c r="AM75" s="30" t="n">
        <v>0.004878763120198507</v>
      </c>
      <c r="AN75" s="32" t="n">
        <v>0</v>
      </c>
      <c r="AO75" s="32" t="n">
        <v>1.036854518903741e-05</v>
      </c>
      <c r="AP75" s="32" t="n">
        <v>1.901077657292092e-07</v>
      </c>
      <c r="AQ75" s="32" t="n">
        <v>6.549064862657901e-08</v>
      </c>
      <c r="AR75" s="32" t="n">
        <v>8.359597285086832e-08</v>
      </c>
      <c r="AS75" s="32" t="n">
        <v>2.795573149973405e-06</v>
      </c>
      <c r="AT75" s="32" t="n">
        <v>1.350331272621747e-05</v>
      </c>
      <c r="AU75" s="34" t="n">
        <v>0</v>
      </c>
      <c r="AV75" s="34" t="n">
        <v>0</v>
      </c>
      <c r="AW75" s="34" t="n">
        <v>0.002126847945168059</v>
      </c>
      <c r="AX75" s="34" t="n">
        <v>0.0201770987761535</v>
      </c>
      <c r="AY75" s="34" t="n">
        <v>0.02587311103692138</v>
      </c>
      <c r="AZ75" s="34" t="n">
        <v>0.3162497751564551</v>
      </c>
      <c r="BA75" s="34" t="n">
        <v>0.3644268329146981</v>
      </c>
      <c r="BB75" s="6" t="n"/>
      <c r="BC75" s="6" t="n"/>
      <c r="BD75" t="inlineStr">
        <is>
          <t>transport, Bicycle, battery electric, cargo bike, LFP battery, label-certified electricity/CH U</t>
        </is>
      </c>
      <c r="BF75" s="5" t="n">
        <v>0.01917919</v>
      </c>
      <c r="BG75" s="5">
        <f>BF75-R75</f>
        <v/>
      </c>
      <c r="BH75" s="2" t="n">
        <v>48.444122</v>
      </c>
    </row>
    <row r="76">
      <c r="A76">
        <f>B76&amp;" - "&amp;D76&amp;" - "&amp;IF(I76&lt;&gt;"",I76&amp;" - "&amp;E76,E76)</f>
        <v/>
      </c>
      <c r="B76" t="inlineStr">
        <is>
          <t>Bicycle, battery electric, cargo bike</t>
        </is>
      </c>
      <c r="D76" s="18" t="n">
        <v>2030</v>
      </c>
      <c r="E76" t="inlineStr">
        <is>
          <t>CH</t>
        </is>
      </c>
      <c r="F76" t="inlineStr">
        <is>
          <t>None</t>
        </is>
      </c>
      <c r="G76" t="inlineStr">
        <is>
          <t>vkm</t>
        </is>
      </c>
      <c r="H76" t="inlineStr">
        <is>
          <t>BEV</t>
        </is>
      </c>
      <c r="I76" t="inlineStr">
        <is>
          <t>LFP</t>
        </is>
      </c>
      <c r="J76" t="inlineStr">
        <is>
          <t>label-certified electricity</t>
        </is>
      </c>
      <c r="L76" s="24" t="n">
        <v>0</v>
      </c>
      <c r="M76" s="24" t="n">
        <v>0</v>
      </c>
      <c r="N76" s="24" t="n">
        <v>0.0002134720130700155</v>
      </c>
      <c r="O76" s="24" t="n">
        <v>0.001195732624675443</v>
      </c>
      <c r="P76" s="24" t="n">
        <v>0.0007890800498086832</v>
      </c>
      <c r="Q76" s="24" t="n">
        <v>0.02626939728422828</v>
      </c>
      <c r="R76" s="24" t="n">
        <v>0.02846768197178242</v>
      </c>
      <c r="S76" s="26" t="n">
        <v>0</v>
      </c>
      <c r="T76" s="26" t="n">
        <v>0</v>
      </c>
      <c r="U76" s="26" t="n">
        <v>0.000121681742316322</v>
      </c>
      <c r="V76" s="26" t="n">
        <v>9.831747354962542e-05</v>
      </c>
      <c r="W76" s="26" t="n">
        <v>4.986010654205975e-05</v>
      </c>
      <c r="X76" s="26" t="n">
        <v>0.008742763214053746</v>
      </c>
      <c r="Y76" s="26" t="n">
        <v>0.009012622536461753</v>
      </c>
      <c r="Z76" s="28" t="n">
        <v>0</v>
      </c>
      <c r="AA76" s="28" t="n">
        <v>0.002751612047598098</v>
      </c>
      <c r="AB76" s="28" t="n">
        <v>2.147157361695178e-05</v>
      </c>
      <c r="AC76" s="28" t="n">
        <v>2.396826009396162e-05</v>
      </c>
      <c r="AD76" s="28" t="n">
        <v>2.266470114481394e-05</v>
      </c>
      <c r="AE76" s="28" t="n">
        <v>0.001536779616800426</v>
      </c>
      <c r="AF76" s="28" t="n">
        <v>0.004356496199254251</v>
      </c>
      <c r="AG76" s="30" t="n">
        <v>0</v>
      </c>
      <c r="AH76" s="30" t="n">
        <v>1.445647576592023e-05</v>
      </c>
      <c r="AI76" s="30" t="n">
        <v>8.046681430047874e-05</v>
      </c>
      <c r="AJ76" s="30" t="n">
        <v>8.555417467729655e-05</v>
      </c>
      <c r="AK76" s="30" t="n">
        <v>2.115238670786691e-05</v>
      </c>
      <c r="AL76" s="30" t="n">
        <v>0.004705506689330144</v>
      </c>
      <c r="AM76" s="30" t="n">
        <v>0.004907136540781706</v>
      </c>
      <c r="AN76" s="32" t="n">
        <v>0</v>
      </c>
      <c r="AO76" s="32" t="n">
        <v>1.036854518903741e-05</v>
      </c>
      <c r="AP76" s="32" t="n">
        <v>1.901077657292092e-07</v>
      </c>
      <c r="AQ76" s="32" t="n">
        <v>6.549064862657901e-08</v>
      </c>
      <c r="AR76" s="32" t="n">
        <v>8.352048753436514e-08</v>
      </c>
      <c r="AS76" s="32" t="n">
        <v>2.710252868670502e-06</v>
      </c>
      <c r="AT76" s="32" t="n">
        <v>1.341791695959807e-05</v>
      </c>
      <c r="AU76" s="34" t="n">
        <v>0</v>
      </c>
      <c r="AV76" s="34" t="n">
        <v>0</v>
      </c>
      <c r="AW76" s="34" t="n">
        <v>0.002126847945168059</v>
      </c>
      <c r="AX76" s="34" t="n">
        <v>0.0201770987761535</v>
      </c>
      <c r="AY76" s="34" t="n">
        <v>0.02584974818929919</v>
      </c>
      <c r="AZ76" s="34" t="n">
        <v>0.3225063801664809</v>
      </c>
      <c r="BA76" s="34" t="n">
        <v>0.3706600750771017</v>
      </c>
      <c r="BB76" s="6" t="n"/>
      <c r="BC76" s="6" t="n"/>
      <c r="BD76" t="inlineStr">
        <is>
          <t>transport, Bicycle, battery electric, cargo bike, LFP battery, 2030, label-certified electricity/CH U</t>
        </is>
      </c>
      <c r="BF76" s="5" t="n">
        <v>0.019206132</v>
      </c>
      <c r="BG76" s="5">
        <f>BF76-R76</f>
        <v/>
      </c>
      <c r="BH76" s="2" t="n">
        <v>45.514405</v>
      </c>
    </row>
    <row r="77">
      <c r="A77">
        <f>B77&amp;" - "&amp;D77&amp;" - "&amp;IF(I77&lt;&gt;"",I77&amp;" - "&amp;E77,E77)</f>
        <v/>
      </c>
      <c r="B77" t="inlineStr">
        <is>
          <t>Bicycle, battery electric, cargo bike</t>
        </is>
      </c>
      <c r="D77" s="18" t="n">
        <v>2040</v>
      </c>
      <c r="E77" t="inlineStr">
        <is>
          <t>CH</t>
        </is>
      </c>
      <c r="F77" t="inlineStr">
        <is>
          <t>None</t>
        </is>
      </c>
      <c r="G77" t="inlineStr">
        <is>
          <t>vkm</t>
        </is>
      </c>
      <c r="H77" t="inlineStr">
        <is>
          <t>BEV</t>
        </is>
      </c>
      <c r="I77" t="inlineStr">
        <is>
          <t>LFP</t>
        </is>
      </c>
      <c r="J77" t="inlineStr">
        <is>
          <t>label-certified electricity</t>
        </is>
      </c>
      <c r="L77" s="24" t="n">
        <v>0</v>
      </c>
      <c r="M77" s="24" t="n">
        <v>0</v>
      </c>
      <c r="N77" s="24" t="n">
        <v>0.0002134720130700155</v>
      </c>
      <c r="O77" s="24" t="n">
        <v>0.001195732624675443</v>
      </c>
      <c r="P77" s="24" t="n">
        <v>0.0007822063451654251</v>
      </c>
      <c r="Q77" s="24" t="n">
        <v>0.02578366496560117</v>
      </c>
      <c r="R77" s="24" t="n">
        <v>0.02797507594851205</v>
      </c>
      <c r="S77" s="26" t="n">
        <v>0</v>
      </c>
      <c r="T77" s="26" t="n">
        <v>0</v>
      </c>
      <c r="U77" s="26" t="n">
        <v>0.000121681742316322</v>
      </c>
      <c r="V77" s="26" t="n">
        <v>9.831747354962542e-05</v>
      </c>
      <c r="W77" s="26" t="n">
        <v>4.942577336390553e-05</v>
      </c>
      <c r="X77" s="26" t="n">
        <v>0.007796810239162126</v>
      </c>
      <c r="Y77" s="26" t="n">
        <v>0.008066235228391979</v>
      </c>
      <c r="Z77" s="28" t="n">
        <v>0</v>
      </c>
      <c r="AA77" s="28" t="n">
        <v>0.002751612047598098</v>
      </c>
      <c r="AB77" s="28" t="n">
        <v>2.147157361695178e-05</v>
      </c>
      <c r="AC77" s="28" t="n">
        <v>2.396826009396162e-05</v>
      </c>
      <c r="AD77" s="28" t="n">
        <v>2.246726811943846e-05</v>
      </c>
      <c r="AE77" s="28" t="n">
        <v>0.001438296100236602</v>
      </c>
      <c r="AF77" s="28" t="n">
        <v>0.004257815249665052</v>
      </c>
      <c r="AG77" s="30" t="n">
        <v>0</v>
      </c>
      <c r="AH77" s="30" t="n">
        <v>1.445647576592023e-05</v>
      </c>
      <c r="AI77" s="30" t="n">
        <v>8.046681430047874e-05</v>
      </c>
      <c r="AJ77" s="30" t="n">
        <v>8.555417467729655e-05</v>
      </c>
      <c r="AK77" s="30" t="n">
        <v>2.096812750784645e-05</v>
      </c>
      <c r="AL77" s="30" t="n">
        <v>0.004400000115511743</v>
      </c>
      <c r="AM77" s="30" t="n">
        <v>0.004601445707763285</v>
      </c>
      <c r="AN77" s="32" t="n">
        <v>0</v>
      </c>
      <c r="AO77" s="32" t="n">
        <v>1.036854518903741e-05</v>
      </c>
      <c r="AP77" s="32" t="n">
        <v>1.901077657292092e-07</v>
      </c>
      <c r="AQ77" s="32" t="n">
        <v>6.549064862657901e-08</v>
      </c>
      <c r="AR77" s="32" t="n">
        <v>8.279293756891951e-08</v>
      </c>
      <c r="AS77" s="32" t="n">
        <v>2.482355492881305e-06</v>
      </c>
      <c r="AT77" s="32" t="n">
        <v>1.318929203384342e-05</v>
      </c>
      <c r="AU77" s="34" t="n">
        <v>0</v>
      </c>
      <c r="AV77" s="34" t="n">
        <v>0</v>
      </c>
      <c r="AW77" s="34" t="n">
        <v>0.002126847945168059</v>
      </c>
      <c r="AX77" s="34" t="n">
        <v>0.0201770987761535</v>
      </c>
      <c r="AY77" s="34" t="n">
        <v>0.02562457010477036</v>
      </c>
      <c r="AZ77" s="34" t="n">
        <v>0.3125117015162183</v>
      </c>
      <c r="BA77" s="34" t="n">
        <v>0.3604402183423102</v>
      </c>
      <c r="BB77" s="6" t="n"/>
      <c r="BC77" s="6" t="n"/>
      <c r="BD77" t="inlineStr">
        <is>
          <t>transport, Bicycle, battery electric, cargo bike, LFP battery, 2040, label-certified electricity/CH U</t>
        </is>
      </c>
      <c r="BF77" s="5" t="n">
        <v>0.018432219</v>
      </c>
      <c r="BG77" s="5">
        <f>BF77-R77</f>
        <v/>
      </c>
      <c r="BH77" s="2" t="n">
        <v>40.143755</v>
      </c>
    </row>
    <row r="78">
      <c r="A78">
        <f>B78&amp;" - "&amp;D78&amp;" - "&amp;IF(I78&lt;&gt;"",I78&amp;" - "&amp;E78,E78)</f>
        <v/>
      </c>
      <c r="B78" t="inlineStr">
        <is>
          <t>Bicycle, battery electric, cargo bike</t>
        </is>
      </c>
      <c r="D78" s="18" t="n">
        <v>2050</v>
      </c>
      <c r="E78" t="inlineStr">
        <is>
          <t>CH</t>
        </is>
      </c>
      <c r="F78" t="inlineStr">
        <is>
          <t>None</t>
        </is>
      </c>
      <c r="G78" t="inlineStr">
        <is>
          <t>vkm</t>
        </is>
      </c>
      <c r="H78" t="inlineStr">
        <is>
          <t>BEV</t>
        </is>
      </c>
      <c r="I78" t="inlineStr">
        <is>
          <t>LFP</t>
        </is>
      </c>
      <c r="J78" t="inlineStr">
        <is>
          <t>label-certified electricity</t>
        </is>
      </c>
      <c r="L78" s="24" t="n">
        <v>0</v>
      </c>
      <c r="M78" s="24" t="n">
        <v>0</v>
      </c>
      <c r="N78" s="24" t="n">
        <v>0.0002134720130700155</v>
      </c>
      <c r="O78" s="24" t="n">
        <v>0.001195732624675443</v>
      </c>
      <c r="P78" s="24" t="n">
        <v>0.0007763189336828999</v>
      </c>
      <c r="Q78" s="24" t="n">
        <v>0.02564150957649759</v>
      </c>
      <c r="R78" s="24" t="n">
        <v>0.02782703314792595</v>
      </c>
      <c r="S78" s="26" t="n">
        <v>0</v>
      </c>
      <c r="T78" s="26" t="n">
        <v>0</v>
      </c>
      <c r="U78" s="26" t="n">
        <v>0.000121681742316322</v>
      </c>
      <c r="V78" s="26" t="n">
        <v>9.831747354962542e-05</v>
      </c>
      <c r="W78" s="26" t="n">
        <v>4.905376172345558e-05</v>
      </c>
      <c r="X78" s="26" t="n">
        <v>0.007081170649713148</v>
      </c>
      <c r="Y78" s="26" t="n">
        <v>0.007350223627302551</v>
      </c>
      <c r="Z78" s="28" t="n">
        <v>0</v>
      </c>
      <c r="AA78" s="28" t="n">
        <v>0.002751612047598098</v>
      </c>
      <c r="AB78" s="28" t="n">
        <v>2.147157361695178e-05</v>
      </c>
      <c r="AC78" s="28" t="n">
        <v>2.396826009396162e-05</v>
      </c>
      <c r="AD78" s="28" t="n">
        <v>2.229816433611466e-05</v>
      </c>
      <c r="AE78" s="28" t="n">
        <v>0.00137333713479722</v>
      </c>
      <c r="AF78" s="28" t="n">
        <v>0.004192687180442346</v>
      </c>
      <c r="AG78" s="30" t="n">
        <v>0</v>
      </c>
      <c r="AH78" s="30" t="n">
        <v>1.445647576592023e-05</v>
      </c>
      <c r="AI78" s="30" t="n">
        <v>8.046681430047874e-05</v>
      </c>
      <c r="AJ78" s="30" t="n">
        <v>8.555417467729655e-05</v>
      </c>
      <c r="AK78" s="30" t="n">
        <v>2.081030726588633e-05</v>
      </c>
      <c r="AL78" s="30" t="n">
        <v>0.004201257875736272</v>
      </c>
      <c r="AM78" s="30" t="n">
        <v>0.004402545647745853</v>
      </c>
      <c r="AN78" s="32" t="n">
        <v>0</v>
      </c>
      <c r="AO78" s="32" t="n">
        <v>1.036854518903741e-05</v>
      </c>
      <c r="AP78" s="32" t="n">
        <v>1.901077657292092e-07</v>
      </c>
      <c r="AQ78" s="32" t="n">
        <v>6.549064862657901e-08</v>
      </c>
      <c r="AR78" s="32" t="n">
        <v>8.216978219012728e-08</v>
      </c>
      <c r="AS78" s="32" t="n">
        <v>2.310241285819209e-06</v>
      </c>
      <c r="AT78" s="32" t="n">
        <v>1.301655467140254e-05</v>
      </c>
      <c r="AU78" s="34" t="n">
        <v>0</v>
      </c>
      <c r="AV78" s="34" t="n">
        <v>0</v>
      </c>
      <c r="AW78" s="34" t="n">
        <v>0.002126847945168059</v>
      </c>
      <c r="AX78" s="34" t="n">
        <v>0.0201770987761535</v>
      </c>
      <c r="AY78" s="34" t="n">
        <v>0.02543170234142116</v>
      </c>
      <c r="AZ78" s="34" t="n">
        <v>0.3071581429634602</v>
      </c>
      <c r="BA78" s="34" t="n">
        <v>0.354893792026203</v>
      </c>
      <c r="BB78" s="6" t="n"/>
      <c r="BC78" s="6" t="n"/>
      <c r="BD78" t="inlineStr">
        <is>
          <t>transport, Bicycle, battery electric, cargo bike, LFP battery, 2050, label-certified electricity/CH U</t>
        </is>
      </c>
      <c r="BF78" s="5" t="n">
        <v>0.017913863</v>
      </c>
      <c r="BG78" s="5">
        <f>BF78-R78</f>
        <v/>
      </c>
      <c r="BH78" s="2" t="n">
        <v>35.893364</v>
      </c>
    </row>
    <row r="79">
      <c r="A79">
        <f>B79&amp;" - "&amp;D79&amp;" - "&amp;IF(I79&lt;&gt;"",I79&amp;" - "&amp;E79,E79)</f>
        <v/>
      </c>
      <c r="B79" t="inlineStr">
        <is>
          <t>Bicycle, electric (&lt;25 km/h)</t>
        </is>
      </c>
      <c r="D79" s="18" t="n">
        <v>2020</v>
      </c>
      <c r="E79" t="inlineStr">
        <is>
          <t>CH</t>
        </is>
      </c>
      <c r="F79" t="inlineStr">
        <is>
          <t>None</t>
        </is>
      </c>
      <c r="G79" t="inlineStr">
        <is>
          <t>vkm</t>
        </is>
      </c>
      <c r="H79" t="inlineStr">
        <is>
          <t>BEV</t>
        </is>
      </c>
      <c r="I79" t="inlineStr">
        <is>
          <t>NCA</t>
        </is>
      </c>
      <c r="J79" t="inlineStr">
        <is>
          <t>label-certified electricity</t>
        </is>
      </c>
      <c r="L79" s="24" t="n">
        <v>0</v>
      </c>
      <c r="M79" s="24" t="n">
        <v>0</v>
      </c>
      <c r="N79" s="24" t="n">
        <v>0.0001517356796025006</v>
      </c>
      <c r="O79" s="24" t="n">
        <v>0.001195732624675443</v>
      </c>
      <c r="P79" s="24" t="n">
        <v>0.0004498684323099595</v>
      </c>
      <c r="Q79" s="24" t="n">
        <v>0.01195942720652177</v>
      </c>
      <c r="R79" s="24" t="n">
        <v>0.01375676394310967</v>
      </c>
      <c r="S79" s="26" t="n">
        <v>0</v>
      </c>
      <c r="T79" s="26" t="n">
        <v>0</v>
      </c>
      <c r="U79" s="26" t="n">
        <v>8.649125288160251e-05</v>
      </c>
      <c r="V79" s="26" t="n">
        <v>9.831747354962542e-05</v>
      </c>
      <c r="W79" s="26" t="n">
        <v>2.842612478964888e-05</v>
      </c>
      <c r="X79" s="26" t="n">
        <v>0.006185039342466707</v>
      </c>
      <c r="Y79" s="26" t="n">
        <v>0.006398274193687583</v>
      </c>
      <c r="Z79" s="28" t="n">
        <v>0</v>
      </c>
      <c r="AA79" s="28" t="n">
        <v>0.001375806023799049</v>
      </c>
      <c r="AB79" s="28" t="n">
        <v>1.526197166574115e-05</v>
      </c>
      <c r="AC79" s="28" t="n">
        <v>2.396826009396162e-05</v>
      </c>
      <c r="AD79" s="28" t="n">
        <v>1.292154525420241e-05</v>
      </c>
      <c r="AE79" s="28" t="n">
        <v>0.0008246249429236256</v>
      </c>
      <c r="AF79" s="28" t="n">
        <v>0.00225258274373658</v>
      </c>
      <c r="AG79" s="30" t="n">
        <v>0</v>
      </c>
      <c r="AH79" s="30" t="n">
        <v>7.228237882960114e-06</v>
      </c>
      <c r="AI79" s="30" t="n">
        <v>5.719572593025e-05</v>
      </c>
      <c r="AJ79" s="30" t="n">
        <v>8.555417467729655e-05</v>
      </c>
      <c r="AK79" s="30" t="n">
        <v>1.205934816143086e-05</v>
      </c>
      <c r="AL79" s="30" t="n">
        <v>0.00257316314048642</v>
      </c>
      <c r="AM79" s="30" t="n">
        <v>0.002735200627138357</v>
      </c>
      <c r="AN79" s="32" t="n">
        <v>0</v>
      </c>
      <c r="AO79" s="32" t="n">
        <v>5.184272594518707e-06</v>
      </c>
      <c r="AP79" s="32" t="n">
        <v>1.351283974690089e-07</v>
      </c>
      <c r="AQ79" s="32" t="n">
        <v>6.549064862657901e-08</v>
      </c>
      <c r="AR79" s="32" t="n">
        <v>4.761650076181523e-08</v>
      </c>
      <c r="AS79" s="32" t="n">
        <v>1.614841507887932e-06</v>
      </c>
      <c r="AT79" s="32" t="n">
        <v>7.047349649264042e-06</v>
      </c>
      <c r="AU79" s="34" t="n">
        <v>0</v>
      </c>
      <c r="AV79" s="34" t="n">
        <v>0</v>
      </c>
      <c r="AW79" s="34" t="n">
        <v>0.001511761254930456</v>
      </c>
      <c r="AX79" s="34" t="n">
        <v>0.0201770987761535</v>
      </c>
      <c r="AY79" s="34" t="n">
        <v>0.01473739666380712</v>
      </c>
      <c r="AZ79" s="34" t="n">
        <v>0.151927587328118</v>
      </c>
      <c r="BA79" s="34" t="n">
        <v>0.1883538440230091</v>
      </c>
      <c r="BB79" s="6" t="n"/>
      <c r="BC79" s="6" t="n"/>
      <c r="BD79" t="inlineStr">
        <is>
          <t>transport, Bicycle, electric (&lt;25 km/h), NCA battery, label-certified electricity/CH U</t>
        </is>
      </c>
      <c r="BF79" s="5" t="n">
        <v>0.010032362</v>
      </c>
      <c r="BG79" s="5">
        <f>BF79-R79</f>
        <v/>
      </c>
      <c r="BH79" s="2" t="n">
        <v>27.757622</v>
      </c>
    </row>
    <row r="80">
      <c r="A80">
        <f>B80&amp;" - "&amp;D80&amp;" - "&amp;IF(I80&lt;&gt;"",I80&amp;" - "&amp;E80,E80)</f>
        <v/>
      </c>
      <c r="B80" t="inlineStr">
        <is>
          <t>Bicycle, electric (&lt;25 km/h)</t>
        </is>
      </c>
      <c r="D80" s="18" t="n">
        <v>2030</v>
      </c>
      <c r="E80" t="inlineStr">
        <is>
          <t>CH</t>
        </is>
      </c>
      <c r="F80" t="inlineStr">
        <is>
          <t>None</t>
        </is>
      </c>
      <c r="G80" t="inlineStr">
        <is>
          <t>vkm</t>
        </is>
      </c>
      <c r="H80" t="inlineStr">
        <is>
          <t>BEV</t>
        </is>
      </c>
      <c r="I80" t="inlineStr">
        <is>
          <t>NCA</t>
        </is>
      </c>
      <c r="J80" t="inlineStr">
        <is>
          <t>label-certified electricity</t>
        </is>
      </c>
      <c r="L80" s="24" t="n">
        <v>0</v>
      </c>
      <c r="M80" s="24" t="n">
        <v>0</v>
      </c>
      <c r="N80" s="24" t="n">
        <v>0.0001517356796025006</v>
      </c>
      <c r="O80" s="24" t="n">
        <v>0.001195732624675443</v>
      </c>
      <c r="P80" s="24" t="n">
        <v>0.0004501441985582445</v>
      </c>
      <c r="Q80" s="24" t="n">
        <v>0.01243947139861601</v>
      </c>
      <c r="R80" s="24" t="n">
        <v>0.0142370839014522</v>
      </c>
      <c r="S80" s="26" t="n">
        <v>0</v>
      </c>
      <c r="T80" s="26" t="n">
        <v>0</v>
      </c>
      <c r="U80" s="26" t="n">
        <v>8.649125288160251e-05</v>
      </c>
      <c r="V80" s="26" t="n">
        <v>9.831747354962542e-05</v>
      </c>
      <c r="W80" s="26" t="n">
        <v>2.844354980821769e-05</v>
      </c>
      <c r="X80" s="26" t="n">
        <v>0.006027723165204296</v>
      </c>
      <c r="Y80" s="26" t="n">
        <v>0.006240975441443742</v>
      </c>
      <c r="Z80" s="28" t="n">
        <v>0</v>
      </c>
      <c r="AA80" s="28" t="n">
        <v>0.001375806023799049</v>
      </c>
      <c r="AB80" s="28" t="n">
        <v>1.526197166574115e-05</v>
      </c>
      <c r="AC80" s="28" t="n">
        <v>2.396826009396162e-05</v>
      </c>
      <c r="AD80" s="28" t="n">
        <v>1.292946607238141e-05</v>
      </c>
      <c r="AE80" s="28" t="n">
        <v>0.0008332077345034115</v>
      </c>
      <c r="AF80" s="28" t="n">
        <v>0.002261173456134545</v>
      </c>
      <c r="AG80" s="30" t="n">
        <v>0</v>
      </c>
      <c r="AH80" s="30" t="n">
        <v>7.228237882960114e-06</v>
      </c>
      <c r="AI80" s="30" t="n">
        <v>5.719572593025e-05</v>
      </c>
      <c r="AJ80" s="30" t="n">
        <v>8.555417467729655e-05</v>
      </c>
      <c r="AK80" s="30" t="n">
        <v>1.206674045873468e-05</v>
      </c>
      <c r="AL80" s="30" t="n">
        <v>0.002608428463405082</v>
      </c>
      <c r="AM80" s="30" t="n">
        <v>0.002770473342354323</v>
      </c>
      <c r="AN80" s="32" t="n">
        <v>0</v>
      </c>
      <c r="AO80" s="32" t="n">
        <v>5.184272594518707e-06</v>
      </c>
      <c r="AP80" s="32" t="n">
        <v>1.351283974690089e-07</v>
      </c>
      <c r="AQ80" s="32" t="n">
        <v>6.549064862657901e-08</v>
      </c>
      <c r="AR80" s="32" t="n">
        <v>4.764568934858519e-08</v>
      </c>
      <c r="AS80" s="32" t="n">
        <v>1.577329677426445e-06</v>
      </c>
      <c r="AT80" s="32" t="n">
        <v>7.009867007389324e-06</v>
      </c>
      <c r="AU80" s="34" t="n">
        <v>0</v>
      </c>
      <c r="AV80" s="34" t="n">
        <v>0</v>
      </c>
      <c r="AW80" s="34" t="n">
        <v>0.001511761254930456</v>
      </c>
      <c r="AX80" s="34" t="n">
        <v>0.0201770987761535</v>
      </c>
      <c r="AY80" s="34" t="n">
        <v>0.01474643058638444</v>
      </c>
      <c r="AZ80" s="34" t="n">
        <v>0.1560446812347301</v>
      </c>
      <c r="BA80" s="34" t="n">
        <v>0.1924799718521985</v>
      </c>
      <c r="BB80" s="6" t="n"/>
      <c r="BC80" s="6" t="n"/>
      <c r="BD80" t="inlineStr">
        <is>
          <t>transport, Bicycle, electric (&lt;25 km/h), NCA battery, 2030, label-certified electricity/CH U</t>
        </is>
      </c>
      <c r="BF80" s="5" t="n">
        <v>0.010115417</v>
      </c>
      <c r="BG80" s="5">
        <f>BF80-R80</f>
        <v/>
      </c>
      <c r="BH80" s="2" t="n">
        <v>26.663469</v>
      </c>
    </row>
    <row r="81">
      <c r="A81">
        <f>B81&amp;" - "&amp;D81&amp;" - "&amp;IF(I81&lt;&gt;"",I81&amp;" - "&amp;E81,E81)</f>
        <v/>
      </c>
      <c r="B81" t="inlineStr">
        <is>
          <t>Bicycle, electric (&lt;25 km/h)</t>
        </is>
      </c>
      <c r="D81" s="18" t="n">
        <v>2040</v>
      </c>
      <c r="E81" t="inlineStr">
        <is>
          <t>CH</t>
        </is>
      </c>
      <c r="F81" t="inlineStr">
        <is>
          <t>None</t>
        </is>
      </c>
      <c r="G81" t="inlineStr">
        <is>
          <t>vkm</t>
        </is>
      </c>
      <c r="H81" t="inlineStr">
        <is>
          <t>BEV</t>
        </is>
      </c>
      <c r="I81" t="inlineStr">
        <is>
          <t>NCA</t>
        </is>
      </c>
      <c r="J81" t="inlineStr">
        <is>
          <t>label-certified electricity</t>
        </is>
      </c>
      <c r="L81" s="24" t="n">
        <v>0</v>
      </c>
      <c r="M81" s="24" t="n">
        <v>0</v>
      </c>
      <c r="N81" s="24" t="n">
        <v>0.0001517356796025006</v>
      </c>
      <c r="O81" s="24" t="n">
        <v>0.001195732624675443</v>
      </c>
      <c r="P81" s="24" t="n">
        <v>0.0004472460140397849</v>
      </c>
      <c r="Q81" s="24" t="n">
        <v>0.0121982504598378</v>
      </c>
      <c r="R81" s="24" t="n">
        <v>0.01399296477815553</v>
      </c>
      <c r="S81" s="26" t="n">
        <v>0</v>
      </c>
      <c r="T81" s="26" t="n">
        <v>0</v>
      </c>
      <c r="U81" s="26" t="n">
        <v>8.649125288160251e-05</v>
      </c>
      <c r="V81" s="26" t="n">
        <v>9.831747354962542e-05</v>
      </c>
      <c r="W81" s="26" t="n">
        <v>2.826042036665598e-05</v>
      </c>
      <c r="X81" s="26" t="n">
        <v>0.005399404820817384</v>
      </c>
      <c r="Y81" s="26" t="n">
        <v>0.005612473967615267</v>
      </c>
      <c r="Z81" s="28" t="n">
        <v>0</v>
      </c>
      <c r="AA81" s="28" t="n">
        <v>0.001375806023799049</v>
      </c>
      <c r="AB81" s="28" t="n">
        <v>1.526197166574115e-05</v>
      </c>
      <c r="AC81" s="28" t="n">
        <v>2.396826009396162e-05</v>
      </c>
      <c r="AD81" s="28" t="n">
        <v>1.284622168419881e-05</v>
      </c>
      <c r="AE81" s="28" t="n">
        <v>0.0007736849307968414</v>
      </c>
      <c r="AF81" s="28" t="n">
        <v>0.002201567408039792</v>
      </c>
      <c r="AG81" s="30" t="n">
        <v>0</v>
      </c>
      <c r="AH81" s="30" t="n">
        <v>7.228237882960114e-06</v>
      </c>
      <c r="AI81" s="30" t="n">
        <v>5.719572593025e-05</v>
      </c>
      <c r="AJ81" s="30" t="n">
        <v>8.555417467729655e-05</v>
      </c>
      <c r="AK81" s="30" t="n">
        <v>1.198905059735741e-05</v>
      </c>
      <c r="AL81" s="30" t="n">
        <v>0.002434664293869662</v>
      </c>
      <c r="AM81" s="30" t="n">
        <v>0.002596631482957526</v>
      </c>
      <c r="AN81" s="32" t="n">
        <v>0</v>
      </c>
      <c r="AO81" s="32" t="n">
        <v>5.184272594518707e-06</v>
      </c>
      <c r="AP81" s="32" t="n">
        <v>1.351283974690089e-07</v>
      </c>
      <c r="AQ81" s="32" t="n">
        <v>6.549064862657901e-08</v>
      </c>
      <c r="AR81" s="32" t="n">
        <v>4.733892987088076e-08</v>
      </c>
      <c r="AS81" s="32" t="n">
        <v>1.41970022569241e-06</v>
      </c>
      <c r="AT81" s="32" t="n">
        <v>6.851930796177585e-06</v>
      </c>
      <c r="AU81" s="34" t="n">
        <v>0</v>
      </c>
      <c r="AV81" s="34" t="n">
        <v>0</v>
      </c>
      <c r="AW81" s="34" t="n">
        <v>0.001511761254930456</v>
      </c>
      <c r="AX81" s="34" t="n">
        <v>0.0201770987761535</v>
      </c>
      <c r="AY81" s="34" t="n">
        <v>0.01465148795030274</v>
      </c>
      <c r="AZ81" s="34" t="n">
        <v>0.150794877313502</v>
      </c>
      <c r="BA81" s="34" t="n">
        <v>0.1871352252948887</v>
      </c>
      <c r="BB81" s="6" t="n"/>
      <c r="BC81" s="6" t="n"/>
      <c r="BD81" t="inlineStr">
        <is>
          <t>transport, Bicycle, electric (&lt;25 km/h), NCA battery, 2040, label-certified electricity/CH U</t>
        </is>
      </c>
      <c r="BF81" s="5" t="n">
        <v>0.009708023200000001</v>
      </c>
      <c r="BG81" s="5">
        <f>BF81-R81</f>
        <v/>
      </c>
      <c r="BH81" s="2" t="n">
        <v>23.588927</v>
      </c>
    </row>
    <row r="82">
      <c r="A82">
        <f>B82&amp;" - "&amp;D82&amp;" - "&amp;IF(I82&lt;&gt;"",I82&amp;" - "&amp;E82,E82)</f>
        <v/>
      </c>
      <c r="B82" t="inlineStr">
        <is>
          <t>Bicycle, electric (&lt;25 km/h)</t>
        </is>
      </c>
      <c r="D82" s="18" t="n">
        <v>2050</v>
      </c>
      <c r="E82" t="inlineStr">
        <is>
          <t>CH</t>
        </is>
      </c>
      <c r="F82" t="inlineStr">
        <is>
          <t>None</t>
        </is>
      </c>
      <c r="G82" t="inlineStr">
        <is>
          <t>vkm</t>
        </is>
      </c>
      <c r="H82" t="inlineStr">
        <is>
          <t>BEV</t>
        </is>
      </c>
      <c r="I82" t="inlineStr">
        <is>
          <t>NCA</t>
        </is>
      </c>
      <c r="J82" t="inlineStr">
        <is>
          <t>label-certified electricity</t>
        </is>
      </c>
      <c r="L82" s="24" t="n">
        <v>0</v>
      </c>
      <c r="M82" s="24" t="n">
        <v>0</v>
      </c>
      <c r="N82" s="24" t="n">
        <v>0.0001517356796025006</v>
      </c>
      <c r="O82" s="24" t="n">
        <v>0.001195732624675443</v>
      </c>
      <c r="P82" s="24" t="n">
        <v>0.0004482930021642546</v>
      </c>
      <c r="Q82" s="24" t="n">
        <v>0.01260365568323627</v>
      </c>
      <c r="R82" s="24" t="n">
        <v>0.01439941698967847</v>
      </c>
      <c r="S82" s="26" t="n">
        <v>0</v>
      </c>
      <c r="T82" s="26" t="n">
        <v>0</v>
      </c>
      <c r="U82" s="26" t="n">
        <v>8.649125288160251e-05</v>
      </c>
      <c r="V82" s="26" t="n">
        <v>9.831747354962542e-05</v>
      </c>
      <c r="W82" s="26" t="n">
        <v>2.832657707591125e-05</v>
      </c>
      <c r="X82" s="26" t="n">
        <v>0.005372711766060539</v>
      </c>
      <c r="Y82" s="26" t="n">
        <v>0.005585847069567679</v>
      </c>
      <c r="Z82" s="28" t="n">
        <v>0</v>
      </c>
      <c r="AA82" s="28" t="n">
        <v>0.001375806023799049</v>
      </c>
      <c r="AB82" s="28" t="n">
        <v>1.526197166574115e-05</v>
      </c>
      <c r="AC82" s="28" t="n">
        <v>2.396826009396162e-05</v>
      </c>
      <c r="AD82" s="28" t="n">
        <v>1.287629426422289e-05</v>
      </c>
      <c r="AE82" s="28" t="n">
        <v>0.0007893391475021884</v>
      </c>
      <c r="AF82" s="28" t="n">
        <v>0.002217251697325163</v>
      </c>
      <c r="AG82" s="30" t="n">
        <v>0</v>
      </c>
      <c r="AH82" s="30" t="n">
        <v>7.228237882960114e-06</v>
      </c>
      <c r="AI82" s="30" t="n">
        <v>5.719572593025e-05</v>
      </c>
      <c r="AJ82" s="30" t="n">
        <v>8.555417467729655e-05</v>
      </c>
      <c r="AK82" s="30" t="n">
        <v>1.201711656822145e-05</v>
      </c>
      <c r="AL82" s="30" t="n">
        <v>0.002486215165029011</v>
      </c>
      <c r="AM82" s="30" t="n">
        <v>0.002648210420087739</v>
      </c>
      <c r="AN82" s="32" t="n">
        <v>0</v>
      </c>
      <c r="AO82" s="32" t="n">
        <v>5.184272594518707e-06</v>
      </c>
      <c r="AP82" s="32" t="n">
        <v>1.351283974690089e-07</v>
      </c>
      <c r="AQ82" s="32" t="n">
        <v>6.549064862657901e-08</v>
      </c>
      <c r="AR82" s="32" t="n">
        <v>4.744974873978969e-08</v>
      </c>
      <c r="AS82" s="32" t="n">
        <v>1.415924914824982e-06</v>
      </c>
      <c r="AT82" s="32" t="n">
        <v>6.848266304179066e-06</v>
      </c>
      <c r="AU82" s="34" t="n">
        <v>0</v>
      </c>
      <c r="AV82" s="34" t="n">
        <v>0</v>
      </c>
      <c r="AW82" s="34" t="n">
        <v>0.001511761254930456</v>
      </c>
      <c r="AX82" s="34" t="n">
        <v>0.0201770987761535</v>
      </c>
      <c r="AY82" s="34" t="n">
        <v>0.01468578659893958</v>
      </c>
      <c r="AZ82" s="34" t="n">
        <v>0.1547852957869477</v>
      </c>
      <c r="BA82" s="34" t="n">
        <v>0.1911599424169712</v>
      </c>
      <c r="BB82" s="6" t="n"/>
      <c r="BC82" s="6" t="n"/>
      <c r="BD82" t="inlineStr">
        <is>
          <t>transport, Bicycle, electric (&lt;25 km/h), NCA battery, 2050, label-certified electricity/CH U</t>
        </is>
      </c>
      <c r="BF82" s="5" t="n">
        <v>0.009836378</v>
      </c>
      <c r="BG82" s="5">
        <f>BF82-R82</f>
        <v/>
      </c>
      <c r="BH82" s="2" t="n">
        <v>23.235011</v>
      </c>
    </row>
    <row r="83">
      <c r="A83">
        <f>B83&amp;" - "&amp;D83&amp;" - "&amp;IF(I83&lt;&gt;"",I83&amp;" - "&amp;E83,E83)</f>
        <v/>
      </c>
      <c r="B83" t="inlineStr">
        <is>
          <t>Bicycle, electric (&lt;45 km/h)</t>
        </is>
      </c>
      <c r="D83" s="18" t="n">
        <v>2020</v>
      </c>
      <c r="E83" t="inlineStr">
        <is>
          <t>CH</t>
        </is>
      </c>
      <c r="F83" t="inlineStr">
        <is>
          <t>None</t>
        </is>
      </c>
      <c r="G83" t="inlineStr">
        <is>
          <t>vkm</t>
        </is>
      </c>
      <c r="H83" t="inlineStr">
        <is>
          <t>BEV</t>
        </is>
      </c>
      <c r="I83" t="inlineStr">
        <is>
          <t>NCA</t>
        </is>
      </c>
      <c r="J83" t="inlineStr">
        <is>
          <t>label-certified electricity</t>
        </is>
      </c>
      <c r="L83" s="24" t="n">
        <v>0</v>
      </c>
      <c r="M83" s="24" t="n">
        <v>0</v>
      </c>
      <c r="N83" s="24" t="n">
        <v>0.0002786706453612946</v>
      </c>
      <c r="O83" s="24" t="n">
        <v>0.001195732624675443</v>
      </c>
      <c r="P83" s="24" t="n">
        <v>0.0004680769214311721</v>
      </c>
      <c r="Q83" s="24" t="n">
        <v>0.00894710220054786</v>
      </c>
      <c r="R83" s="24" t="n">
        <v>0.01088958239201577</v>
      </c>
      <c r="S83" s="26" t="n">
        <v>0</v>
      </c>
      <c r="T83" s="26" t="n">
        <v>0</v>
      </c>
      <c r="U83" s="26" t="n">
        <v>0.000158845785788578</v>
      </c>
      <c r="V83" s="26" t="n">
        <v>9.831747354962542e-05</v>
      </c>
      <c r="W83" s="26" t="n">
        <v>2.957667625495802e-05</v>
      </c>
      <c r="X83" s="26" t="n">
        <v>0.004355716275509148</v>
      </c>
      <c r="Y83" s="26" t="n">
        <v>0.00464245621110231</v>
      </c>
      <c r="Z83" s="28" t="n">
        <v>0</v>
      </c>
      <c r="AA83" s="28" t="n">
        <v>0.001375806023799049</v>
      </c>
      <c r="AB83" s="28" t="n">
        <v>2.802942264284548e-05</v>
      </c>
      <c r="AC83" s="28" t="n">
        <v>2.396826009396162e-05</v>
      </c>
      <c r="AD83" s="28" t="n">
        <v>1.344454664592552e-05</v>
      </c>
      <c r="AE83" s="28" t="n">
        <v>0.0005977236974738774</v>
      </c>
      <c r="AF83" s="28" t="n">
        <v>0.002038971950655659</v>
      </c>
      <c r="AG83" s="30" t="n">
        <v>0</v>
      </c>
      <c r="AH83" s="30" t="n">
        <v>7.228237882960114e-06</v>
      </c>
      <c r="AI83" s="30" t="n">
        <v>0.0001050429925159661</v>
      </c>
      <c r="AJ83" s="30" t="n">
        <v>8.555417467729655e-05</v>
      </c>
      <c r="AK83" s="30" t="n">
        <v>1.254745200254465e-05</v>
      </c>
      <c r="AL83" s="30" t="n">
        <v>0.001874050359100937</v>
      </c>
      <c r="AM83" s="30" t="n">
        <v>0.002084423216179705</v>
      </c>
      <c r="AN83" s="32" t="n">
        <v>0</v>
      </c>
      <c r="AO83" s="32" t="n">
        <v>5.184272594518707e-06</v>
      </c>
      <c r="AP83" s="32" t="n">
        <v>2.481704884966665e-07</v>
      </c>
      <c r="AQ83" s="32" t="n">
        <v>6.549064862657901e-08</v>
      </c>
      <c r="AR83" s="32" t="n">
        <v>4.954378543849231e-08</v>
      </c>
      <c r="AS83" s="32" t="n">
        <v>1.163191731086597e-06</v>
      </c>
      <c r="AT83" s="32" t="n">
        <v>6.710669248167041e-06</v>
      </c>
      <c r="AU83" s="34" t="n">
        <v>0</v>
      </c>
      <c r="AV83" s="34" t="n">
        <v>0</v>
      </c>
      <c r="AW83" s="34" t="n">
        <v>0.002776429944804675</v>
      </c>
      <c r="AX83" s="34" t="n">
        <v>0.0201770987761535</v>
      </c>
      <c r="AY83" s="34" t="n">
        <v>0.01533389490096958</v>
      </c>
      <c r="AZ83" s="34" t="n">
        <v>0.1127383291124191</v>
      </c>
      <c r="BA83" s="34" t="n">
        <v>0.1510257527343468</v>
      </c>
      <c r="BB83" s="6" t="n"/>
      <c r="BC83" s="6" t="n"/>
      <c r="BD83" t="inlineStr">
        <is>
          <t>transport, Bicycle, electric (&lt;45 km/h), NCA battery, label-certified electricity/CH U</t>
        </is>
      </c>
      <c r="BF83" s="5" t="n">
        <v>0.007921960400000001</v>
      </c>
      <c r="BG83" s="5">
        <f>BF83-R83</f>
        <v/>
      </c>
      <c r="BH83" s="2" t="n">
        <v>20.79604</v>
      </c>
    </row>
    <row r="84">
      <c r="A84">
        <f>B84&amp;" - "&amp;D84&amp;" - "&amp;IF(I84&lt;&gt;"",I84&amp;" - "&amp;E84,E84)</f>
        <v/>
      </c>
      <c r="B84" t="inlineStr">
        <is>
          <t>Bicycle, electric (&lt;45 km/h)</t>
        </is>
      </c>
      <c r="D84" s="18" t="n">
        <v>2030</v>
      </c>
      <c r="E84" t="inlineStr">
        <is>
          <t>CH</t>
        </is>
      </c>
      <c r="F84" t="inlineStr">
        <is>
          <t>None</t>
        </is>
      </c>
      <c r="G84" t="inlineStr">
        <is>
          <t>vkm</t>
        </is>
      </c>
      <c r="H84" t="inlineStr">
        <is>
          <t>BEV</t>
        </is>
      </c>
      <c r="I84" t="inlineStr">
        <is>
          <t>NCA</t>
        </is>
      </c>
      <c r="J84" t="inlineStr">
        <is>
          <t>label-certified electricity</t>
        </is>
      </c>
      <c r="L84" s="24" t="n">
        <v>0</v>
      </c>
      <c r="M84" s="24" t="n">
        <v>0</v>
      </c>
      <c r="N84" s="24" t="n">
        <v>0.0002786706453612946</v>
      </c>
      <c r="O84" s="24" t="n">
        <v>0.001195732624675443</v>
      </c>
      <c r="P84" s="24" t="n">
        <v>0.0004679429966742299</v>
      </c>
      <c r="Q84" s="24" t="n">
        <v>0.009365862535549198</v>
      </c>
      <c r="R84" s="24" t="n">
        <v>0.01130820880226016</v>
      </c>
      <c r="S84" s="26" t="n">
        <v>0</v>
      </c>
      <c r="T84" s="26" t="n">
        <v>0</v>
      </c>
      <c r="U84" s="26" t="n">
        <v>0.000158845785788578</v>
      </c>
      <c r="V84" s="26" t="n">
        <v>9.831747354962542e-05</v>
      </c>
      <c r="W84" s="26" t="n">
        <v>2.956821386555738e-05</v>
      </c>
      <c r="X84" s="26" t="n">
        <v>0.004268857602036443</v>
      </c>
      <c r="Y84" s="26" t="n">
        <v>0.004555589075240204</v>
      </c>
      <c r="Z84" s="28" t="n">
        <v>0</v>
      </c>
      <c r="AA84" s="28" t="n">
        <v>0.001375806023799049</v>
      </c>
      <c r="AB84" s="28" t="n">
        <v>2.802942264284548e-05</v>
      </c>
      <c r="AC84" s="28" t="n">
        <v>2.396826009396162e-05</v>
      </c>
      <c r="AD84" s="28" t="n">
        <v>1.344069993279074e-05</v>
      </c>
      <c r="AE84" s="28" t="n">
        <v>0.0006090785249830125</v>
      </c>
      <c r="AF84" s="28" t="n">
        <v>0.002050322931451659</v>
      </c>
      <c r="AG84" s="30" t="n">
        <v>0</v>
      </c>
      <c r="AH84" s="30" t="n">
        <v>7.228237882960114e-06</v>
      </c>
      <c r="AI84" s="30" t="n">
        <v>0.0001050429925159661</v>
      </c>
      <c r="AJ84" s="30" t="n">
        <v>8.555417467729655e-05</v>
      </c>
      <c r="AK84" s="30" t="n">
        <v>1.254386196342341e-05</v>
      </c>
      <c r="AL84" s="30" t="n">
        <v>0.001916548276935175</v>
      </c>
      <c r="AM84" s="30" t="n">
        <v>0.002126917543974821</v>
      </c>
      <c r="AN84" s="32" t="n">
        <v>0</v>
      </c>
      <c r="AO84" s="32" t="n">
        <v>5.184272594518707e-06</v>
      </c>
      <c r="AP84" s="32" t="n">
        <v>2.481704884966665e-07</v>
      </c>
      <c r="AQ84" s="32" t="n">
        <v>6.549064862657901e-08</v>
      </c>
      <c r="AR84" s="32" t="n">
        <v>4.952961012003704e-08</v>
      </c>
      <c r="AS84" s="32" t="n">
        <v>1.142337273804695e-06</v>
      </c>
      <c r="AT84" s="32" t="n">
        <v>6.689800615566684e-06</v>
      </c>
      <c r="AU84" s="34" t="n">
        <v>0</v>
      </c>
      <c r="AV84" s="34" t="n">
        <v>0</v>
      </c>
      <c r="AW84" s="34" t="n">
        <v>0.002776429944804675</v>
      </c>
      <c r="AX84" s="34" t="n">
        <v>0.0201770987761535</v>
      </c>
      <c r="AY84" s="34" t="n">
        <v>0.01532950761321073</v>
      </c>
      <c r="AZ84" s="34" t="n">
        <v>0.116540654959193</v>
      </c>
      <c r="BA84" s="34" t="n">
        <v>0.1548236912933619</v>
      </c>
      <c r="BB84" s="6" t="n"/>
      <c r="BC84" s="6" t="n"/>
      <c r="BD84" t="inlineStr">
        <is>
          <t>transport, Bicycle, electric (&lt;45 km/h), NCA battery, 2030, label-certified electricity/CH U</t>
        </is>
      </c>
      <c r="BF84" s="5" t="n">
        <v>0.0080175001</v>
      </c>
      <c r="BG84" s="5">
        <f>BF84-R84</f>
        <v/>
      </c>
      <c r="BH84" s="2" t="n">
        <v>20.08743</v>
      </c>
    </row>
    <row r="85">
      <c r="A85">
        <f>B85&amp;" - "&amp;D85&amp;" - "&amp;IF(I85&lt;&gt;"",I85&amp;" - "&amp;E85,E85)</f>
        <v/>
      </c>
      <c r="B85" t="inlineStr">
        <is>
          <t>Bicycle, electric (&lt;45 km/h)</t>
        </is>
      </c>
      <c r="D85" s="18" t="n">
        <v>2040</v>
      </c>
      <c r="E85" t="inlineStr">
        <is>
          <t>CH</t>
        </is>
      </c>
      <c r="F85" t="inlineStr">
        <is>
          <t>None</t>
        </is>
      </c>
      <c r="G85" t="inlineStr">
        <is>
          <t>vkm</t>
        </is>
      </c>
      <c r="H85" t="inlineStr">
        <is>
          <t>BEV</t>
        </is>
      </c>
      <c r="I85" t="inlineStr">
        <is>
          <t>NCA</t>
        </is>
      </c>
      <c r="J85" t="inlineStr">
        <is>
          <t>label-certified electricity</t>
        </is>
      </c>
      <c r="L85" s="24" t="n">
        <v>0</v>
      </c>
      <c r="M85" s="24" t="n">
        <v>0</v>
      </c>
      <c r="N85" s="24" t="n">
        <v>0.0002786706453612946</v>
      </c>
      <c r="O85" s="24" t="n">
        <v>0.001195732624675443</v>
      </c>
      <c r="P85" s="24" t="n">
        <v>0.0004643164725909217</v>
      </c>
      <c r="Q85" s="24" t="n">
        <v>0.009254534497905807</v>
      </c>
      <c r="R85" s="24" t="n">
        <v>0.01119325424053347</v>
      </c>
      <c r="S85" s="26" t="n">
        <v>0</v>
      </c>
      <c r="T85" s="26" t="n">
        <v>0</v>
      </c>
      <c r="U85" s="26" t="n">
        <v>0.000158845785788578</v>
      </c>
      <c r="V85" s="26" t="n">
        <v>9.831747354962542e-05</v>
      </c>
      <c r="W85" s="26" t="n">
        <v>2.933906236538331e-05</v>
      </c>
      <c r="X85" s="26" t="n">
        <v>0.00384682584454692</v>
      </c>
      <c r="Y85" s="26" t="n">
        <v>0.004133328166250507</v>
      </c>
      <c r="Z85" s="28" t="n">
        <v>0</v>
      </c>
      <c r="AA85" s="28" t="n">
        <v>0.001375806023799049</v>
      </c>
      <c r="AB85" s="28" t="n">
        <v>2.802942264284548e-05</v>
      </c>
      <c r="AC85" s="28" t="n">
        <v>2.396826009396162e-05</v>
      </c>
      <c r="AD85" s="28" t="n">
        <v>1.333653548893923e-05</v>
      </c>
      <c r="AE85" s="28" t="n">
        <v>0.000571394980675137</v>
      </c>
      <c r="AF85" s="28" t="n">
        <v>0.002012535222699932</v>
      </c>
      <c r="AG85" s="30" t="n">
        <v>0</v>
      </c>
      <c r="AH85" s="30" t="n">
        <v>7.228237882960114e-06</v>
      </c>
      <c r="AI85" s="30" t="n">
        <v>0.0001050429925159661</v>
      </c>
      <c r="AJ85" s="30" t="n">
        <v>8.555417467729655e-05</v>
      </c>
      <c r="AK85" s="30" t="n">
        <v>1.244664794840158e-05</v>
      </c>
      <c r="AL85" s="30" t="n">
        <v>0.001805207430249791</v>
      </c>
      <c r="AM85" s="30" t="n">
        <v>0.002015479483274415</v>
      </c>
      <c r="AN85" s="32" t="n">
        <v>0</v>
      </c>
      <c r="AO85" s="32" t="n">
        <v>5.184272594518707e-06</v>
      </c>
      <c r="AP85" s="32" t="n">
        <v>2.481704884966665e-07</v>
      </c>
      <c r="AQ85" s="32" t="n">
        <v>6.549064862657901e-08</v>
      </c>
      <c r="AR85" s="32" t="n">
        <v>4.914575925526552e-08</v>
      </c>
      <c r="AS85" s="32" t="n">
        <v>1.037913047262548e-06</v>
      </c>
      <c r="AT85" s="32" t="n">
        <v>6.584992538159766e-06</v>
      </c>
      <c r="AU85" s="34" t="n">
        <v>0</v>
      </c>
      <c r="AV85" s="34" t="n">
        <v>0</v>
      </c>
      <c r="AW85" s="34" t="n">
        <v>0.002776429944804675</v>
      </c>
      <c r="AX85" s="34" t="n">
        <v>0.0201770987761535</v>
      </c>
      <c r="AY85" s="34" t="n">
        <v>0.01521070504764254</v>
      </c>
      <c r="AZ85" s="34" t="n">
        <v>0.1135620939311553</v>
      </c>
      <c r="BA85" s="34" t="n">
        <v>0.151726327699756</v>
      </c>
      <c r="BB85" s="6" t="n"/>
      <c r="BC85" s="6" t="n"/>
      <c r="BD85" t="inlineStr">
        <is>
          <t>transport, Bicycle, electric (&lt;45 km/h), NCA battery, 2040, label-certified electricity/CH U</t>
        </is>
      </c>
      <c r="BF85" s="5" t="n">
        <v>0.0077592417</v>
      </c>
      <c r="BG85" s="5">
        <f>BF85-R85</f>
        <v/>
      </c>
      <c r="BH85" s="2" t="n">
        <v>18.014214</v>
      </c>
    </row>
    <row r="86">
      <c r="A86">
        <f>B86&amp;" - "&amp;D86&amp;" - "&amp;IF(I86&lt;&gt;"",I86&amp;" - "&amp;E86,E86)</f>
        <v/>
      </c>
      <c r="B86" t="inlineStr">
        <is>
          <t>Bicycle, electric (&lt;45 km/h)</t>
        </is>
      </c>
      <c r="D86" s="18" t="n">
        <v>2050</v>
      </c>
      <c r="E86" t="inlineStr">
        <is>
          <t>CH</t>
        </is>
      </c>
      <c r="F86" t="inlineStr">
        <is>
          <t>None</t>
        </is>
      </c>
      <c r="G86" t="inlineStr">
        <is>
          <t>vkm</t>
        </is>
      </c>
      <c r="H86" t="inlineStr">
        <is>
          <t>BEV</t>
        </is>
      </c>
      <c r="I86" t="inlineStr">
        <is>
          <t>NCA</t>
        </is>
      </c>
      <c r="J86" t="inlineStr">
        <is>
          <t>label-certified electricity</t>
        </is>
      </c>
      <c r="L86" s="24" t="n">
        <v>0</v>
      </c>
      <c r="M86" s="24" t="n">
        <v>0</v>
      </c>
      <c r="N86" s="24" t="n">
        <v>0.0002786706453612946</v>
      </c>
      <c r="O86" s="24" t="n">
        <v>0.001195732624675443</v>
      </c>
      <c r="P86" s="24" t="n">
        <v>0.0004650903333785732</v>
      </c>
      <c r="Q86" s="24" t="n">
        <v>0.009590625253276171</v>
      </c>
      <c r="R86" s="24" t="n">
        <v>0.01153011885669148</v>
      </c>
      <c r="S86" s="26" t="n">
        <v>0</v>
      </c>
      <c r="T86" s="26" t="n">
        <v>0</v>
      </c>
      <c r="U86" s="26" t="n">
        <v>0.000158845785788578</v>
      </c>
      <c r="V86" s="26" t="n">
        <v>9.831747354962542e-05</v>
      </c>
      <c r="W86" s="26" t="n">
        <v>2.938796080265894e-05</v>
      </c>
      <c r="X86" s="26" t="n">
        <v>0.00384104300407285</v>
      </c>
      <c r="Y86" s="26" t="n">
        <v>0.004127594224213712</v>
      </c>
      <c r="Z86" s="28" t="n">
        <v>0</v>
      </c>
      <c r="AA86" s="28" t="n">
        <v>0.001375806023799049</v>
      </c>
      <c r="AB86" s="28" t="n">
        <v>2.802942264284548e-05</v>
      </c>
      <c r="AC86" s="28" t="n">
        <v>2.396826009396162e-05</v>
      </c>
      <c r="AD86" s="28" t="n">
        <v>1.335876304808745e-05</v>
      </c>
      <c r="AE86" s="28" t="n">
        <v>0.000585586437832721</v>
      </c>
      <c r="AF86" s="28" t="n">
        <v>0.002026748907416664</v>
      </c>
      <c r="AG86" s="30" t="n">
        <v>0</v>
      </c>
      <c r="AH86" s="30" t="n">
        <v>7.228237882960114e-06</v>
      </c>
      <c r="AI86" s="30" t="n">
        <v>0.0001050429925159661</v>
      </c>
      <c r="AJ86" s="30" t="n">
        <v>8.555417467729655e-05</v>
      </c>
      <c r="AK86" s="30" t="n">
        <v>1.246739236164892e-05</v>
      </c>
      <c r="AL86" s="30" t="n">
        <v>0.001852233154816748</v>
      </c>
      <c r="AM86" s="30" t="n">
        <v>0.00206252595225462</v>
      </c>
      <c r="AN86" s="32" t="n">
        <v>0</v>
      </c>
      <c r="AO86" s="32" t="n">
        <v>5.184272594518707e-06</v>
      </c>
      <c r="AP86" s="32" t="n">
        <v>2.481704884966665e-07</v>
      </c>
      <c r="AQ86" s="32" t="n">
        <v>6.549064862657901e-08</v>
      </c>
      <c r="AR86" s="32" t="n">
        <v>4.922766885402429e-08</v>
      </c>
      <c r="AS86" s="32" t="n">
        <v>1.038165121198836e-06</v>
      </c>
      <c r="AT86" s="32" t="n">
        <v>6.585326521694813e-06</v>
      </c>
      <c r="AU86" s="34" t="n">
        <v>0</v>
      </c>
      <c r="AV86" s="34" t="n">
        <v>0</v>
      </c>
      <c r="AW86" s="34" t="n">
        <v>0.002776429944804675</v>
      </c>
      <c r="AX86" s="34" t="n">
        <v>0.0201770987761535</v>
      </c>
      <c r="AY86" s="34" t="n">
        <v>0.01523605622272195</v>
      </c>
      <c r="AZ86" s="34" t="n">
        <v>0.1169274377405541</v>
      </c>
      <c r="BA86" s="34" t="n">
        <v>0.1551170226842342</v>
      </c>
      <c r="BB86" s="6" t="n"/>
      <c r="BC86" s="6" t="n"/>
      <c r="BD86" t="inlineStr">
        <is>
          <t>transport, Bicycle, electric (&lt;45 km/h), NCA battery, 2050, label-certified electricity/CH U</t>
        </is>
      </c>
      <c r="BF86" s="5" t="n">
        <v>0.0078720397</v>
      </c>
      <c r="BG86" s="5">
        <f>BF86-R86</f>
        <v/>
      </c>
      <c r="BH86" s="2" t="n">
        <v>17.793037</v>
      </c>
    </row>
    <row r="87">
      <c r="A87">
        <f>B87&amp;" - "&amp;D87&amp;" - "&amp;IF(I87&lt;&gt;"",I87&amp;" - "&amp;E87,E87)</f>
        <v/>
      </c>
      <c r="B87" t="inlineStr">
        <is>
          <t>Bicycle, battery electric, cargo bike</t>
        </is>
      </c>
      <c r="D87" s="18" t="n">
        <v>2020</v>
      </c>
      <c r="E87" t="inlineStr">
        <is>
          <t>CH</t>
        </is>
      </c>
      <c r="F87" t="inlineStr">
        <is>
          <t>None</t>
        </is>
      </c>
      <c r="G87" t="inlineStr">
        <is>
          <t>vkm</t>
        </is>
      </c>
      <c r="H87" t="inlineStr">
        <is>
          <t>BEV</t>
        </is>
      </c>
      <c r="I87" t="inlineStr">
        <is>
          <t>NCA</t>
        </is>
      </c>
      <c r="J87" t="inlineStr">
        <is>
          <t>label-certified electricity</t>
        </is>
      </c>
      <c r="L87" s="24" t="n">
        <v>0</v>
      </c>
      <c r="M87" s="24" t="n">
        <v>0</v>
      </c>
      <c r="N87" s="24" t="n">
        <v>0.0002134720130700155</v>
      </c>
      <c r="O87" s="24" t="n">
        <v>0.001195732624675443</v>
      </c>
      <c r="P87" s="24" t="n">
        <v>0.0007730691142114835</v>
      </c>
      <c r="Q87" s="24" t="n">
        <v>0.02087827846676268</v>
      </c>
      <c r="R87" s="24" t="n">
        <v>0.02306055221871962</v>
      </c>
      <c r="S87" s="26" t="n">
        <v>0</v>
      </c>
      <c r="T87" s="26" t="n">
        <v>0</v>
      </c>
      <c r="U87" s="26" t="n">
        <v>0.000121681742316322</v>
      </c>
      <c r="V87" s="26" t="n">
        <v>9.831747354962542e-05</v>
      </c>
      <c r="W87" s="26" t="n">
        <v>4.884841329888628e-05</v>
      </c>
      <c r="X87" s="26" t="n">
        <v>0.007072774482135023</v>
      </c>
      <c r="Y87" s="26" t="n">
        <v>0.007341622111299857</v>
      </c>
      <c r="Z87" s="28" t="n">
        <v>0</v>
      </c>
      <c r="AA87" s="28" t="n">
        <v>0.002751612047598098</v>
      </c>
      <c r="AB87" s="28" t="n">
        <v>2.147157361695178e-05</v>
      </c>
      <c r="AC87" s="28" t="n">
        <v>2.396826009396162e-05</v>
      </c>
      <c r="AD87" s="28" t="n">
        <v>2.220481995728756e-05</v>
      </c>
      <c r="AE87" s="28" t="n">
        <v>0.001159068076553423</v>
      </c>
      <c r="AF87" s="28" t="n">
        <v>0.003978324777819722</v>
      </c>
      <c r="AG87" s="30" t="n">
        <v>0</v>
      </c>
      <c r="AH87" s="30" t="n">
        <v>1.445647576592023e-05</v>
      </c>
      <c r="AI87" s="30" t="n">
        <v>8.046681430047874e-05</v>
      </c>
      <c r="AJ87" s="30" t="n">
        <v>8.555417467729655e-05</v>
      </c>
      <c r="AK87" s="30" t="n">
        <v>2.072319134120059e-05</v>
      </c>
      <c r="AL87" s="30" t="n">
        <v>0.003420637265835189</v>
      </c>
      <c r="AM87" s="30" t="n">
        <v>0.003621837921920085</v>
      </c>
      <c r="AN87" s="32" t="n">
        <v>0</v>
      </c>
      <c r="AO87" s="32" t="n">
        <v>1.036854518903741e-05</v>
      </c>
      <c r="AP87" s="32" t="n">
        <v>1.901077657292092e-07</v>
      </c>
      <c r="AQ87" s="32" t="n">
        <v>6.549064862657901e-08</v>
      </c>
      <c r="AR87" s="32" t="n">
        <v>8.18258037728334e-08</v>
      </c>
      <c r="AS87" s="32" t="n">
        <v>2.336023436605768e-06</v>
      </c>
      <c r="AT87" s="32" t="n">
        <v>1.30419928437718e-05</v>
      </c>
      <c r="AU87" s="34" t="n">
        <v>0</v>
      </c>
      <c r="AV87" s="34" t="n">
        <v>0</v>
      </c>
      <c r="AW87" s="34" t="n">
        <v>0.002126847945168059</v>
      </c>
      <c r="AX87" s="34" t="n">
        <v>0.0201770987761535</v>
      </c>
      <c r="AY87" s="34" t="n">
        <v>0.02532524037344066</v>
      </c>
      <c r="AZ87" s="34" t="n">
        <v>0.2577004487615989</v>
      </c>
      <c r="BA87" s="34" t="n">
        <v>0.3053296358563611</v>
      </c>
      <c r="BB87" s="6" t="n"/>
      <c r="BC87" s="6" t="n"/>
      <c r="BD87" t="inlineStr">
        <is>
          <t>transport, Bicycle, battery electric, cargo bike, NCA battery, label-certified electricity/CH U</t>
        </is>
      </c>
      <c r="BF87" s="5" t="n">
        <v>0.016064688</v>
      </c>
      <c r="BG87" s="5">
        <f>BF87-R87</f>
        <v/>
      </c>
      <c r="BH87" s="2" t="n">
        <v>37.135261</v>
      </c>
    </row>
    <row r="88">
      <c r="A88">
        <f>B88&amp;" - "&amp;D88&amp;" - "&amp;IF(I88&lt;&gt;"",I88&amp;" - "&amp;E88,E88)</f>
        <v/>
      </c>
      <c r="B88" t="inlineStr">
        <is>
          <t>Bicycle, battery electric, cargo bike</t>
        </is>
      </c>
      <c r="D88" s="18" t="n">
        <v>2030</v>
      </c>
      <c r="E88" t="inlineStr">
        <is>
          <t>CH</t>
        </is>
      </c>
      <c r="F88" t="inlineStr">
        <is>
          <t>None</t>
        </is>
      </c>
      <c r="G88" t="inlineStr">
        <is>
          <t>vkm</t>
        </is>
      </c>
      <c r="H88" t="inlineStr">
        <is>
          <t>BEV</t>
        </is>
      </c>
      <c r="I88" t="inlineStr">
        <is>
          <t>NCA</t>
        </is>
      </c>
      <c r="J88" t="inlineStr">
        <is>
          <t>label-certified electricity</t>
        </is>
      </c>
      <c r="L88" s="24" t="n">
        <v>0</v>
      </c>
      <c r="M88" s="24" t="n">
        <v>0</v>
      </c>
      <c r="N88" s="24" t="n">
        <v>0.0002134720130700155</v>
      </c>
      <c r="O88" s="24" t="n">
        <v>0.001195732624675443</v>
      </c>
      <c r="P88" s="24" t="n">
        <v>0.0007683678934333036</v>
      </c>
      <c r="Q88" s="24" t="n">
        <v>0.0220152986110074</v>
      </c>
      <c r="R88" s="24" t="n">
        <v>0.02419287114218616</v>
      </c>
      <c r="S88" s="26" t="n">
        <v>0</v>
      </c>
      <c r="T88" s="26" t="n">
        <v>0</v>
      </c>
      <c r="U88" s="26" t="n">
        <v>0.000121681742316322</v>
      </c>
      <c r="V88" s="26" t="n">
        <v>9.831747354962542e-05</v>
      </c>
      <c r="W88" s="26" t="n">
        <v>4.855135425027058e-05</v>
      </c>
      <c r="X88" s="26" t="n">
        <v>0.00671262236261844</v>
      </c>
      <c r="Y88" s="26" t="n">
        <v>0.006981172932734659</v>
      </c>
      <c r="Z88" s="28" t="n">
        <v>0</v>
      </c>
      <c r="AA88" s="28" t="n">
        <v>0.002751612047598098</v>
      </c>
      <c r="AB88" s="28" t="n">
        <v>2.147157361695178e-05</v>
      </c>
      <c r="AC88" s="28" t="n">
        <v>2.396826009396162e-05</v>
      </c>
      <c r="AD88" s="28" t="n">
        <v>2.20697870617289e-05</v>
      </c>
      <c r="AE88" s="28" t="n">
        <v>0.00117963669245097</v>
      </c>
      <c r="AF88" s="28" t="n">
        <v>0.00399875836082171</v>
      </c>
      <c r="AG88" s="30" t="n">
        <v>0</v>
      </c>
      <c r="AH88" s="30" t="n">
        <v>1.445647576592023e-05</v>
      </c>
      <c r="AI88" s="30" t="n">
        <v>8.046681430047874e-05</v>
      </c>
      <c r="AJ88" s="30" t="n">
        <v>8.555417467729655e-05</v>
      </c>
      <c r="AK88" s="30" t="n">
        <v>2.059716858859998e-05</v>
      </c>
      <c r="AL88" s="30" t="n">
        <v>0.003514570070195786</v>
      </c>
      <c r="AM88" s="30" t="n">
        <v>0.003715644703528081</v>
      </c>
      <c r="AN88" s="32" t="n">
        <v>0</v>
      </c>
      <c r="AO88" s="32" t="n">
        <v>1.036854518903741e-05</v>
      </c>
      <c r="AP88" s="32" t="n">
        <v>1.901077657292092e-07</v>
      </c>
      <c r="AQ88" s="32" t="n">
        <v>6.549064862657901e-08</v>
      </c>
      <c r="AR88" s="32" t="n">
        <v>8.132820121464495e-08</v>
      </c>
      <c r="AS88" s="32" t="n">
        <v>2.2421527293958e-06</v>
      </c>
      <c r="AT88" s="32" t="n">
        <v>1.294762453400364e-05</v>
      </c>
      <c r="AU88" s="34" t="n">
        <v>0</v>
      </c>
      <c r="AV88" s="34" t="n">
        <v>0</v>
      </c>
      <c r="AW88" s="34" t="n">
        <v>0.002126847945168059</v>
      </c>
      <c r="AX88" s="34" t="n">
        <v>0.0201770987761535</v>
      </c>
      <c r="AY88" s="34" t="n">
        <v>0.02517123144452689</v>
      </c>
      <c r="AZ88" s="34" t="n">
        <v>0.2673210600813328</v>
      </c>
      <c r="BA88" s="34" t="n">
        <v>0.3147962382471812</v>
      </c>
      <c r="BB88" s="6" t="n"/>
      <c r="BC88" s="6" t="n"/>
      <c r="BD88" t="inlineStr">
        <is>
          <t>transport, Bicycle, battery electric, cargo bike, NCA battery, 2030, label-certified electricity/CH U</t>
        </is>
      </c>
      <c r="BF88" s="5" t="n">
        <v>0.016237141</v>
      </c>
      <c r="BG88" s="5">
        <f>BF88-R88</f>
        <v/>
      </c>
      <c r="BH88" s="2" t="n">
        <v>34.464179</v>
      </c>
    </row>
    <row r="89">
      <c r="A89">
        <f>B89&amp;" - "&amp;D89&amp;" - "&amp;IF(I89&lt;&gt;"",I89&amp;" - "&amp;E89,E89)</f>
        <v/>
      </c>
      <c r="B89" t="inlineStr">
        <is>
          <t>Bicycle, battery electric, cargo bike</t>
        </is>
      </c>
      <c r="D89" s="18" t="n">
        <v>2040</v>
      </c>
      <c r="E89" t="inlineStr">
        <is>
          <t>CH</t>
        </is>
      </c>
      <c r="F89" t="inlineStr">
        <is>
          <t>None</t>
        </is>
      </c>
      <c r="G89" t="inlineStr">
        <is>
          <t>vkm</t>
        </is>
      </c>
      <c r="H89" t="inlineStr">
        <is>
          <t>BEV</t>
        </is>
      </c>
      <c r="I89" t="inlineStr">
        <is>
          <t>NCA</t>
        </is>
      </c>
      <c r="J89" t="inlineStr">
        <is>
          <t>label-certified electricity</t>
        </is>
      </c>
      <c r="L89" s="24" t="n">
        <v>0</v>
      </c>
      <c r="M89" s="24" t="n">
        <v>0</v>
      </c>
      <c r="N89" s="24" t="n">
        <v>0.0002134720130700155</v>
      </c>
      <c r="O89" s="24" t="n">
        <v>0.001195732624675443</v>
      </c>
      <c r="P89" s="24" t="n">
        <v>0.0007624804819507784</v>
      </c>
      <c r="Q89" s="24" t="n">
        <v>0.02238932259227003</v>
      </c>
      <c r="R89" s="24" t="n">
        <v>0.02456100771196627</v>
      </c>
      <c r="S89" s="26" t="n">
        <v>0</v>
      </c>
      <c r="T89" s="26" t="n">
        <v>0</v>
      </c>
      <c r="U89" s="26" t="n">
        <v>0.000121681742316322</v>
      </c>
      <c r="V89" s="26" t="n">
        <v>9.831747354962542e-05</v>
      </c>
      <c r="W89" s="26" t="n">
        <v>4.817934260982063e-05</v>
      </c>
      <c r="X89" s="26" t="n">
        <v>0.006116150346419302</v>
      </c>
      <c r="Y89" s="26" t="n">
        <v>0.00638432890489507</v>
      </c>
      <c r="Z89" s="28" t="n">
        <v>0</v>
      </c>
      <c r="AA89" s="28" t="n">
        <v>0.002751612047598098</v>
      </c>
      <c r="AB89" s="28" t="n">
        <v>2.147157361695178e-05</v>
      </c>
      <c r="AC89" s="28" t="n">
        <v>2.396826009396162e-05</v>
      </c>
      <c r="AD89" s="28" t="n">
        <v>2.19006832784051e-05</v>
      </c>
      <c r="AE89" s="28" t="n">
        <v>0.00114882218568446</v>
      </c>
      <c r="AF89" s="28" t="n">
        <v>0.003967774750271876</v>
      </c>
      <c r="AG89" s="30" t="n">
        <v>0</v>
      </c>
      <c r="AH89" s="30" t="n">
        <v>1.445647576592023e-05</v>
      </c>
      <c r="AI89" s="30" t="n">
        <v>8.046681430047874e-05</v>
      </c>
      <c r="AJ89" s="30" t="n">
        <v>8.555417467729655e-05</v>
      </c>
      <c r="AK89" s="30" t="n">
        <v>2.043934834663986e-05</v>
      </c>
      <c r="AL89" s="30" t="n">
        <v>0.003442490128111055</v>
      </c>
      <c r="AM89" s="30" t="n">
        <v>0.00364340694120139</v>
      </c>
      <c r="AN89" s="32" t="n">
        <v>0</v>
      </c>
      <c r="AO89" s="32" t="n">
        <v>1.036854518903741e-05</v>
      </c>
      <c r="AP89" s="32" t="n">
        <v>1.901077657292092e-07</v>
      </c>
      <c r="AQ89" s="32" t="n">
        <v>6.549064862657901e-08</v>
      </c>
      <c r="AR89" s="32" t="n">
        <v>8.070504583585271e-08</v>
      </c>
      <c r="AS89" s="32" t="n">
        <v>2.089077939803674e-06</v>
      </c>
      <c r="AT89" s="32" t="n">
        <v>1.279392658903273e-05</v>
      </c>
      <c r="AU89" s="34" t="n">
        <v>0</v>
      </c>
      <c r="AV89" s="34" t="n">
        <v>0</v>
      </c>
      <c r="AW89" s="34" t="n">
        <v>0.002126847945168059</v>
      </c>
      <c r="AX89" s="34" t="n">
        <v>0.0201770987761535</v>
      </c>
      <c r="AY89" s="34" t="n">
        <v>0.0249783636811777</v>
      </c>
      <c r="AZ89" s="34" t="n">
        <v>0.2682718744399337</v>
      </c>
      <c r="BA89" s="34" t="n">
        <v>0.3155541848424329</v>
      </c>
      <c r="BB89" s="6" t="n"/>
      <c r="BC89" s="6" t="n"/>
      <c r="BD89" t="inlineStr">
        <is>
          <t>transport, Bicycle, battery electric, cargo bike, NCA battery, 2040, label-certified electricity/CH U</t>
        </is>
      </c>
      <c r="BF89" s="5" t="n">
        <v>0.016033511</v>
      </c>
      <c r="BG89" s="5">
        <f>BF89-R89</f>
        <v/>
      </c>
      <c r="BH89" s="2" t="n">
        <v>31.085521</v>
      </c>
    </row>
    <row r="90">
      <c r="A90">
        <f>B90&amp;" - "&amp;D90&amp;" - "&amp;IF(I90&lt;&gt;"",I90&amp;" - "&amp;E90,E90)</f>
        <v/>
      </c>
      <c r="B90" t="inlineStr">
        <is>
          <t>Bicycle, battery electric, cargo bike</t>
        </is>
      </c>
      <c r="D90" s="18" t="n">
        <v>2050</v>
      </c>
      <c r="E90" t="inlineStr">
        <is>
          <t>CH</t>
        </is>
      </c>
      <c r="F90" t="inlineStr">
        <is>
          <t>None</t>
        </is>
      </c>
      <c r="G90" t="inlineStr">
        <is>
          <t>vkm</t>
        </is>
      </c>
      <c r="H90" t="inlineStr">
        <is>
          <t>BEV</t>
        </is>
      </c>
      <c r="I90" t="inlineStr">
        <is>
          <t>NCA</t>
        </is>
      </c>
      <c r="J90" t="inlineStr">
        <is>
          <t>label-certified electricity</t>
        </is>
      </c>
      <c r="L90" s="24" t="n">
        <v>0</v>
      </c>
      <c r="M90" s="24" t="n">
        <v>0</v>
      </c>
      <c r="N90" s="24" t="n">
        <v>0.0002134720130700155</v>
      </c>
      <c r="O90" s="24" t="n">
        <v>0.001195732624675443</v>
      </c>
      <c r="P90" s="24" t="n">
        <v>0.0007585656567897176</v>
      </c>
      <c r="Q90" s="24" t="n">
        <v>0.02319241018579366</v>
      </c>
      <c r="R90" s="24" t="n">
        <v>0.02536018048032884</v>
      </c>
      <c r="S90" s="26" t="n">
        <v>0</v>
      </c>
      <c r="T90" s="26" t="n">
        <v>0</v>
      </c>
      <c r="U90" s="26" t="n">
        <v>0.000121681742316322</v>
      </c>
      <c r="V90" s="26" t="n">
        <v>9.831747354962542e-05</v>
      </c>
      <c r="W90" s="26" t="n">
        <v>4.793197404477916e-05</v>
      </c>
      <c r="X90" s="26" t="n">
        <v>0.005920720866599173</v>
      </c>
      <c r="Y90" s="26" t="n">
        <v>0.006188652056509899</v>
      </c>
      <c r="Z90" s="28" t="n">
        <v>0</v>
      </c>
      <c r="AA90" s="28" t="n">
        <v>0.002751612047598098</v>
      </c>
      <c r="AB90" s="28" t="n">
        <v>2.147157361695178e-05</v>
      </c>
      <c r="AC90" s="28" t="n">
        <v>2.396826009396162e-05</v>
      </c>
      <c r="AD90" s="28" t="n">
        <v>2.178823797918463e-05</v>
      </c>
      <c r="AE90" s="28" t="n">
        <v>0.001167984483832715</v>
      </c>
      <c r="AF90" s="28" t="n">
        <v>0.003986824603120911</v>
      </c>
      <c r="AG90" s="30" t="n">
        <v>0</v>
      </c>
      <c r="AH90" s="30" t="n">
        <v>1.445647576592023e-05</v>
      </c>
      <c r="AI90" s="30" t="n">
        <v>8.046681430047874e-05</v>
      </c>
      <c r="AJ90" s="30" t="n">
        <v>8.555417467729655e-05</v>
      </c>
      <c r="AK90" s="30" t="n">
        <v>2.033440602080039e-05</v>
      </c>
      <c r="AL90" s="30" t="n">
        <v>0.003520607455830432</v>
      </c>
      <c r="AM90" s="30" t="n">
        <v>0.003721419326594928</v>
      </c>
      <c r="AN90" s="32" t="n">
        <v>0</v>
      </c>
      <c r="AO90" s="32" t="n">
        <v>1.036854518903741e-05</v>
      </c>
      <c r="AP90" s="32" t="n">
        <v>1.901077657292092e-07</v>
      </c>
      <c r="AQ90" s="32" t="n">
        <v>6.549064862657901e-08</v>
      </c>
      <c r="AR90" s="32" t="n">
        <v>8.029067963036712e-08</v>
      </c>
      <c r="AS90" s="32" t="n">
        <v>2.038049713160376e-06</v>
      </c>
      <c r="AT90" s="32" t="n">
        <v>1.274248399618394e-05</v>
      </c>
      <c r="AU90" s="34" t="n">
        <v>0</v>
      </c>
      <c r="AV90" s="34" t="n">
        <v>0</v>
      </c>
      <c r="AW90" s="34" t="n">
        <v>0.002126847945168059</v>
      </c>
      <c r="AX90" s="34" t="n">
        <v>0.0201770987761535</v>
      </c>
      <c r="AY90" s="34" t="n">
        <v>0.02485011656018777</v>
      </c>
      <c r="AZ90" s="34" t="n">
        <v>0.2753527346165842</v>
      </c>
      <c r="BA90" s="34" t="n">
        <v>0.3225067978980936</v>
      </c>
      <c r="BB90" s="6" t="n"/>
      <c r="BC90" s="6" t="n"/>
      <c r="BD90" t="inlineStr">
        <is>
          <t>transport, Bicycle, battery electric, cargo bike, NCA battery, 2050, label-certified electricity/CH U</t>
        </is>
      </c>
      <c r="BF90" s="5" t="n">
        <v>0.016183102</v>
      </c>
      <c r="BG90" s="5">
        <f>BF90-R90</f>
        <v/>
      </c>
      <c r="BH90" s="2" t="n">
        <v>29.513087</v>
      </c>
    </row>
    <row r="91">
      <c r="A91">
        <f>B91&amp;" - "&amp;D91&amp;" - "&amp;IF(I91&lt;&gt;"",I91&amp;" - "&amp;E91,E91)</f>
        <v/>
      </c>
      <c r="B91" t="inlineStr">
        <is>
          <t>Tram, electric</t>
        </is>
      </c>
      <c r="C91" t="inlineStr">
        <is>
          <t>43m</t>
        </is>
      </c>
      <c r="D91" s="18" t="n">
        <v>2020</v>
      </c>
      <c r="E91" t="inlineStr">
        <is>
          <t>CH</t>
        </is>
      </c>
      <c r="F91" t="inlineStr">
        <is>
          <t>None</t>
        </is>
      </c>
      <c r="G91" t="inlineStr">
        <is>
          <t>pkm</t>
        </is>
      </c>
      <c r="H91" t="inlineStr">
        <is>
          <t>BEV</t>
        </is>
      </c>
      <c r="I91" t="inlineStr">
        <is>
          <t>None</t>
        </is>
      </c>
      <c r="J91" t="inlineStr">
        <is>
          <t>None</t>
        </is>
      </c>
      <c r="L91" s="24" t="n">
        <v>0</v>
      </c>
      <c r="M91" s="24" t="n">
        <v>0.0001956797293172932</v>
      </c>
      <c r="N91" s="24" t="n">
        <v>0.009354107822489849</v>
      </c>
      <c r="O91" s="24" t="n">
        <v>0.0003277756990873964</v>
      </c>
      <c r="P91" s="24" t="n">
        <v>0</v>
      </c>
      <c r="Q91" s="24" t="n">
        <v>0.00183243120018571</v>
      </c>
      <c r="R91" s="24" t="n">
        <v>0.01170999445108025</v>
      </c>
      <c r="S91" s="26" t="n">
        <v>0</v>
      </c>
      <c r="T91" s="26" t="n">
        <v>0</v>
      </c>
      <c r="U91" s="26" t="n">
        <v>0.0003592496122655314</v>
      </c>
      <c r="V91" s="26" t="n">
        <v>1.048373495558097e-05</v>
      </c>
      <c r="W91" s="26" t="n">
        <v>0</v>
      </c>
      <c r="X91" s="26" t="n">
        <v>0.001711018047193602</v>
      </c>
      <c r="Y91" s="26" t="n">
        <v>0.002080751394414714</v>
      </c>
      <c r="Z91" s="28" t="n">
        <v>1.718433157894737e-06</v>
      </c>
      <c r="AA91" s="28" t="n">
        <v>6.902255639097745e-09</v>
      </c>
      <c r="AB91" s="28" t="n">
        <v>0.0002295759312253106</v>
      </c>
      <c r="AC91" s="28" t="n">
        <v>7.030026356166962e-06</v>
      </c>
      <c r="AD91" s="28" t="n">
        <v>0</v>
      </c>
      <c r="AE91" s="28" t="n">
        <v>0.0001830788584424419</v>
      </c>
      <c r="AF91" s="28" t="n">
        <v>0.0004214101514374533</v>
      </c>
      <c r="AG91" s="30" t="n">
        <v>4.875e-07</v>
      </c>
      <c r="AH91" s="30" t="n">
        <v>0</v>
      </c>
      <c r="AI91" s="30" t="n">
        <v>0.0002770503044013652</v>
      </c>
      <c r="AJ91" s="30" t="n">
        <v>7.465163209405773e-06</v>
      </c>
      <c r="AK91" s="30" t="n">
        <v>0</v>
      </c>
      <c r="AL91" s="30" t="n">
        <v>0.0008698345021711955</v>
      </c>
      <c r="AM91" s="30" t="n">
        <v>0.001154837469781967</v>
      </c>
      <c r="AN91" s="32" t="n">
        <v>3.074978947368421e-07</v>
      </c>
      <c r="AO91" s="32" t="n">
        <v>0</v>
      </c>
      <c r="AP91" s="32" t="n">
        <v>4.741971891025771e-07</v>
      </c>
      <c r="AQ91" s="32" t="n">
        <v>1.917630505093557e-08</v>
      </c>
      <c r="AR91" s="32" t="n">
        <v>0</v>
      </c>
      <c r="AS91" s="32" t="n">
        <v>4.083793281378228e-07</v>
      </c>
      <c r="AT91" s="32" t="n">
        <v>1.209250717028178e-06</v>
      </c>
      <c r="AU91" s="34" t="n">
        <v>0</v>
      </c>
      <c r="AV91" s="34" t="n">
        <v>0</v>
      </c>
      <c r="AW91" s="34" t="n">
        <v>0.4486383316157568</v>
      </c>
      <c r="AX91" s="34" t="n">
        <v>0.01243910418987527</v>
      </c>
      <c r="AY91" s="34" t="n">
        <v>0</v>
      </c>
      <c r="AZ91" s="34" t="n">
        <v>0.02472697077450987</v>
      </c>
      <c r="BA91" s="34" t="n">
        <v>0.4858044065801419</v>
      </c>
      <c r="BB91" s="6" t="n"/>
      <c r="BC91" s="6" t="n"/>
      <c r="BD91" s="6" t="inlineStr">
        <is>
          <t>transport, Tram, electric/CH U</t>
        </is>
      </c>
      <c r="BF91" s="5">
        <f>19.126506/1000</f>
        <v/>
      </c>
      <c r="BG91" s="5">
        <f>BF91-R91</f>
        <v/>
      </c>
      <c r="BH91" s="2">
        <f>36.08469/1000</f>
        <v/>
      </c>
    </row>
    <row r="92">
      <c r="A92">
        <f>B92&amp;" - "&amp;D92&amp;" - "&amp;IF(I92&lt;&gt;"",I92&amp;" - "&amp;E92,E92)</f>
        <v/>
      </c>
      <c r="B92" t="inlineStr">
        <is>
          <t>Tram, electric</t>
        </is>
      </c>
      <c r="C92" t="inlineStr">
        <is>
          <t>43m</t>
        </is>
      </c>
      <c r="D92" s="18" t="n">
        <v>2030</v>
      </c>
      <c r="E92" t="inlineStr">
        <is>
          <t>CH</t>
        </is>
      </c>
      <c r="F92" t="inlineStr">
        <is>
          <t>None</t>
        </is>
      </c>
      <c r="G92" t="inlineStr">
        <is>
          <t>pkm</t>
        </is>
      </c>
      <c r="H92" t="inlineStr">
        <is>
          <t>BEV</t>
        </is>
      </c>
      <c r="I92" t="inlineStr">
        <is>
          <t>None</t>
        </is>
      </c>
      <c r="J92" t="inlineStr">
        <is>
          <t>None</t>
        </is>
      </c>
      <c r="L92" s="24" t="n">
        <v>0</v>
      </c>
      <c r="M92" s="24" t="n">
        <v>0.0003325087800424105</v>
      </c>
      <c r="N92" s="24" t="n">
        <v>0.009354107822489849</v>
      </c>
      <c r="O92" s="24" t="n">
        <v>0.0003293720015919237</v>
      </c>
      <c r="P92" s="24" t="n">
        <v>0</v>
      </c>
      <c r="Q92" s="24" t="n">
        <v>0.002231267179567592</v>
      </c>
      <c r="R92" s="24" t="n">
        <v>0.01224725578369178</v>
      </c>
      <c r="S92" s="26" t="n">
        <v>0</v>
      </c>
      <c r="T92" s="26" t="n">
        <v>0</v>
      </c>
      <c r="U92" s="26" t="n">
        <v>0.0003592496122655314</v>
      </c>
      <c r="V92" s="26" t="n">
        <v>1.052491235450947e-05</v>
      </c>
      <c r="W92" s="26" t="n">
        <v>0</v>
      </c>
      <c r="X92" s="26" t="n">
        <v>0.001774158122061843</v>
      </c>
      <c r="Y92" s="26" t="n">
        <v>0.002143932646681884</v>
      </c>
      <c r="Z92" s="28" t="n">
        <v>1.718433157894737e-06</v>
      </c>
      <c r="AA92" s="28" t="n">
        <v>1.172865789473684e-08</v>
      </c>
      <c r="AB92" s="28" t="n">
        <v>0.0002295759312253106</v>
      </c>
      <c r="AC92" s="28" t="n">
        <v>7.115660625145379e-06</v>
      </c>
      <c r="AD92" s="28" t="n">
        <v>0</v>
      </c>
      <c r="AE92" s="28" t="n">
        <v>0.0002052345665190301</v>
      </c>
      <c r="AF92" s="28" t="n">
        <v>0.0004436563201852756</v>
      </c>
      <c r="AG92" s="30" t="n">
        <v>4.875e-07</v>
      </c>
      <c r="AH92" s="30" t="n">
        <v>0</v>
      </c>
      <c r="AI92" s="30" t="n">
        <v>0.0002770503044013652</v>
      </c>
      <c r="AJ92" s="30" t="n">
        <v>7.491203811326216e-06</v>
      </c>
      <c r="AK92" s="30" t="n">
        <v>0</v>
      </c>
      <c r="AL92" s="30" t="n">
        <v>0.0009422945147225158</v>
      </c>
      <c r="AM92" s="30" t="n">
        <v>0.001227323522935207</v>
      </c>
      <c r="AN92" s="32" t="n">
        <v>3.074978947368421e-07</v>
      </c>
      <c r="AO92" s="32" t="n">
        <v>0</v>
      </c>
      <c r="AP92" s="32" t="n">
        <v>4.741971891025771e-07</v>
      </c>
      <c r="AQ92" s="32" t="n">
        <v>1.925346272557938e-08</v>
      </c>
      <c r="AR92" s="32" t="n">
        <v>0</v>
      </c>
      <c r="AS92" s="32" t="n">
        <v>4.243334679350801e-07</v>
      </c>
      <c r="AT92" s="32" t="n">
        <v>1.225282014500079e-06</v>
      </c>
      <c r="AU92" s="34" t="n">
        <v>0</v>
      </c>
      <c r="AV92" s="34" t="n">
        <v>0</v>
      </c>
      <c r="AW92" s="34" t="n">
        <v>0.4486383316157568</v>
      </c>
      <c r="AX92" s="34" t="n">
        <v>0.01245028738238926</v>
      </c>
      <c r="AY92" s="34" t="n">
        <v>0</v>
      </c>
      <c r="AZ92" s="34" t="n">
        <v>0.02895022837967394</v>
      </c>
      <c r="BA92" s="34" t="n">
        <v>0.4900388473778199</v>
      </c>
      <c r="BB92" s="6" t="n"/>
      <c r="BC92" s="6" t="n"/>
      <c r="BD92" s="6" t="inlineStr">
        <is>
          <t>transport, Tram, battery electric, 2030/CH U</t>
        </is>
      </c>
      <c r="BF92" s="5">
        <f>19.437868/1000</f>
        <v/>
      </c>
      <c r="BG92" s="5">
        <f>BF92-R92</f>
        <v/>
      </c>
      <c r="BH92" s="2">
        <f>36.248877/1000</f>
        <v/>
      </c>
    </row>
    <row r="93">
      <c r="A93">
        <f>B93&amp;" - "&amp;D93&amp;" - "&amp;IF(I93&lt;&gt;"",I93&amp;" - "&amp;E93,E93)</f>
        <v/>
      </c>
      <c r="B93" t="inlineStr">
        <is>
          <t>Tram, electric</t>
        </is>
      </c>
      <c r="C93" t="inlineStr">
        <is>
          <t>43m</t>
        </is>
      </c>
      <c r="D93" s="18" t="n">
        <v>2040</v>
      </c>
      <c r="E93" t="inlineStr">
        <is>
          <t>CH</t>
        </is>
      </c>
      <c r="F93" t="inlineStr">
        <is>
          <t>None</t>
        </is>
      </c>
      <c r="G93" t="inlineStr">
        <is>
          <t>pkm</t>
        </is>
      </c>
      <c r="H93" t="inlineStr">
        <is>
          <t>BEV</t>
        </is>
      </c>
      <c r="I93" t="inlineStr">
        <is>
          <t>None</t>
        </is>
      </c>
      <c r="J93" t="inlineStr">
        <is>
          <t>None</t>
        </is>
      </c>
      <c r="L93" s="24" t="n">
        <v>0</v>
      </c>
      <c r="M93" s="24" t="n">
        <v>0.0003325087800424105</v>
      </c>
      <c r="N93" s="24" t="n">
        <v>0.009354107822489849</v>
      </c>
      <c r="O93" s="24" t="n">
        <v>0.0003293720015919237</v>
      </c>
      <c r="P93" s="24" t="n">
        <v>0</v>
      </c>
      <c r="Q93" s="24" t="n">
        <v>0.002493832292911163</v>
      </c>
      <c r="R93" s="24" t="n">
        <v>0.01250982089703535</v>
      </c>
      <c r="S93" s="26" t="n">
        <v>0</v>
      </c>
      <c r="T93" s="26" t="n">
        <v>0</v>
      </c>
      <c r="U93" s="26" t="n">
        <v>0.0003592496122655314</v>
      </c>
      <c r="V93" s="26" t="n">
        <v>1.052491235450947e-05</v>
      </c>
      <c r="W93" s="26" t="n">
        <v>0</v>
      </c>
      <c r="X93" s="26" t="n">
        <v>0.001813146303067283</v>
      </c>
      <c r="Y93" s="26" t="n">
        <v>0.002182920827687324</v>
      </c>
      <c r="Z93" s="28" t="n">
        <v>1.718433157894737e-06</v>
      </c>
      <c r="AA93" s="28" t="n">
        <v>1.172865789473684e-08</v>
      </c>
      <c r="AB93" s="28" t="n">
        <v>0.0002295759312253106</v>
      </c>
      <c r="AC93" s="28" t="n">
        <v>7.115660625145379e-06</v>
      </c>
      <c r="AD93" s="28" t="n">
        <v>0</v>
      </c>
      <c r="AE93" s="28" t="n">
        <v>0.0002196727822363444</v>
      </c>
      <c r="AF93" s="28" t="n">
        <v>0.0004580945359025899</v>
      </c>
      <c r="AG93" s="30" t="n">
        <v>4.875e-07</v>
      </c>
      <c r="AH93" s="30" t="n">
        <v>0</v>
      </c>
      <c r="AI93" s="30" t="n">
        <v>0.0002770503044013652</v>
      </c>
      <c r="AJ93" s="30" t="n">
        <v>7.491203811326216e-06</v>
      </c>
      <c r="AK93" s="30" t="n">
        <v>0</v>
      </c>
      <c r="AL93" s="30" t="n">
        <v>0.0009890225898454726</v>
      </c>
      <c r="AM93" s="30" t="n">
        <v>0.001274051598058164</v>
      </c>
      <c r="AN93" s="32" t="n">
        <v>3.074978947368421e-07</v>
      </c>
      <c r="AO93" s="32" t="n">
        <v>0</v>
      </c>
      <c r="AP93" s="32" t="n">
        <v>4.741971891025771e-07</v>
      </c>
      <c r="AQ93" s="32" t="n">
        <v>1.925346272557938e-08</v>
      </c>
      <c r="AR93" s="32" t="n">
        <v>0</v>
      </c>
      <c r="AS93" s="32" t="n">
        <v>4.342284237251204e-07</v>
      </c>
      <c r="AT93" s="32" t="n">
        <v>1.235176970290119e-06</v>
      </c>
      <c r="AU93" s="34" t="n">
        <v>0</v>
      </c>
      <c r="AV93" s="34" t="n">
        <v>0</v>
      </c>
      <c r="AW93" s="34" t="n">
        <v>0.4486383316157568</v>
      </c>
      <c r="AX93" s="34" t="n">
        <v>0.01245028738238926</v>
      </c>
      <c r="AY93" s="34" t="n">
        <v>0</v>
      </c>
      <c r="AZ93" s="34" t="n">
        <v>0.03172085836894781</v>
      </c>
      <c r="BA93" s="34" t="n">
        <v>0.4928094773670938</v>
      </c>
      <c r="BB93" s="6" t="n"/>
      <c r="BC93" s="6" t="n"/>
      <c r="BD93" s="6" t="inlineStr">
        <is>
          <t>transport, Tram, battery electric, 2040/CH U</t>
        </is>
      </c>
      <c r="BF93" s="5">
        <f>19.544804/1000</f>
        <v/>
      </c>
      <c r="BG93" s="5">
        <f>BF93-R93</f>
        <v/>
      </c>
      <c r="BH93" s="2">
        <f>36.292762/1000</f>
        <v/>
      </c>
    </row>
    <row r="94">
      <c r="A94">
        <f>B94&amp;" - "&amp;D94&amp;" - "&amp;IF(I94&lt;&gt;"",I94&amp;" - "&amp;E94,E94)</f>
        <v/>
      </c>
      <c r="B94" t="inlineStr">
        <is>
          <t>Tram, electric</t>
        </is>
      </c>
      <c r="C94" t="inlineStr">
        <is>
          <t>43m</t>
        </is>
      </c>
      <c r="D94" s="18" t="n">
        <v>2050</v>
      </c>
      <c r="E94" t="inlineStr">
        <is>
          <t>CH</t>
        </is>
      </c>
      <c r="F94" t="inlineStr">
        <is>
          <t>None</t>
        </is>
      </c>
      <c r="G94" t="inlineStr">
        <is>
          <t>pkm</t>
        </is>
      </c>
      <c r="H94" t="inlineStr">
        <is>
          <t>BEV</t>
        </is>
      </c>
      <c r="I94" t="inlineStr">
        <is>
          <t>None</t>
        </is>
      </c>
      <c r="J94" t="inlineStr">
        <is>
          <t>None</t>
        </is>
      </c>
      <c r="L94" s="24" t="n">
        <v>0</v>
      </c>
      <c r="M94" s="24" t="n">
        <v>0.0003325087800424105</v>
      </c>
      <c r="N94" s="24" t="n">
        <v>0.009354107822489849</v>
      </c>
      <c r="O94" s="24" t="n">
        <v>0.0003293720015919237</v>
      </c>
      <c r="P94" s="24" t="n">
        <v>0</v>
      </c>
      <c r="Q94" s="24" t="n">
        <v>0.002756702822032019</v>
      </c>
      <c r="R94" s="24" t="n">
        <v>0.0127726914261562</v>
      </c>
      <c r="S94" s="26" t="n">
        <v>0</v>
      </c>
      <c r="T94" s="26" t="n">
        <v>0</v>
      </c>
      <c r="U94" s="26" t="n">
        <v>0.0003592496122655314</v>
      </c>
      <c r="V94" s="26" t="n">
        <v>1.052491235450947e-05</v>
      </c>
      <c r="W94" s="26" t="n">
        <v>0</v>
      </c>
      <c r="X94" s="26" t="n">
        <v>0.001852419664499443</v>
      </c>
      <c r="Y94" s="26" t="n">
        <v>0.002222194189119484</v>
      </c>
      <c r="Z94" s="28" t="n">
        <v>1.718433157894737e-06</v>
      </c>
      <c r="AA94" s="28" t="n">
        <v>1.172865789473684e-08</v>
      </c>
      <c r="AB94" s="28" t="n">
        <v>0.0002295759312253106</v>
      </c>
      <c r="AC94" s="28" t="n">
        <v>7.115660625145379e-06</v>
      </c>
      <c r="AD94" s="28" t="n">
        <v>0</v>
      </c>
      <c r="AE94" s="28" t="n">
        <v>0.0002341415121840008</v>
      </c>
      <c r="AF94" s="28" t="n">
        <v>0.0004725632658502463</v>
      </c>
      <c r="AG94" s="30" t="n">
        <v>4.875e-07</v>
      </c>
      <c r="AH94" s="30" t="n">
        <v>0</v>
      </c>
      <c r="AI94" s="30" t="n">
        <v>0.0002770503044013652</v>
      </c>
      <c r="AJ94" s="30" t="n">
        <v>7.491203811326216e-06</v>
      </c>
      <c r="AK94" s="30" t="n">
        <v>0</v>
      </c>
      <c r="AL94" s="30" t="n">
        <v>0.001035895642900098</v>
      </c>
      <c r="AM94" s="30" t="n">
        <v>0.001320924651112789</v>
      </c>
      <c r="AN94" s="32" t="n">
        <v>3.074978947368421e-07</v>
      </c>
      <c r="AO94" s="32" t="n">
        <v>0</v>
      </c>
      <c r="AP94" s="32" t="n">
        <v>4.741971891025771e-07</v>
      </c>
      <c r="AQ94" s="32" t="n">
        <v>1.925346272557938e-08</v>
      </c>
      <c r="AR94" s="32" t="n">
        <v>0</v>
      </c>
      <c r="AS94" s="32" t="n">
        <v>4.441914450848811e-07</v>
      </c>
      <c r="AT94" s="32" t="n">
        <v>1.24513999164988e-06</v>
      </c>
      <c r="AU94" s="34" t="n">
        <v>0</v>
      </c>
      <c r="AV94" s="34" t="n">
        <v>0</v>
      </c>
      <c r="AW94" s="34" t="n">
        <v>0.4486383316157568</v>
      </c>
      <c r="AX94" s="34" t="n">
        <v>0.01245028738238926</v>
      </c>
      <c r="AY94" s="34" t="n">
        <v>0</v>
      </c>
      <c r="AZ94" s="34" t="n">
        <v>0.03449560966068277</v>
      </c>
      <c r="BA94" s="34" t="n">
        <v>0.4955842286588288</v>
      </c>
      <c r="BB94" s="6" t="n"/>
      <c r="BC94" s="6" t="n"/>
      <c r="BD94" s="6" t="inlineStr">
        <is>
          <t>transport, Tram, battery electric, 2050/CH U</t>
        </is>
      </c>
      <c r="BF94" s="5">
        <f>19.651928/1000</f>
        <v/>
      </c>
      <c r="BG94" s="5">
        <f>BF94-R94</f>
        <v/>
      </c>
      <c r="BH94" s="2">
        <f>36.337108/1000</f>
        <v/>
      </c>
    </row>
    <row r="95">
      <c r="A95">
        <f>B95&amp;" - "&amp;D95&amp;" - "&amp;IF(I95&lt;&gt;"",I95&amp;" - "&amp;E95,E95)</f>
        <v/>
      </c>
      <c r="B95" t="inlineStr">
        <is>
          <t>Moped, gasoline, &lt;4kW, EURO-3</t>
        </is>
      </c>
      <c r="D95" s="18" t="n">
        <v>2006</v>
      </c>
      <c r="E95" t="inlineStr">
        <is>
          <t>CH</t>
        </is>
      </c>
      <c r="F95" t="inlineStr">
        <is>
          <t>EURO-3</t>
        </is>
      </c>
      <c r="G95" t="inlineStr">
        <is>
          <t>vkm</t>
        </is>
      </c>
      <c r="H95" t="inlineStr">
        <is>
          <t>ICEV-p</t>
        </is>
      </c>
      <c r="I95" t="inlineStr">
        <is>
          <t>None</t>
        </is>
      </c>
      <c r="J95" t="inlineStr">
        <is>
          <t>None</t>
        </is>
      </c>
      <c r="L95" s="24" t="n">
        <v>0.07615880784957148</v>
      </c>
      <c r="M95" s="24" t="n">
        <v>0</v>
      </c>
      <c r="N95" s="24" t="n">
        <v>0.01221650043744845</v>
      </c>
      <c r="O95" s="24" t="n">
        <v>0.009511897518254223</v>
      </c>
      <c r="P95" s="24" t="n">
        <v>0.004327689440643121</v>
      </c>
      <c r="Q95" s="24" t="n">
        <v>0.01166339224230203</v>
      </c>
      <c r="R95" s="24" t="n">
        <v>0.1138782874882193</v>
      </c>
      <c r="S95" s="26" t="n">
        <v>0</v>
      </c>
      <c r="T95" s="26" t="n">
        <v>0</v>
      </c>
      <c r="U95" s="26" t="n">
        <v>0.0002803215557644365</v>
      </c>
      <c r="V95" s="26" t="n">
        <v>0.0005414964349838285</v>
      </c>
      <c r="W95" s="26" t="n">
        <v>0.0003004021397264758</v>
      </c>
      <c r="X95" s="26" t="n">
        <v>0.002691576793721892</v>
      </c>
      <c r="Y95" s="26" t="n">
        <v>0.003813796924196633</v>
      </c>
      <c r="Z95" s="28" t="n">
        <v>0.02559533712599363</v>
      </c>
      <c r="AA95" s="28" t="n">
        <v>0.002751612047598098</v>
      </c>
      <c r="AB95" s="28" t="n">
        <v>0.0006261925979278433</v>
      </c>
      <c r="AC95" s="28" t="n">
        <v>0.0001891362620619139</v>
      </c>
      <c r="AD95" s="28" t="n">
        <v>0.000133872805907028</v>
      </c>
      <c r="AE95" s="28" t="n">
        <v>0.0005682560116122687</v>
      </c>
      <c r="AF95" s="28" t="n">
        <v>0.02986440685110078</v>
      </c>
      <c r="AG95" s="30" t="n">
        <v>2.369645953773428e-06</v>
      </c>
      <c r="AH95" s="30" t="n">
        <v>1.445647576592023e-05</v>
      </c>
      <c r="AI95" s="30" t="n">
        <v>0.0001092229405257441</v>
      </c>
      <c r="AJ95" s="30" t="n">
        <v>0.0003749623808400174</v>
      </c>
      <c r="AK95" s="30" t="n">
        <v>0.0001834759603787421</v>
      </c>
      <c r="AL95" s="30" t="n">
        <v>0.001241625031361448</v>
      </c>
      <c r="AM95" s="30" t="n">
        <v>0.001926112434825645</v>
      </c>
      <c r="AN95" s="32" t="n">
        <v>5.700466977606345e-06</v>
      </c>
      <c r="AO95" s="32" t="n">
        <v>1.036854518903741e-05</v>
      </c>
      <c r="AP95" s="32" t="n">
        <v>2.40276050593929e-06</v>
      </c>
      <c r="AQ95" s="32" t="n">
        <v>5.707316173412414e-07</v>
      </c>
      <c r="AR95" s="32" t="n">
        <v>7.461290985206466e-07</v>
      </c>
      <c r="AS95" s="32" t="n">
        <v>2.424126444291012e-06</v>
      </c>
      <c r="AT95" s="32" t="n">
        <v>2.221275983273594e-05</v>
      </c>
      <c r="AU95" s="34" t="n">
        <v>0</v>
      </c>
      <c r="AV95" s="34" t="n">
        <v>0</v>
      </c>
      <c r="AW95" s="34" t="n">
        <v>1.07047625752376</v>
      </c>
      <c r="AX95" s="34" t="n">
        <v>0.1774307493518501</v>
      </c>
      <c r="AY95" s="34" t="n">
        <v>0.1522409029437457</v>
      </c>
      <c r="AZ95" s="34" t="n">
        <v>0.1732171595821987</v>
      </c>
      <c r="BA95" s="34" t="n">
        <v>1.573365069401554</v>
      </c>
      <c r="BB95" s="6" t="n"/>
      <c r="BC95" s="6" t="n"/>
      <c r="BD95" t="inlineStr">
        <is>
          <t>transport, Moped, gasoline, &lt;4kW, EURO-3/CH U</t>
        </is>
      </c>
      <c r="BF95" s="5" t="n">
        <v>0.11010976</v>
      </c>
      <c r="BG95" s="5">
        <f>BF95-R95</f>
        <v/>
      </c>
      <c r="BH95" s="2" t="n">
        <v>239.49606</v>
      </c>
    </row>
    <row r="96">
      <c r="A96">
        <f>B96&amp;" - "&amp;D96&amp;" - "&amp;IF(I96&lt;&gt;"",I96&amp;" - "&amp;E96,E96)</f>
        <v/>
      </c>
      <c r="B96" t="inlineStr">
        <is>
          <t>Moped, gasoline, &lt;4kW, EURO-4</t>
        </is>
      </c>
      <c r="D96" s="18" t="n">
        <v>2016</v>
      </c>
      <c r="E96" t="inlineStr">
        <is>
          <t>CH</t>
        </is>
      </c>
      <c r="F96" t="inlineStr">
        <is>
          <t>EURO-4</t>
        </is>
      </c>
      <c r="G96" t="inlineStr">
        <is>
          <t>vkm</t>
        </is>
      </c>
      <c r="H96" t="inlineStr">
        <is>
          <t>ICEV-p</t>
        </is>
      </c>
      <c r="I96" t="inlineStr">
        <is>
          <t>None</t>
        </is>
      </c>
      <c r="J96" t="inlineStr">
        <is>
          <t>None</t>
        </is>
      </c>
      <c r="L96" s="24" t="n">
        <v>0.07209811854628949</v>
      </c>
      <c r="M96" s="24" t="n">
        <v>0</v>
      </c>
      <c r="N96" s="24" t="n">
        <v>0.01209554498757272</v>
      </c>
      <c r="O96" s="24" t="n">
        <v>0.009511897518254223</v>
      </c>
      <c r="P96" s="24" t="n">
        <v>0.004321958887707505</v>
      </c>
      <c r="Q96" s="24" t="n">
        <v>0.01164930380824032</v>
      </c>
      <c r="R96" s="24" t="n">
        <v>0.1096768237480643</v>
      </c>
      <c r="S96" s="26" t="n">
        <v>0</v>
      </c>
      <c r="T96" s="26" t="n">
        <v>0</v>
      </c>
      <c r="U96" s="26" t="n">
        <v>0.0002775460948162738</v>
      </c>
      <c r="V96" s="26" t="n">
        <v>0.0005414964349838285</v>
      </c>
      <c r="W96" s="26" t="n">
        <v>0.0003000400396075031</v>
      </c>
      <c r="X96" s="26" t="n">
        <v>0.002691290690297374</v>
      </c>
      <c r="Y96" s="26" t="n">
        <v>0.003810373259704979</v>
      </c>
      <c r="Z96" s="28" t="n">
        <v>0.01259043798309188</v>
      </c>
      <c r="AA96" s="28" t="n">
        <v>0.002751612047598098</v>
      </c>
      <c r="AB96" s="28" t="n">
        <v>0.0006199926712156865</v>
      </c>
      <c r="AC96" s="28" t="n">
        <v>0.0001891362620619139</v>
      </c>
      <c r="AD96" s="28" t="n">
        <v>0.0001337082075627767</v>
      </c>
      <c r="AE96" s="28" t="n">
        <v>0.000567271395576447</v>
      </c>
      <c r="AF96" s="28" t="n">
        <v>0.0168521585671068</v>
      </c>
      <c r="AG96" s="30" t="n">
        <v>1.237606184978023e-06</v>
      </c>
      <c r="AH96" s="30" t="n">
        <v>1.445647576592023e-05</v>
      </c>
      <c r="AI96" s="30" t="n">
        <v>0.000108141525273014</v>
      </c>
      <c r="AJ96" s="30" t="n">
        <v>0.0003749623808400174</v>
      </c>
      <c r="AK96" s="30" t="n">
        <v>0.0001833223449479966</v>
      </c>
      <c r="AL96" s="30" t="n">
        <v>0.001241535777023659</v>
      </c>
      <c r="AM96" s="30" t="n">
        <v>0.001923656110035585</v>
      </c>
      <c r="AN96" s="32" t="n">
        <v>2.894383995750942e-06</v>
      </c>
      <c r="AO96" s="32" t="n">
        <v>1.036854518903741e-05</v>
      </c>
      <c r="AP96" s="32" t="n">
        <v>2.378970797959693e-06</v>
      </c>
      <c r="AQ96" s="32" t="n">
        <v>5.707316173412414e-07</v>
      </c>
      <c r="AR96" s="32" t="n">
        <v>7.455225458963087e-07</v>
      </c>
      <c r="AS96" s="32" t="n">
        <v>2.420480924882581e-06</v>
      </c>
      <c r="AT96" s="32" t="n">
        <v>1.937863507086817e-05</v>
      </c>
      <c r="AU96" s="34" t="n">
        <v>0</v>
      </c>
      <c r="AV96" s="34" t="n">
        <v>0</v>
      </c>
      <c r="AW96" s="34" t="n">
        <v>1.059877482696793</v>
      </c>
      <c r="AX96" s="34" t="n">
        <v>0.1774307493518501</v>
      </c>
      <c r="AY96" s="34" t="n">
        <v>0.1520531737641687</v>
      </c>
      <c r="AZ96" s="34" t="n">
        <v>0.1730072649338944</v>
      </c>
      <c r="BA96" s="34" t="n">
        <v>1.562368670746706</v>
      </c>
      <c r="BB96" s="6" t="n"/>
      <c r="BC96" s="6" t="n"/>
      <c r="BD96" t="inlineStr">
        <is>
          <t>transport, Moped, gasoline, &lt;4kW, EURO-4/CH U</t>
        </is>
      </c>
      <c r="BF96" s="5" t="n">
        <v>0.10933003</v>
      </c>
      <c r="BG96" s="5">
        <f>BF96-R96</f>
        <v/>
      </c>
      <c r="BH96" s="2" t="n">
        <v>171.39883</v>
      </c>
    </row>
    <row r="97">
      <c r="A97">
        <f>B97&amp;" - "&amp;D97&amp;" - "&amp;IF(I97&lt;&gt;"",I97&amp;" - "&amp;E97,E97)</f>
        <v/>
      </c>
      <c r="B97" t="inlineStr">
        <is>
          <t>Moped, gasoline, &lt;4kW, EURO-5</t>
        </is>
      </c>
      <c r="D97" s="18" t="n">
        <v>2020</v>
      </c>
      <c r="E97" t="inlineStr">
        <is>
          <t>CH</t>
        </is>
      </c>
      <c r="F97" t="inlineStr">
        <is>
          <t>EURO-5</t>
        </is>
      </c>
      <c r="G97" t="inlineStr">
        <is>
          <t>vkm</t>
        </is>
      </c>
      <c r="H97" t="inlineStr">
        <is>
          <t>ICEV-p</t>
        </is>
      </c>
      <c r="I97" t="inlineStr">
        <is>
          <t>None</t>
        </is>
      </c>
      <c r="J97" t="inlineStr">
        <is>
          <t>None</t>
        </is>
      </c>
      <c r="L97" s="24" t="n">
        <v>0.0713771373608266</v>
      </c>
      <c r="M97" s="24" t="n">
        <v>0</v>
      </c>
      <c r="N97" s="24" t="n">
        <v>0.01197458953769699</v>
      </c>
      <c r="O97" s="24" t="n">
        <v>0.009511897518254223</v>
      </c>
      <c r="P97" s="24" t="n">
        <v>0.004318138519083759</v>
      </c>
      <c r="Q97" s="24" t="n">
        <v>0.01163991152648165</v>
      </c>
      <c r="R97" s="24" t="n">
        <v>0.1088216744623432</v>
      </c>
      <c r="S97" s="26" t="n">
        <v>0</v>
      </c>
      <c r="T97" s="26" t="n">
        <v>0</v>
      </c>
      <c r="U97" s="26" t="n">
        <v>0.0002747706338681111</v>
      </c>
      <c r="V97" s="26" t="n">
        <v>0.0005414964349838285</v>
      </c>
      <c r="W97" s="26" t="n">
        <v>0.0002997986395281879</v>
      </c>
      <c r="X97" s="26" t="n">
        <v>0.002691099954845204</v>
      </c>
      <c r="Y97" s="26" t="n">
        <v>0.003807165663225331</v>
      </c>
      <c r="Z97" s="28" t="n">
        <v>0.01246453360326096</v>
      </c>
      <c r="AA97" s="28" t="n">
        <v>0.002751612047598098</v>
      </c>
      <c r="AB97" s="28" t="n">
        <v>0.0006137927445035296</v>
      </c>
      <c r="AC97" s="28" t="n">
        <v>0.0001891362620619139</v>
      </c>
      <c r="AD97" s="28" t="n">
        <v>0.0001335984753332758</v>
      </c>
      <c r="AE97" s="28" t="n">
        <v>0.0005666149849471326</v>
      </c>
      <c r="AF97" s="28" t="n">
        <v>0.01671928811770491</v>
      </c>
      <c r="AG97" s="30" t="n">
        <v>1.225230123128242e-06</v>
      </c>
      <c r="AH97" s="30" t="n">
        <v>1.445647576592023e-05</v>
      </c>
      <c r="AI97" s="30" t="n">
        <v>0.0001070601100202838</v>
      </c>
      <c r="AJ97" s="30" t="n">
        <v>0.0003749623808400174</v>
      </c>
      <c r="AK97" s="30" t="n">
        <v>0.0001832199346608329</v>
      </c>
      <c r="AL97" s="30" t="n">
        <v>0.001241476274169943</v>
      </c>
      <c r="AM97" s="30" t="n">
        <v>0.001922400405580126</v>
      </c>
      <c r="AN97" s="32" t="n">
        <v>2.865440155793432e-06</v>
      </c>
      <c r="AO97" s="32" t="n">
        <v>1.036854518903741e-05</v>
      </c>
      <c r="AP97" s="32" t="n">
        <v>2.355181089980096e-06</v>
      </c>
      <c r="AQ97" s="32" t="n">
        <v>5.707316173412414e-07</v>
      </c>
      <c r="AR97" s="32" t="n">
        <v>7.451181774800834e-07</v>
      </c>
      <c r="AS97" s="32" t="n">
        <v>2.418050578984003e-06</v>
      </c>
      <c r="AT97" s="32" t="n">
        <v>1.932306680861627e-05</v>
      </c>
      <c r="AU97" s="34" t="n">
        <v>0</v>
      </c>
      <c r="AV97" s="34" t="n">
        <v>0</v>
      </c>
      <c r="AW97" s="34" t="n">
        <v>1.049278707869825</v>
      </c>
      <c r="AX97" s="34" t="n">
        <v>0.1774307493518501</v>
      </c>
      <c r="AY97" s="34" t="n">
        <v>0.151928020977784</v>
      </c>
      <c r="AZ97" s="34" t="n">
        <v>0.1728673352720825</v>
      </c>
      <c r="BA97" s="34" t="n">
        <v>1.551504813471542</v>
      </c>
      <c r="BB97" s="6" t="n"/>
      <c r="BC97" s="6" t="n"/>
      <c r="BD97" t="inlineStr">
        <is>
          <t>transport, Moped, gasoline, &lt;4kW, EURO-5/CH U</t>
        </is>
      </c>
      <c r="BF97" s="5" t="n">
        <v>0.10852245</v>
      </c>
      <c r="BG97" s="5">
        <f>BF97-R97</f>
        <v/>
      </c>
      <c r="BH97" s="2" t="n">
        <v>170.18523</v>
      </c>
    </row>
    <row r="98">
      <c r="A98">
        <f>B98&amp;" - "&amp;D98&amp;" - "&amp;IF(I98&lt;&gt;"",I98&amp;" - "&amp;E98,E98)</f>
        <v/>
      </c>
      <c r="B98" t="inlineStr">
        <is>
          <t>Moped, gasoline, &lt;4kW, EURO-5</t>
        </is>
      </c>
      <c r="D98" s="18" t="n">
        <v>2030</v>
      </c>
      <c r="E98" t="inlineStr">
        <is>
          <t>CH</t>
        </is>
      </c>
      <c r="F98" t="inlineStr">
        <is>
          <t>EURO-5</t>
        </is>
      </c>
      <c r="G98" t="inlineStr">
        <is>
          <t>vkm</t>
        </is>
      </c>
      <c r="H98" t="inlineStr">
        <is>
          <t>ICEV-p</t>
        </is>
      </c>
      <c r="I98" t="inlineStr">
        <is>
          <t>None</t>
        </is>
      </c>
      <c r="J98" t="inlineStr">
        <is>
          <t>None</t>
        </is>
      </c>
      <c r="L98" s="24" t="n">
        <v>0.07066336598721834</v>
      </c>
      <c r="M98" s="24" t="n">
        <v>0</v>
      </c>
      <c r="N98" s="24" t="n">
        <v>0.01185484364232002</v>
      </c>
      <c r="O98" s="24" t="n">
        <v>0.009511897518254223</v>
      </c>
      <c r="P98" s="24" t="n">
        <v>0.00431235334068078</v>
      </c>
      <c r="Q98" s="24" t="n">
        <v>0.01334277129371862</v>
      </c>
      <c r="R98" s="24" t="n">
        <v>0.109685231782192</v>
      </c>
      <c r="S98" s="26" t="n">
        <v>0</v>
      </c>
      <c r="T98" s="26" t="n">
        <v>0</v>
      </c>
      <c r="U98" s="26" t="n">
        <v>0.00027202292752943</v>
      </c>
      <c r="V98" s="26" t="n">
        <v>0.0005414964349838285</v>
      </c>
      <c r="W98" s="26" t="n">
        <v>0.0002994330877548192</v>
      </c>
      <c r="X98" s="26" t="n">
        <v>0.002997296829773092</v>
      </c>
      <c r="Y98" s="26" t="n">
        <v>0.00411024928004117</v>
      </c>
      <c r="Z98" s="28" t="n">
        <v>0.01233988826722835</v>
      </c>
      <c r="AA98" s="28" t="n">
        <v>0.002751612047598098</v>
      </c>
      <c r="AB98" s="28" t="n">
        <v>0.0006076548170584944</v>
      </c>
      <c r="AC98" s="28" t="n">
        <v>0.0001891362620619139</v>
      </c>
      <c r="AD98" s="28" t="n">
        <v>0.0001334323079848492</v>
      </c>
      <c r="AE98" s="28" t="n">
        <v>0.0006636052664071115</v>
      </c>
      <c r="AF98" s="28" t="n">
        <v>0.01668532896833882</v>
      </c>
      <c r="AG98" s="30" t="n">
        <v>1.21297782189696e-06</v>
      </c>
      <c r="AH98" s="30" t="n">
        <v>1.445647576592023e-05</v>
      </c>
      <c r="AI98" s="30" t="n">
        <v>0.000105989508920081</v>
      </c>
      <c r="AJ98" s="30" t="n">
        <v>0.0003749623808400174</v>
      </c>
      <c r="AK98" s="30" t="n">
        <v>0.0001830648549185641</v>
      </c>
      <c r="AL98" s="30" t="n">
        <v>0.001565631020328212</v>
      </c>
      <c r="AM98" s="30" t="n">
        <v>0.002245317218594692</v>
      </c>
      <c r="AN98" s="32" t="n">
        <v>2.836785754235498e-06</v>
      </c>
      <c r="AO98" s="32" t="n">
        <v>1.036854518903741e-05</v>
      </c>
      <c r="AP98" s="32" t="n">
        <v>2.331629279080296e-06</v>
      </c>
      <c r="AQ98" s="32" t="n">
        <v>5.707316173412414e-07</v>
      </c>
      <c r="AR98" s="32" t="n">
        <v>7.445058430017154e-07</v>
      </c>
      <c r="AS98" s="32" t="n">
        <v>2.494490064885238e-06</v>
      </c>
      <c r="AT98" s="32" t="n">
        <v>1.93466877475814e-05</v>
      </c>
      <c r="AU98" s="34" t="n">
        <v>0</v>
      </c>
      <c r="AV98" s="34" t="n">
        <v>0</v>
      </c>
      <c r="AW98" s="34" t="n">
        <v>1.038785920791127</v>
      </c>
      <c r="AX98" s="34" t="n">
        <v>0.1774307493518501</v>
      </c>
      <c r="AY98" s="34" t="n">
        <v>0.1517385023034956</v>
      </c>
      <c r="AZ98" s="34" t="n">
        <v>0.1910092254870421</v>
      </c>
      <c r="BA98" s="34" t="n">
        <v>1.558964397933514</v>
      </c>
      <c r="BB98" s="6" t="n"/>
      <c r="BC98" s="6" t="n"/>
      <c r="BD98" t="inlineStr">
        <is>
          <t>transport, Moped, gasoline, &lt;4kW, EURO-5, 2030/CH U</t>
        </is>
      </c>
      <c r="BF98" s="5" t="n">
        <v>0.1084515</v>
      </c>
      <c r="BG98" s="5">
        <f>BF98-R98</f>
        <v/>
      </c>
      <c r="BH98" s="2" t="n">
        <v>169.38229</v>
      </c>
    </row>
    <row r="99">
      <c r="A99">
        <f>B99&amp;" - "&amp;D99&amp;" - "&amp;IF(I99&lt;&gt;"",I99&amp;" - "&amp;E99,E99)</f>
        <v/>
      </c>
      <c r="B99" t="inlineStr">
        <is>
          <t>Moped, gasoline, &lt;4kW, EURO-5</t>
        </is>
      </c>
      <c r="D99" s="18" t="n">
        <v>2040</v>
      </c>
      <c r="E99" t="inlineStr">
        <is>
          <t>CH</t>
        </is>
      </c>
      <c r="F99" t="inlineStr">
        <is>
          <t>EURO-5</t>
        </is>
      </c>
      <c r="G99" t="inlineStr">
        <is>
          <t>vkm</t>
        </is>
      </c>
      <c r="H99" t="inlineStr">
        <is>
          <t>ICEV-p</t>
        </is>
      </c>
      <c r="I99" t="inlineStr">
        <is>
          <t>None</t>
        </is>
      </c>
      <c r="J99" t="inlineStr">
        <is>
          <t>None</t>
        </is>
      </c>
      <c r="L99" s="24" t="n">
        <v>0.06995673232734614</v>
      </c>
      <c r="M99" s="24" t="n">
        <v>0</v>
      </c>
      <c r="N99" s="24" t="n">
        <v>0.01173629520589682</v>
      </c>
      <c r="O99" s="24" t="n">
        <v>0.009511897518254223</v>
      </c>
      <c r="P99" s="24" t="n">
        <v>0.004308382752021785</v>
      </c>
      <c r="Q99" s="24" t="n">
        <v>0.01451150879229869</v>
      </c>
      <c r="R99" s="24" t="n">
        <v>0.1100248165958177</v>
      </c>
      <c r="S99" s="26" t="n">
        <v>0</v>
      </c>
      <c r="T99" s="26" t="n">
        <v>0</v>
      </c>
      <c r="U99" s="26" t="n">
        <v>0.0002693026982541357</v>
      </c>
      <c r="V99" s="26" t="n">
        <v>0.0005414964349838285</v>
      </c>
      <c r="W99" s="26" t="n">
        <v>0.0002991821956259153</v>
      </c>
      <c r="X99" s="26" t="n">
        <v>0.00320745138739824</v>
      </c>
      <c r="Y99" s="26" t="n">
        <v>0.004317432716262119</v>
      </c>
      <c r="Z99" s="28" t="n">
        <v>0.01221648938455607</v>
      </c>
      <c r="AA99" s="28" t="n">
        <v>0.002751612047598098</v>
      </c>
      <c r="AB99" s="28" t="n">
        <v>0.0006015782688879094</v>
      </c>
      <c r="AC99" s="28" t="n">
        <v>0.0001891362620619139</v>
      </c>
      <c r="AD99" s="28" t="n">
        <v>0.0001333182609938666</v>
      </c>
      <c r="AE99" s="28" t="n">
        <v>0.0007301733920392585</v>
      </c>
      <c r="AF99" s="28" t="n">
        <v>0.01662230761613712</v>
      </c>
      <c r="AG99" s="30" t="n">
        <v>1.20084804367799e-06</v>
      </c>
      <c r="AH99" s="30" t="n">
        <v>1.445647576592023e-05</v>
      </c>
      <c r="AI99" s="30" t="n">
        <v>0.0001049296138308802</v>
      </c>
      <c r="AJ99" s="30" t="n">
        <v>0.0003749623808400174</v>
      </c>
      <c r="AK99" s="30" t="n">
        <v>0.0001829584177747112</v>
      </c>
      <c r="AL99" s="30" t="n">
        <v>0.00178811078537252</v>
      </c>
      <c r="AM99" s="30" t="n">
        <v>0.002466618521627727</v>
      </c>
      <c r="AN99" s="32" t="n">
        <v>2.808417896693143e-06</v>
      </c>
      <c r="AO99" s="32" t="n">
        <v>1.036854518903741e-05</v>
      </c>
      <c r="AP99" s="32" t="n">
        <v>2.308312986289492e-06</v>
      </c>
      <c r="AQ99" s="32" t="n">
        <v>5.707316173412414e-07</v>
      </c>
      <c r="AR99" s="32" t="n">
        <v>7.440855744869075e-07</v>
      </c>
      <c r="AS99" s="32" t="n">
        <v>2.546953353125259e-06</v>
      </c>
      <c r="AT99" s="32" t="n">
        <v>1.934704661697345e-05</v>
      </c>
      <c r="AU99" s="34" t="n">
        <v>0</v>
      </c>
      <c r="AV99" s="34" t="n">
        <v>0</v>
      </c>
      <c r="AW99" s="34" t="n">
        <v>1.028398061583215</v>
      </c>
      <c r="AX99" s="34" t="n">
        <v>0.1774307493518501</v>
      </c>
      <c r="AY99" s="34" t="n">
        <v>0.1516084284066543</v>
      </c>
      <c r="AZ99" s="34" t="n">
        <v>0.203460694491772</v>
      </c>
      <c r="BA99" s="34" t="n">
        <v>1.560897933833492</v>
      </c>
      <c r="BB99" s="6" t="n"/>
      <c r="BC99" s="6" t="n"/>
      <c r="BD99" t="inlineStr">
        <is>
          <t>transport, Moped, gasoline, &lt;4kW, EURO-5, 2040/CH U</t>
        </is>
      </c>
      <c r="BF99" s="5" t="n">
        <v>0.10816863</v>
      </c>
      <c r="BG99" s="5">
        <f>BF99-R99</f>
        <v/>
      </c>
      <c r="BH99" s="2" t="n">
        <v>168.49018</v>
      </c>
    </row>
    <row r="100">
      <c r="A100">
        <f>B100&amp;" - "&amp;D100&amp;" - "&amp;IF(I100&lt;&gt;"",I100&amp;" - "&amp;E100,E100)</f>
        <v/>
      </c>
      <c r="B100" t="inlineStr">
        <is>
          <t>Moped, gasoline, &lt;4kW, EURO-5</t>
        </is>
      </c>
      <c r="D100" s="18" t="n">
        <v>2050</v>
      </c>
      <c r="E100" t="inlineStr">
        <is>
          <t>CH</t>
        </is>
      </c>
      <c r="F100" t="inlineStr">
        <is>
          <t>EURO-5</t>
        </is>
      </c>
      <c r="G100" t="inlineStr">
        <is>
          <t>vkm</t>
        </is>
      </c>
      <c r="H100" t="inlineStr">
        <is>
          <t>ICEV-p</t>
        </is>
      </c>
      <c r="I100" t="inlineStr">
        <is>
          <t>None</t>
        </is>
      </c>
      <c r="J100" t="inlineStr">
        <is>
          <t>None</t>
        </is>
      </c>
      <c r="L100" s="24" t="n">
        <v>0.06925716500407268</v>
      </c>
      <c r="M100" s="24" t="n">
        <v>0</v>
      </c>
      <c r="N100" s="24" t="n">
        <v>0.01161893225383785</v>
      </c>
      <c r="O100" s="24" t="n">
        <v>0.009511897518254223</v>
      </c>
      <c r="P100" s="24" t="n">
        <v>0.004304352985773146</v>
      </c>
      <c r="Q100" s="24" t="n">
        <v>0.01569766507499884</v>
      </c>
      <c r="R100" s="24" t="n">
        <v>0.1103900128369367</v>
      </c>
      <c r="S100" s="26" t="n">
        <v>0</v>
      </c>
      <c r="T100" s="26" t="n">
        <v>0</v>
      </c>
      <c r="U100" s="26" t="n">
        <v>0.0002666096712715943</v>
      </c>
      <c r="V100" s="26" t="n">
        <v>0.0005414964349838285</v>
      </c>
      <c r="W100" s="26" t="n">
        <v>0.000298927564204749</v>
      </c>
      <c r="X100" s="26" t="n">
        <v>0.003420738093818463</v>
      </c>
      <c r="Y100" s="26" t="n">
        <v>0.004527771764278635</v>
      </c>
      <c r="Z100" s="28" t="n">
        <v>0.01209432449071051</v>
      </c>
      <c r="AA100" s="28" t="n">
        <v>0.002751612047598098</v>
      </c>
      <c r="AB100" s="28" t="n">
        <v>0.0005955624861990303</v>
      </c>
      <c r="AC100" s="28" t="n">
        <v>0.0001891362620619139</v>
      </c>
      <c r="AD100" s="28" t="n">
        <v>0.0001332025142483609</v>
      </c>
      <c r="AE100" s="28" t="n">
        <v>0.0007977336422664749</v>
      </c>
      <c r="AF100" s="28" t="n">
        <v>0.01656157144308439</v>
      </c>
      <c r="AG100" s="30" t="n">
        <v>1.18883956324121e-06</v>
      </c>
      <c r="AH100" s="30" t="n">
        <v>1.445647576592023e-05</v>
      </c>
      <c r="AI100" s="30" t="n">
        <v>0.0001038803176925714</v>
      </c>
      <c r="AJ100" s="30" t="n">
        <v>0.0003749623808400174</v>
      </c>
      <c r="AK100" s="30" t="n">
        <v>0.0001828503942933747</v>
      </c>
      <c r="AL100" s="30" t="n">
        <v>0.002013906356517643</v>
      </c>
      <c r="AM100" s="30" t="n">
        <v>0.002691244764672768</v>
      </c>
      <c r="AN100" s="32" t="n">
        <v>2.780333717726212e-06</v>
      </c>
      <c r="AO100" s="32" t="n">
        <v>1.036854518903741e-05</v>
      </c>
      <c r="AP100" s="32" t="n">
        <v>2.285229856426598e-06</v>
      </c>
      <c r="AQ100" s="32" t="n">
        <v>5.707316173412414e-07</v>
      </c>
      <c r="AR100" s="32" t="n">
        <v>7.436590422969004e-07</v>
      </c>
      <c r="AS100" s="32" t="n">
        <v>2.600198590620334e-06</v>
      </c>
      <c r="AT100" s="32" t="n">
        <v>1.93486980134487e-05</v>
      </c>
      <c r="AU100" s="34" t="n">
        <v>0</v>
      </c>
      <c r="AV100" s="34" t="n">
        <v>0</v>
      </c>
      <c r="AW100" s="34" t="n">
        <v>1.018114080967383</v>
      </c>
      <c r="AX100" s="34" t="n">
        <v>0.1774307493518501</v>
      </c>
      <c r="AY100" s="34" t="n">
        <v>0.1514764158905423</v>
      </c>
      <c r="AZ100" s="34" t="n">
        <v>0.2160977403426275</v>
      </c>
      <c r="BA100" s="34" t="n">
        <v>1.563118986552404</v>
      </c>
      <c r="BB100" s="6" t="n"/>
      <c r="BC100" s="6" t="n"/>
      <c r="BD100" t="inlineStr">
        <is>
          <t>transport, Moped, gasoline, &lt;4kW, EURO-5, 2050/CH U</t>
        </is>
      </c>
      <c r="BF100" s="5" t="n">
        <v>0.1078909</v>
      </c>
      <c r="BG100" s="5">
        <f>BF100-R100</f>
        <v/>
      </c>
      <c r="BH100" s="2" t="n">
        <v>167.60146</v>
      </c>
    </row>
    <row r="101">
      <c r="A101">
        <f>B101&amp;" - "&amp;D101&amp;" - "&amp;IF(I101&lt;&gt;"",I101&amp;" - "&amp;E101,E101)</f>
        <v/>
      </c>
      <c r="B101" t="inlineStr">
        <is>
          <t>Scooter, gasoline, &lt;4kW, EURO-3</t>
        </is>
      </c>
      <c r="D101" s="18" t="n">
        <v>2006</v>
      </c>
      <c r="E101" t="inlineStr">
        <is>
          <t>CH</t>
        </is>
      </c>
      <c r="F101" t="inlineStr">
        <is>
          <t>EURO-5</t>
        </is>
      </c>
      <c r="G101" t="inlineStr">
        <is>
          <t>vkm</t>
        </is>
      </c>
      <c r="H101" t="inlineStr">
        <is>
          <t>ICEV-p</t>
        </is>
      </c>
      <c r="I101" t="inlineStr">
        <is>
          <t>None</t>
        </is>
      </c>
      <c r="J101" t="inlineStr">
        <is>
          <t>None</t>
        </is>
      </c>
      <c r="L101" s="24" t="n">
        <v>0</v>
      </c>
      <c r="M101" s="24" t="n">
        <v>0</v>
      </c>
      <c r="N101" s="24" t="n">
        <v>0</v>
      </c>
      <c r="O101" s="24" t="n">
        <v>0</v>
      </c>
      <c r="P101" s="24" t="n">
        <v>0</v>
      </c>
      <c r="Q101" s="24" t="n">
        <v>0</v>
      </c>
      <c r="R101" s="24" t="n">
        <v>0</v>
      </c>
      <c r="S101" s="26" t="n">
        <v>0</v>
      </c>
      <c r="T101" s="26" t="n">
        <v>0</v>
      </c>
      <c r="U101" s="26" t="n">
        <v>0</v>
      </c>
      <c r="V101" s="26" t="n">
        <v>0</v>
      </c>
      <c r="W101" s="26" t="n">
        <v>0</v>
      </c>
      <c r="X101" s="26" t="n">
        <v>0</v>
      </c>
      <c r="Y101" s="26" t="n">
        <v>0</v>
      </c>
      <c r="Z101" s="28" t="n">
        <v>0</v>
      </c>
      <c r="AA101" s="28" t="n">
        <v>0</v>
      </c>
      <c r="AB101" s="28" t="n">
        <v>0</v>
      </c>
      <c r="AC101" s="28" t="n">
        <v>0</v>
      </c>
      <c r="AD101" s="28" t="n">
        <v>0</v>
      </c>
      <c r="AE101" s="28" t="n">
        <v>0</v>
      </c>
      <c r="AF101" s="28" t="n">
        <v>0</v>
      </c>
      <c r="AG101" s="30" t="n">
        <v>0</v>
      </c>
      <c r="AH101" s="30" t="n">
        <v>0</v>
      </c>
      <c r="AI101" s="30" t="n">
        <v>0</v>
      </c>
      <c r="AJ101" s="30" t="n">
        <v>0</v>
      </c>
      <c r="AK101" s="30" t="n">
        <v>0</v>
      </c>
      <c r="AL101" s="30" t="n">
        <v>0</v>
      </c>
      <c r="AM101" s="30" t="n">
        <v>0</v>
      </c>
      <c r="AN101" s="32" t="n">
        <v>0</v>
      </c>
      <c r="AO101" s="32" t="n">
        <v>0</v>
      </c>
      <c r="AP101" s="32" t="n">
        <v>0</v>
      </c>
      <c r="AQ101" s="32" t="n">
        <v>0</v>
      </c>
      <c r="AR101" s="32" t="n">
        <v>0</v>
      </c>
      <c r="AS101" s="32" t="n">
        <v>0</v>
      </c>
      <c r="AT101" s="32" t="n">
        <v>0</v>
      </c>
      <c r="AU101" s="34" t="n">
        <v>0</v>
      </c>
      <c r="AV101" s="34" t="n">
        <v>0</v>
      </c>
      <c r="AW101" s="34" t="n">
        <v>0</v>
      </c>
      <c r="AX101" s="34" t="n">
        <v>0</v>
      </c>
      <c r="AY101" s="34" t="n">
        <v>0</v>
      </c>
      <c r="AZ101" s="34" t="n">
        <v>0</v>
      </c>
      <c r="BA101" s="34" t="n">
        <v>0</v>
      </c>
      <c r="BB101" s="6" t="n"/>
      <c r="BC101" s="6" t="n"/>
      <c r="BD101" t="inlineStr">
        <is>
          <t>transport, Scooter, gasoline, &lt;4kW, EURO-3/CH U</t>
        </is>
      </c>
      <c r="BF101" s="5" t="n">
        <v>0.16551129</v>
      </c>
      <c r="BG101" s="5">
        <f>BF101-R101</f>
        <v/>
      </c>
      <c r="BH101" s="2" t="n">
        <v>257.89484</v>
      </c>
    </row>
    <row r="102">
      <c r="A102">
        <f>B102&amp;" - "&amp;D102&amp;" - "&amp;IF(I102&lt;&gt;"",I102&amp;" - "&amp;E102,E102)</f>
        <v/>
      </c>
      <c r="B102" t="inlineStr">
        <is>
          <t>Scooter, gasoline, &lt;4kW, EURO-4</t>
        </is>
      </c>
      <c r="D102" s="18" t="n">
        <v>2016</v>
      </c>
      <c r="E102" t="inlineStr">
        <is>
          <t>CH</t>
        </is>
      </c>
      <c r="F102" t="inlineStr">
        <is>
          <t>EURO-4</t>
        </is>
      </c>
      <c r="G102" t="inlineStr">
        <is>
          <t>vkm</t>
        </is>
      </c>
      <c r="H102" t="inlineStr">
        <is>
          <t>ICEV-p</t>
        </is>
      </c>
      <c r="I102" t="inlineStr">
        <is>
          <t>None</t>
        </is>
      </c>
      <c r="J102" t="inlineStr">
        <is>
          <t>None</t>
        </is>
      </c>
      <c r="L102" s="24" t="n">
        <v>0.1128969651379165</v>
      </c>
      <c r="M102" s="24" t="n">
        <v>0</v>
      </c>
      <c r="N102" s="24" t="n">
        <v>0.01894016582290378</v>
      </c>
      <c r="O102" s="24" t="n">
        <v>0.009511897518254223</v>
      </c>
      <c r="P102" s="24" t="n">
        <v>0.004459698141695487</v>
      </c>
      <c r="Q102" s="24" t="n">
        <v>0.0173479251308081</v>
      </c>
      <c r="R102" s="24" t="n">
        <v>0.1631566517515781</v>
      </c>
      <c r="S102" s="26" t="n">
        <v>0</v>
      </c>
      <c r="T102" s="26" t="n">
        <v>0</v>
      </c>
      <c r="U102" s="26" t="n">
        <v>0.0004346037375513501</v>
      </c>
      <c r="V102" s="26" t="n">
        <v>0.0005414964349838285</v>
      </c>
      <c r="W102" s="26" t="n">
        <v>0.0003087434580763007</v>
      </c>
      <c r="X102" s="26" t="n">
        <v>0.004015013997220402</v>
      </c>
      <c r="Y102" s="26" t="n">
        <v>0.005299857627831882</v>
      </c>
      <c r="Z102" s="28" t="n">
        <v>0.01971510861459749</v>
      </c>
      <c r="AA102" s="28" t="n">
        <v>0.004626114737920042</v>
      </c>
      <c r="AB102" s="28" t="n">
        <v>0.0009708338081396904</v>
      </c>
      <c r="AC102" s="28" t="n">
        <v>0.0001891362620619139</v>
      </c>
      <c r="AD102" s="28" t="n">
        <v>0.0001376644842780531</v>
      </c>
      <c r="AE102" s="28" t="n">
        <v>0.000844313751791816</v>
      </c>
      <c r="AF102" s="28" t="n">
        <v>0.02648317165878901</v>
      </c>
      <c r="AG102" s="30" t="n">
        <v>1.937942142418422e-06</v>
      </c>
      <c r="AH102" s="30" t="n">
        <v>2.401768147942524e-05</v>
      </c>
      <c r="AI102" s="30" t="n">
        <v>0.0001693365965003659</v>
      </c>
      <c r="AJ102" s="30" t="n">
        <v>0.0003749623808400174</v>
      </c>
      <c r="AK102" s="30" t="n">
        <v>0.0001870146369605919</v>
      </c>
      <c r="AL102" s="30" t="n">
        <v>0.001852588283102466</v>
      </c>
      <c r="AM102" s="30" t="n">
        <v>0.002609857521025285</v>
      </c>
      <c r="AN102" s="32" t="n">
        <v>4.532256536683986e-06</v>
      </c>
      <c r="AO102" s="32" t="n">
        <v>1.736645804653387e-05</v>
      </c>
      <c r="AP102" s="32" t="n">
        <v>3.725181581110748e-06</v>
      </c>
      <c r="AQ102" s="32" t="n">
        <v>5.707316173412414e-07</v>
      </c>
      <c r="AR102" s="32" t="n">
        <v>7.601016112883248e-07</v>
      </c>
      <c r="AS102" s="32" t="n">
        <v>3.603281116463656e-06</v>
      </c>
      <c r="AT102" s="32" t="n">
        <v>3.055801050942183e-05</v>
      </c>
      <c r="AU102" s="34" t="n">
        <v>0</v>
      </c>
      <c r="AV102" s="34" t="n">
        <v>0</v>
      </c>
      <c r="AW102" s="34" t="n">
        <v>1.659640412636545</v>
      </c>
      <c r="AX102" s="34" t="n">
        <v>0.1774307493518501</v>
      </c>
      <c r="AY102" s="34" t="n">
        <v>0.1565654219603239</v>
      </c>
      <c r="AZ102" s="34" t="n">
        <v>0.2571448760865496</v>
      </c>
      <c r="BA102" s="34" t="n">
        <v>2.250781460035268</v>
      </c>
      <c r="BB102" s="6" t="n"/>
      <c r="BC102" s="6" t="n"/>
      <c r="BD102" t="inlineStr">
        <is>
          <t>transport, Scooter, gasoline, &lt;4kW, EURO-4/CH U</t>
        </is>
      </c>
      <c r="BF102" s="5" t="n">
        <v>0.15808216</v>
      </c>
      <c r="BG102" s="5">
        <f>BF102-R102</f>
        <v/>
      </c>
      <c r="BH102" s="2" t="n">
        <v>246.73309</v>
      </c>
    </row>
    <row r="103">
      <c r="A103">
        <f>B103&amp;" - "&amp;D103&amp;" - "&amp;IF(I103&lt;&gt;"",I103&amp;" - "&amp;E103,E103)</f>
        <v/>
      </c>
      <c r="B103" t="inlineStr">
        <is>
          <t>Scooter, gasoline, &lt;4kW, EURO-5</t>
        </is>
      </c>
      <c r="D103" s="18" t="n">
        <v>2020</v>
      </c>
      <c r="E103" t="inlineStr">
        <is>
          <t>CH</t>
        </is>
      </c>
      <c r="F103" t="inlineStr">
        <is>
          <t>EURO-5</t>
        </is>
      </c>
      <c r="G103" t="inlineStr">
        <is>
          <t>vkm</t>
        </is>
      </c>
      <c r="H103" t="inlineStr">
        <is>
          <t>ICEV-p</t>
        </is>
      </c>
      <c r="I103" t="inlineStr">
        <is>
          <t>None</t>
        </is>
      </c>
      <c r="J103" t="inlineStr">
        <is>
          <t>None</t>
        </is>
      </c>
      <c r="L103" s="24" t="n">
        <v>0.1117679954865373</v>
      </c>
      <c r="M103" s="24" t="n">
        <v>0</v>
      </c>
      <c r="N103" s="24" t="n">
        <v>0.01875076416467475</v>
      </c>
      <c r="O103" s="24" t="n">
        <v>0.009511897518254223</v>
      </c>
      <c r="P103" s="24" t="n">
        <v>0.004454872892078366</v>
      </c>
      <c r="Q103" s="24" t="n">
        <v>0.01733606232708174</v>
      </c>
      <c r="R103" s="24" t="n">
        <v>0.1618215923886264</v>
      </c>
      <c r="S103" s="26" t="n">
        <v>0</v>
      </c>
      <c r="T103" s="26" t="n">
        <v>0</v>
      </c>
      <c r="U103" s="26" t="n">
        <v>0.0004302577001758366</v>
      </c>
      <c r="V103" s="26" t="n">
        <v>0.0005414964349838285</v>
      </c>
      <c r="W103" s="26" t="n">
        <v>0.0003084385619379938</v>
      </c>
      <c r="X103" s="26" t="n">
        <v>0.004014773091236434</v>
      </c>
      <c r="Y103" s="26" t="n">
        <v>0.005294965788334093</v>
      </c>
      <c r="Z103" s="28" t="n">
        <v>0.01951795752845151</v>
      </c>
      <c r="AA103" s="28" t="n">
        <v>0.004626114737920042</v>
      </c>
      <c r="AB103" s="28" t="n">
        <v>0.0009611254700582935</v>
      </c>
      <c r="AC103" s="28" t="n">
        <v>0.0001891362620619139</v>
      </c>
      <c r="AD103" s="28" t="n">
        <v>0.0001375258889092465</v>
      </c>
      <c r="AE103" s="28" t="n">
        <v>0.0008434846787117869</v>
      </c>
      <c r="AF103" s="28" t="n">
        <v>0.02627534456611279</v>
      </c>
      <c r="AG103" s="30" t="n">
        <v>1.918562720994238e-06</v>
      </c>
      <c r="AH103" s="30" t="n">
        <v>2.401768147942524e-05</v>
      </c>
      <c r="AI103" s="30" t="n">
        <v>0.0001676432305353622</v>
      </c>
      <c r="AJ103" s="30" t="n">
        <v>0.0003749623808400174</v>
      </c>
      <c r="AK103" s="30" t="n">
        <v>0.0001868852894426968</v>
      </c>
      <c r="AL103" s="30" t="n">
        <v>0.001852513128729064</v>
      </c>
      <c r="AM103" s="30" t="n">
        <v>0.00260794027374756</v>
      </c>
      <c r="AN103" s="32" t="n">
        <v>4.486933971317145e-06</v>
      </c>
      <c r="AO103" s="32" t="n">
        <v>1.736645804653387e-05</v>
      </c>
      <c r="AP103" s="32" t="n">
        <v>3.68792976529964e-06</v>
      </c>
      <c r="AQ103" s="32" t="n">
        <v>5.707316173412414e-07</v>
      </c>
      <c r="AR103" s="32" t="n">
        <v>7.595908808490053e-07</v>
      </c>
      <c r="AS103" s="32" t="n">
        <v>3.600211492225468e-06</v>
      </c>
      <c r="AT103" s="32" t="n">
        <v>3.047185577356637e-05</v>
      </c>
      <c r="AU103" s="34" t="n">
        <v>0</v>
      </c>
      <c r="AV103" s="34" t="n">
        <v>0</v>
      </c>
      <c r="AW103" s="34" t="n">
        <v>1.64304400851018</v>
      </c>
      <c r="AX103" s="34" t="n">
        <v>0.1774307493518501</v>
      </c>
      <c r="AY103" s="34" t="n">
        <v>0.1564073499274758</v>
      </c>
      <c r="AZ103" s="34" t="n">
        <v>0.2569681396429266</v>
      </c>
      <c r="BA103" s="34" t="n">
        <v>2.233850247432432</v>
      </c>
      <c r="BB103" s="6" t="n"/>
      <c r="BC103" s="6" t="n"/>
      <c r="BD103" t="inlineStr">
        <is>
          <t>transport, Scooter, gasoline, &lt;4kW, EURO-5/CH U</t>
        </is>
      </c>
      <c r="BF103" s="5" t="n">
        <v>0.15683155</v>
      </c>
      <c r="BG103" s="5">
        <f>BF103-R103</f>
        <v/>
      </c>
      <c r="BH103" s="2" t="n">
        <v>244.84819</v>
      </c>
    </row>
    <row r="104">
      <c r="A104">
        <f>B104&amp;" - "&amp;D104&amp;" - "&amp;IF(I104&lt;&gt;"",I104&amp;" - "&amp;E104,E104)</f>
        <v/>
      </c>
      <c r="B104" t="inlineStr">
        <is>
          <t>Scooter, gasoline, &lt;4kW, EURO-5</t>
        </is>
      </c>
      <c r="D104" s="18" t="n">
        <v>2030</v>
      </c>
      <c r="E104" t="inlineStr">
        <is>
          <t>CH</t>
        </is>
      </c>
      <c r="F104" t="inlineStr">
        <is>
          <t>EURO-5</t>
        </is>
      </c>
      <c r="G104" t="inlineStr">
        <is>
          <t>vkm</t>
        </is>
      </c>
      <c r="H104" t="inlineStr">
        <is>
          <t>ICEV-p</t>
        </is>
      </c>
      <c r="I104" t="inlineStr">
        <is>
          <t>None</t>
        </is>
      </c>
      <c r="J104" t="inlineStr">
        <is>
          <t>None</t>
        </is>
      </c>
      <c r="L104" s="24" t="n">
        <v>0.1106503155316719</v>
      </c>
      <c r="M104" s="24" t="n">
        <v>0</v>
      </c>
      <c r="N104" s="24" t="n">
        <v>0.01856325652302799</v>
      </c>
      <c r="O104" s="24" t="n">
        <v>0.009511897518254223</v>
      </c>
      <c r="P104" s="24" t="n">
        <v>0.004443082895372381</v>
      </c>
      <c r="Q104" s="24" t="n">
        <v>0.01926443054430091</v>
      </c>
      <c r="R104" s="24" t="n">
        <v>0.1624329830126274</v>
      </c>
      <c r="S104" s="26" t="n">
        <v>0</v>
      </c>
      <c r="T104" s="26" t="n">
        <v>0</v>
      </c>
      <c r="U104" s="26" t="n">
        <v>0.0004259551231740781</v>
      </c>
      <c r="V104" s="26" t="n">
        <v>0.0005414964349838285</v>
      </c>
      <c r="W104" s="26" t="n">
        <v>0.0003076935798642061</v>
      </c>
      <c r="X104" s="26" t="n">
        <v>0.004350664014885787</v>
      </c>
      <c r="Y104" s="26" t="n">
        <v>0.0056258091529079</v>
      </c>
      <c r="Z104" s="28" t="n">
        <v>0.019322777953167</v>
      </c>
      <c r="AA104" s="28" t="n">
        <v>0.004626114737920042</v>
      </c>
      <c r="AB104" s="28" t="n">
        <v>0.0009515142153577104</v>
      </c>
      <c r="AC104" s="28" t="n">
        <v>0.0001891362620619139</v>
      </c>
      <c r="AD104" s="28" t="n">
        <v>0.0001371872455081058</v>
      </c>
      <c r="AE104" s="28" t="n">
        <v>0.0009549724833850886</v>
      </c>
      <c r="AF104" s="28" t="n">
        <v>0.02618170289739986</v>
      </c>
      <c r="AG104" s="30" t="n">
        <v>1.899377093784295e-06</v>
      </c>
      <c r="AH104" s="30" t="n">
        <v>2.401768147942524e-05</v>
      </c>
      <c r="AI104" s="30" t="n">
        <v>0.0001659667982300086</v>
      </c>
      <c r="AJ104" s="30" t="n">
        <v>0.0003749623808400174</v>
      </c>
      <c r="AK104" s="30" t="n">
        <v>0.0001865692422055756</v>
      </c>
      <c r="AL104" s="30" t="n">
        <v>0.002236293792184333</v>
      </c>
      <c r="AM104" s="30" t="n">
        <v>0.002989709272033144</v>
      </c>
      <c r="AN104" s="32" t="n">
        <v>4.442064631603974e-06</v>
      </c>
      <c r="AO104" s="32" t="n">
        <v>1.736645804653387e-05</v>
      </c>
      <c r="AP104" s="32" t="n">
        <v>3.651050467646643e-06</v>
      </c>
      <c r="AQ104" s="32" t="n">
        <v>5.707316173412414e-07</v>
      </c>
      <c r="AR104" s="32" t="n">
        <v>7.583429640208569e-07</v>
      </c>
      <c r="AS104" s="32" t="n">
        <v>3.653716805120086e-06</v>
      </c>
      <c r="AT104" s="32" t="n">
        <v>3.044236453226667e-05</v>
      </c>
      <c r="AU104" s="34" t="n">
        <v>0</v>
      </c>
      <c r="AV104" s="34" t="n">
        <v>0</v>
      </c>
      <c r="AW104" s="34" t="n">
        <v>1.626613568425078</v>
      </c>
      <c r="AX104" s="34" t="n">
        <v>0.1774307493518501</v>
      </c>
      <c r="AY104" s="34" t="n">
        <v>0.1560211173189132</v>
      </c>
      <c r="AZ104" s="34" t="n">
        <v>0.2766904988370534</v>
      </c>
      <c r="BA104" s="34" t="n">
        <v>2.236755933932895</v>
      </c>
      <c r="BB104" s="6" t="n"/>
      <c r="BC104" s="6" t="n"/>
      <c r="BD104" t="inlineStr">
        <is>
          <t>transport, Scooter, gasoline, &lt;4kW, EURO-5, 2030/CH U</t>
        </is>
      </c>
      <c r="BF104" s="5" t="n">
        <v>0.15633929</v>
      </c>
      <c r="BG104" s="5">
        <f>BF104-R104</f>
        <v/>
      </c>
      <c r="BH104" s="2" t="n">
        <v>243.20273</v>
      </c>
    </row>
    <row r="105">
      <c r="A105">
        <f>B105&amp;" - "&amp;D105&amp;" - "&amp;IF(I105&lt;&gt;"",I105&amp;" - "&amp;E105,E105)</f>
        <v/>
      </c>
      <c r="B105" t="inlineStr">
        <is>
          <t>Scooter, gasoline, &lt;4kW, EURO-5</t>
        </is>
      </c>
      <c r="D105" s="18" t="n">
        <v>2040</v>
      </c>
      <c r="E105" t="inlineStr">
        <is>
          <t>CH</t>
        </is>
      </c>
      <c r="F105" t="inlineStr">
        <is>
          <t>EURO-5</t>
        </is>
      </c>
      <c r="G105" t="inlineStr">
        <is>
          <t>vkm</t>
        </is>
      </c>
      <c r="H105" t="inlineStr">
        <is>
          <t>ICEV-p</t>
        </is>
      </c>
      <c r="I105" t="inlineStr">
        <is>
          <t>None</t>
        </is>
      </c>
      <c r="J105" t="inlineStr">
        <is>
          <t>None</t>
        </is>
      </c>
      <c r="L105" s="24" t="n">
        <v>0.1095438123763552</v>
      </c>
      <c r="M105" s="24" t="n">
        <v>0</v>
      </c>
      <c r="N105" s="24" t="n">
        <v>0.01837762395779772</v>
      </c>
      <c r="O105" s="24" t="n">
        <v>0.009511897518254223</v>
      </c>
      <c r="P105" s="24" t="n">
        <v>0.004434160735702987</v>
      </c>
      <c r="Q105" s="24" t="n">
        <v>0.02050285446007101</v>
      </c>
      <c r="R105" s="24" t="n">
        <v>0.1623703490481812</v>
      </c>
      <c r="S105" s="26" t="n">
        <v>0</v>
      </c>
      <c r="T105" s="26" t="n">
        <v>0</v>
      </c>
      <c r="U105" s="26" t="n">
        <v>0.0004216955719423374</v>
      </c>
      <c r="V105" s="26" t="n">
        <v>0.0005414964349838285</v>
      </c>
      <c r="W105" s="26" t="n">
        <v>0.0003071298096462046</v>
      </c>
      <c r="X105" s="26" t="n">
        <v>0.004563579284419531</v>
      </c>
      <c r="Y105" s="26" t="n">
        <v>0.005833901100991901</v>
      </c>
      <c r="Z105" s="28" t="n">
        <v>0.01912955017363533</v>
      </c>
      <c r="AA105" s="28" t="n">
        <v>0.004626114737920042</v>
      </c>
      <c r="AB105" s="28" t="n">
        <v>0.0009419990732041334</v>
      </c>
      <c r="AC105" s="28" t="n">
        <v>0.0001891362620619139</v>
      </c>
      <c r="AD105" s="28" t="n">
        <v>0.0001369309748261614</v>
      </c>
      <c r="AE105" s="28" t="n">
        <v>0.001026997616683405</v>
      </c>
      <c r="AF105" s="28" t="n">
        <v>0.02605072883833098</v>
      </c>
      <c r="AG105" s="30" t="n">
        <v>1.880383322846452e-06</v>
      </c>
      <c r="AH105" s="30" t="n">
        <v>2.401768147942524e-05</v>
      </c>
      <c r="AI105" s="30" t="n">
        <v>0.0001643071302477085</v>
      </c>
      <c r="AJ105" s="30" t="n">
        <v>0.0003749623808400174</v>
      </c>
      <c r="AK105" s="30" t="n">
        <v>0.0001863300713234298</v>
      </c>
      <c r="AL105" s="30" t="n">
        <v>0.002487067527395477</v>
      </c>
      <c r="AM105" s="30" t="n">
        <v>0.003238565174608904</v>
      </c>
      <c r="AN105" s="32" t="n">
        <v>4.397643985287934e-06</v>
      </c>
      <c r="AO105" s="32" t="n">
        <v>1.736645804653387e-05</v>
      </c>
      <c r="AP105" s="32" t="n">
        <v>3.614539962970177e-06</v>
      </c>
      <c r="AQ105" s="32" t="n">
        <v>5.707316173412414e-07</v>
      </c>
      <c r="AR105" s="32" t="n">
        <v>7.573985945292852e-07</v>
      </c>
      <c r="AS105" s="32" t="n">
        <v>3.679556920721218e-06</v>
      </c>
      <c r="AT105" s="32" t="n">
        <v>3.038632912738372e-05</v>
      </c>
      <c r="AU105" s="34" t="n">
        <v>0</v>
      </c>
      <c r="AV105" s="34" t="n">
        <v>0</v>
      </c>
      <c r="AW105" s="34" t="n">
        <v>1.610347432740827</v>
      </c>
      <c r="AX105" s="34" t="n">
        <v>0.1774307493518501</v>
      </c>
      <c r="AY105" s="34" t="n">
        <v>0.1557288331827035</v>
      </c>
      <c r="AZ105" s="34" t="n">
        <v>0.2891445476204236</v>
      </c>
      <c r="BA105" s="34" t="n">
        <v>2.232651562895804</v>
      </c>
      <c r="BB105" s="6" t="n"/>
      <c r="BC105" s="6" t="n"/>
      <c r="BD105" t="inlineStr">
        <is>
          <t>transport, Scooter, gasoline, &lt;4kW, EURO-5, 2040/CH U</t>
        </is>
      </c>
      <c r="BF105" s="5" t="n">
        <v>0.1555952</v>
      </c>
      <c r="BG105" s="5">
        <f>BF105-R105</f>
        <v/>
      </c>
      <c r="BH105" s="2" t="n">
        <v>241.48463</v>
      </c>
    </row>
    <row r="106">
      <c r="A106">
        <f>B106&amp;" - "&amp;D106&amp;" - "&amp;IF(I106&lt;&gt;"",I106&amp;" - "&amp;E106,E106)</f>
        <v/>
      </c>
      <c r="B106" t="inlineStr">
        <is>
          <t>Scooter, gasoline, &lt;4kW, EURO-5</t>
        </is>
      </c>
      <c r="D106" s="18" t="n">
        <v>2050</v>
      </c>
      <c r="E106" t="inlineStr">
        <is>
          <t>CH</t>
        </is>
      </c>
      <c r="F106" t="inlineStr">
        <is>
          <t>EURO-5</t>
        </is>
      </c>
      <c r="G106" t="inlineStr">
        <is>
          <t>vkm</t>
        </is>
      </c>
      <c r="H106" t="inlineStr">
        <is>
          <t>ICEV-p</t>
        </is>
      </c>
      <c r="I106" t="inlineStr">
        <is>
          <t>None</t>
        </is>
      </c>
      <c r="J106" t="inlineStr">
        <is>
          <t>None</t>
        </is>
      </c>
      <c r="L106" s="24" t="n">
        <v>0.1084483742525917</v>
      </c>
      <c r="M106" s="24" t="n">
        <v>0</v>
      </c>
      <c r="N106" s="24" t="n">
        <v>0.01819384771821974</v>
      </c>
      <c r="O106" s="24" t="n">
        <v>0.009511897518254223</v>
      </c>
      <c r="P106" s="24" t="n">
        <v>0.004425238576033592</v>
      </c>
      <c r="Q106" s="24" t="n">
        <v>0.0217412787325313</v>
      </c>
      <c r="R106" s="24" t="n">
        <v>0.1623206367976305</v>
      </c>
      <c r="S106" s="26" t="n">
        <v>0</v>
      </c>
      <c r="T106" s="26" t="n">
        <v>0</v>
      </c>
      <c r="U106" s="26" t="n">
        <v>0.000417478616222914</v>
      </c>
      <c r="V106" s="26" t="n">
        <v>0.0005414964349838285</v>
      </c>
      <c r="W106" s="26" t="n">
        <v>0.0003065660394282032</v>
      </c>
      <c r="X106" s="26" t="n">
        <v>0.00477649465140933</v>
      </c>
      <c r="Y106" s="26" t="n">
        <v>0.006042035742044276</v>
      </c>
      <c r="Z106" s="28" t="n">
        <v>0.01893825467189898</v>
      </c>
      <c r="AA106" s="28" t="n">
        <v>0.004626114737920042</v>
      </c>
      <c r="AB106" s="28" t="n">
        <v>0.0009325790824720921</v>
      </c>
      <c r="AC106" s="28" t="n">
        <v>0.0001891362620619139</v>
      </c>
      <c r="AD106" s="28" t="n">
        <v>0.0001366747041442171</v>
      </c>
      <c r="AE106" s="28" t="n">
        <v>0.001099022759897638</v>
      </c>
      <c r="AF106" s="28" t="n">
        <v>0.02592178221839488</v>
      </c>
      <c r="AG106" s="30" t="n">
        <v>1.861579489617988e-06</v>
      </c>
      <c r="AH106" s="30" t="n">
        <v>2.401768147942524e-05</v>
      </c>
      <c r="AI106" s="30" t="n">
        <v>0.0001626640589452314</v>
      </c>
      <c r="AJ106" s="30" t="n">
        <v>0.0003749623808400174</v>
      </c>
      <c r="AK106" s="30" t="n">
        <v>0.0001860909004412841</v>
      </c>
      <c r="AL106" s="30" t="n">
        <v>0.002737841290312968</v>
      </c>
      <c r="AM106" s="30" t="n">
        <v>0.003487437891508544</v>
      </c>
      <c r="AN106" s="32" t="n">
        <v>4.353667545435055e-06</v>
      </c>
      <c r="AO106" s="32" t="n">
        <v>1.736645804653387e-05</v>
      </c>
      <c r="AP106" s="32" t="n">
        <v>3.578394563340476e-06</v>
      </c>
      <c r="AQ106" s="32" t="n">
        <v>5.707316173412414e-07</v>
      </c>
      <c r="AR106" s="32" t="n">
        <v>7.564542250377133e-07</v>
      </c>
      <c r="AS106" s="32" t="n">
        <v>3.705397116414281e-06</v>
      </c>
      <c r="AT106" s="32" t="n">
        <v>3.033110311410264e-05</v>
      </c>
      <c r="AU106" s="34" t="n">
        <v>0</v>
      </c>
      <c r="AV106" s="34" t="n">
        <v>0</v>
      </c>
      <c r="AW106" s="34" t="n">
        <v>1.594243958413419</v>
      </c>
      <c r="AX106" s="34" t="n">
        <v>0.1774307493518501</v>
      </c>
      <c r="AY106" s="34" t="n">
        <v>0.155436549046494</v>
      </c>
      <c r="AZ106" s="34" t="n">
        <v>0.3015986021835093</v>
      </c>
      <c r="BA106" s="34" t="n">
        <v>2.228709858995273</v>
      </c>
      <c r="BB106" s="6" t="n"/>
      <c r="BC106" s="6" t="n"/>
      <c r="BD106" t="inlineStr">
        <is>
          <t>transport, Scooter, gasoline, &lt;4kW, EURO-5, 2050/CH U</t>
        </is>
      </c>
      <c r="BF106" s="5" t="n">
        <v>0.15485291</v>
      </c>
      <c r="BG106" s="5">
        <f>BF106-R106</f>
        <v/>
      </c>
      <c r="BH106" s="2" t="n">
        <v>239.7551</v>
      </c>
    </row>
    <row r="107">
      <c r="A107">
        <f>B107&amp;" - "&amp;D107&amp;" - "&amp;IF(I107&lt;&gt;"",I107&amp;" - "&amp;E107,E107)</f>
        <v/>
      </c>
      <c r="B107" t="inlineStr">
        <is>
          <t>Scooter, gasoline, 4-11kW, EURO-3</t>
        </is>
      </c>
      <c r="D107" s="18" t="n">
        <v>2006</v>
      </c>
      <c r="E107" t="inlineStr">
        <is>
          <t>CH</t>
        </is>
      </c>
      <c r="F107" t="inlineStr">
        <is>
          <t>EURO-5</t>
        </is>
      </c>
      <c r="G107" t="inlineStr">
        <is>
          <t>vkm</t>
        </is>
      </c>
      <c r="H107" t="inlineStr">
        <is>
          <t>ICEV-p</t>
        </is>
      </c>
      <c r="I107" t="inlineStr">
        <is>
          <t>None</t>
        </is>
      </c>
      <c r="J107" t="inlineStr">
        <is>
          <t>None</t>
        </is>
      </c>
      <c r="L107" s="24" t="n">
        <v>0</v>
      </c>
      <c r="M107" s="24" t="n">
        <v>0</v>
      </c>
      <c r="N107" s="24" t="n">
        <v>0</v>
      </c>
      <c r="O107" s="24" t="n">
        <v>0</v>
      </c>
      <c r="P107" s="24" t="n">
        <v>0</v>
      </c>
      <c r="Q107" s="24" t="n">
        <v>0</v>
      </c>
      <c r="R107" s="24" t="n">
        <v>0</v>
      </c>
      <c r="S107" s="26" t="n">
        <v>0</v>
      </c>
      <c r="T107" s="26" t="n">
        <v>0</v>
      </c>
      <c r="U107" s="26" t="n">
        <v>0</v>
      </c>
      <c r="V107" s="26" t="n">
        <v>0</v>
      </c>
      <c r="W107" s="26" t="n">
        <v>0</v>
      </c>
      <c r="X107" s="26" t="n">
        <v>0</v>
      </c>
      <c r="Y107" s="26" t="n">
        <v>0</v>
      </c>
      <c r="Z107" s="28" t="n">
        <v>0</v>
      </c>
      <c r="AA107" s="28" t="n">
        <v>0</v>
      </c>
      <c r="AB107" s="28" t="n">
        <v>0</v>
      </c>
      <c r="AC107" s="28" t="n">
        <v>0</v>
      </c>
      <c r="AD107" s="28" t="n">
        <v>0</v>
      </c>
      <c r="AE107" s="28" t="n">
        <v>0</v>
      </c>
      <c r="AF107" s="28" t="n">
        <v>0</v>
      </c>
      <c r="AG107" s="30" t="n">
        <v>0</v>
      </c>
      <c r="AH107" s="30" t="n">
        <v>0</v>
      </c>
      <c r="AI107" s="30" t="n">
        <v>0</v>
      </c>
      <c r="AJ107" s="30" t="n">
        <v>0</v>
      </c>
      <c r="AK107" s="30" t="n">
        <v>0</v>
      </c>
      <c r="AL107" s="30" t="n">
        <v>0</v>
      </c>
      <c r="AM107" s="30" t="n">
        <v>0</v>
      </c>
      <c r="AN107" s="32" t="n">
        <v>0</v>
      </c>
      <c r="AO107" s="32" t="n">
        <v>0</v>
      </c>
      <c r="AP107" s="32" t="n">
        <v>0</v>
      </c>
      <c r="AQ107" s="32" t="n">
        <v>0</v>
      </c>
      <c r="AR107" s="32" t="n">
        <v>0</v>
      </c>
      <c r="AS107" s="32" t="n">
        <v>0</v>
      </c>
      <c r="AT107" s="32" t="n">
        <v>0</v>
      </c>
      <c r="AU107" s="34" t="n">
        <v>0</v>
      </c>
      <c r="AV107" s="34" t="n">
        <v>0</v>
      </c>
      <c r="AW107" s="34" t="n">
        <v>0</v>
      </c>
      <c r="AX107" s="34" t="n">
        <v>0</v>
      </c>
      <c r="AY107" s="34" t="n">
        <v>0</v>
      </c>
      <c r="AZ107" s="34" t="n">
        <v>0</v>
      </c>
      <c r="BA107" s="34" t="n">
        <v>0</v>
      </c>
      <c r="BB107" s="6" t="n"/>
      <c r="BC107" s="6" t="n"/>
      <c r="BD107" t="inlineStr">
        <is>
          <t>transport, Scooter, gasoline, 4-11kW, EURO-3/CH U</t>
        </is>
      </c>
      <c r="BF107" s="5" t="n">
        <v>0.13600823</v>
      </c>
      <c r="BG107" s="5">
        <f>BF107-R107</f>
        <v/>
      </c>
      <c r="BH107" s="2" t="n">
        <v>182.66535</v>
      </c>
    </row>
    <row r="108">
      <c r="A108">
        <f>B108&amp;" - "&amp;D108&amp;" - "&amp;IF(I108&lt;&gt;"",I108&amp;" - "&amp;E108,E108)</f>
        <v/>
      </c>
      <c r="B108" t="inlineStr">
        <is>
          <t>Scooter, gasoline, 4-11kW, EURO-4</t>
        </is>
      </c>
      <c r="D108" s="18" t="n">
        <v>2016</v>
      </c>
      <c r="E108" t="inlineStr">
        <is>
          <t>CH</t>
        </is>
      </c>
      <c r="F108" t="inlineStr">
        <is>
          <t>EURO-4</t>
        </is>
      </c>
      <c r="G108" t="inlineStr">
        <is>
          <t>vkm</t>
        </is>
      </c>
      <c r="H108" t="inlineStr">
        <is>
          <t>ICEV-p</t>
        </is>
      </c>
      <c r="I108" t="inlineStr">
        <is>
          <t>None</t>
        </is>
      </c>
      <c r="J108" t="inlineStr">
        <is>
          <t>None</t>
        </is>
      </c>
      <c r="L108" s="24" t="n">
        <v>0.09128972940788503</v>
      </c>
      <c r="M108" s="24" t="n">
        <v>0</v>
      </c>
      <c r="N108" s="24" t="n">
        <v>0.01339873578676794</v>
      </c>
      <c r="O108" s="24" t="n">
        <v>0.009511897518254223</v>
      </c>
      <c r="P108" s="24" t="n">
        <v>0.00463752679857553</v>
      </c>
      <c r="Q108" s="24" t="n">
        <v>0.02072861053396855</v>
      </c>
      <c r="R108" s="24" t="n">
        <v>0.1395665000454513</v>
      </c>
      <c r="S108" s="26" t="n">
        <v>0</v>
      </c>
      <c r="T108" s="26" t="n">
        <v>0</v>
      </c>
      <c r="U108" s="26" t="n">
        <v>0.000328173164049293</v>
      </c>
      <c r="V108" s="26" t="n">
        <v>0.0005414964349838285</v>
      </c>
      <c r="W108" s="26" t="n">
        <v>0.0003199800313243762</v>
      </c>
      <c r="X108" s="26" t="n">
        <v>0.004801839553868642</v>
      </c>
      <c r="Y108" s="26" t="n">
        <v>0.00599148918422614</v>
      </c>
      <c r="Z108" s="28" t="n">
        <v>0.009462838643690394</v>
      </c>
      <c r="AA108" s="28" t="n">
        <v>0.004626114737920042</v>
      </c>
      <c r="AB108" s="28" t="n">
        <v>0.0006546510138441485</v>
      </c>
      <c r="AC108" s="28" t="n">
        <v>0.0001891362620619139</v>
      </c>
      <c r="AD108" s="28" t="n">
        <v>0.0001427722466199689</v>
      </c>
      <c r="AE108" s="28" t="n">
        <v>0.00100908735912245</v>
      </c>
      <c r="AF108" s="28" t="n">
        <v>0.01608460026325892</v>
      </c>
      <c r="AG108" s="30" t="n">
        <v>1.002968480116051e-06</v>
      </c>
      <c r="AH108" s="30" t="n">
        <v>2.401768147942524e-05</v>
      </c>
      <c r="AI108" s="30" t="n">
        <v>0.0001245257910086563</v>
      </c>
      <c r="AJ108" s="30" t="n">
        <v>0.0003749623808400174</v>
      </c>
      <c r="AK108" s="30" t="n">
        <v>0.0001917815810988695</v>
      </c>
      <c r="AL108" s="30" t="n">
        <v>0.002215592183329094</v>
      </c>
      <c r="AM108" s="30" t="n">
        <v>0.002931882586236178</v>
      </c>
      <c r="AN108" s="32" t="n">
        <v>2.266733882278196e-06</v>
      </c>
      <c r="AO108" s="32" t="n">
        <v>1.736645804653387e-05</v>
      </c>
      <c r="AP108" s="32" t="n">
        <v>2.576939841039673e-06</v>
      </c>
      <c r="AQ108" s="32" t="n">
        <v>5.707316173412414e-07</v>
      </c>
      <c r="AR108" s="32" t="n">
        <v>7.789239552619223e-07</v>
      </c>
      <c r="AS108" s="32" t="n">
        <v>4.307111053089774e-06</v>
      </c>
      <c r="AT108" s="32" t="n">
        <v>2.786689839554467e-05</v>
      </c>
      <c r="AU108" s="34" t="n">
        <v>0</v>
      </c>
      <c r="AV108" s="34" t="n">
        <v>0</v>
      </c>
      <c r="AW108" s="34" t="n">
        <v>1.33262623499783</v>
      </c>
      <c r="AX108" s="34" t="n">
        <v>0.1774307493518501</v>
      </c>
      <c r="AY108" s="34" t="n">
        <v>0.1623909728690117</v>
      </c>
      <c r="AZ108" s="34" t="n">
        <v>0.3070392125976223</v>
      </c>
      <c r="BA108" s="34" t="n">
        <v>1.979487169816315</v>
      </c>
      <c r="BB108" s="6" t="n"/>
      <c r="BC108" s="6" t="n"/>
      <c r="BD108" t="inlineStr">
        <is>
          <t>transport, Scooter, gasoline, 4-11kW, EURO-4/CH U</t>
        </is>
      </c>
      <c r="BF108" s="5" t="n">
        <v>0.13499356</v>
      </c>
      <c r="BG108" s="5">
        <f>BF108-R108</f>
        <v/>
      </c>
      <c r="BH108" s="2" t="n">
        <v>181.43335</v>
      </c>
    </row>
    <row r="109">
      <c r="A109">
        <f>B109&amp;" - "&amp;D109&amp;" - "&amp;IF(I109&lt;&gt;"",I109&amp;" - "&amp;E109,E109)</f>
        <v/>
      </c>
      <c r="B109" t="inlineStr">
        <is>
          <t>Scooter, gasoline, 4-11kW, EURO-5</t>
        </is>
      </c>
      <c r="D109" s="18" t="n">
        <v>2020</v>
      </c>
      <c r="E109" t="inlineStr">
        <is>
          <t>CH</t>
        </is>
      </c>
      <c r="F109" t="inlineStr">
        <is>
          <t>EURO-5</t>
        </is>
      </c>
      <c r="G109" t="inlineStr">
        <is>
          <t>vkm</t>
        </is>
      </c>
      <c r="H109" t="inlineStr">
        <is>
          <t>ICEV-p</t>
        </is>
      </c>
      <c r="I109" t="inlineStr">
        <is>
          <t>None</t>
        </is>
      </c>
      <c r="J109" t="inlineStr">
        <is>
          <t>None</t>
        </is>
      </c>
      <c r="L109" s="24" t="n">
        <v>0.09037683211380618</v>
      </c>
      <c r="M109" s="24" t="n">
        <v>0</v>
      </c>
      <c r="N109" s="24" t="n">
        <v>0.01326474842890026</v>
      </c>
      <c r="O109" s="24" t="n">
        <v>0.009511897518254223</v>
      </c>
      <c r="P109" s="24" t="n">
        <v>0.004631153827383105</v>
      </c>
      <c r="Q109" s="24" t="n">
        <v>0.02071555397749358</v>
      </c>
      <c r="R109" s="24" t="n">
        <v>0.1385001858658373</v>
      </c>
      <c r="S109" s="26" t="n">
        <v>0</v>
      </c>
      <c r="T109" s="26" t="n">
        <v>0</v>
      </c>
      <c r="U109" s="26" t="n">
        <v>0.0003248914324088001</v>
      </c>
      <c r="V109" s="26" t="n">
        <v>0.0005414964349838285</v>
      </c>
      <c r="W109" s="26" t="n">
        <v>0.000319577338311518</v>
      </c>
      <c r="X109" s="26" t="n">
        <v>0.004801574405552166</v>
      </c>
      <c r="Y109" s="26" t="n">
        <v>0.005987539611256313</v>
      </c>
      <c r="Z109" s="28" t="n">
        <v>0.009368210257253489</v>
      </c>
      <c r="AA109" s="28" t="n">
        <v>0.004626114737920042</v>
      </c>
      <c r="AB109" s="28" t="n">
        <v>0.0006481045037057071</v>
      </c>
      <c r="AC109" s="28" t="n">
        <v>0.0001891362620619139</v>
      </c>
      <c r="AD109" s="28" t="n">
        <v>0.0001425891961328658</v>
      </c>
      <c r="AE109" s="28" t="n">
        <v>0.001008174855883908</v>
      </c>
      <c r="AF109" s="28" t="n">
        <v>0.01598232981295793</v>
      </c>
      <c r="AG109" s="30" t="n">
        <v>9.929387953148903e-07</v>
      </c>
      <c r="AH109" s="30" t="n">
        <v>2.401768147942524e-05</v>
      </c>
      <c r="AI109" s="30" t="n">
        <v>0.0001232805330985697</v>
      </c>
      <c r="AJ109" s="30" t="n">
        <v>0.0003749623808400174</v>
      </c>
      <c r="AK109" s="30" t="n">
        <v>0.0001916107447544796</v>
      </c>
      <c r="AL109" s="30" t="n">
        <v>0.002215509466165385</v>
      </c>
      <c r="AM109" s="30" t="n">
        <v>0.002930373745133192</v>
      </c>
      <c r="AN109" s="32" t="n">
        <v>2.244066543455414e-06</v>
      </c>
      <c r="AO109" s="32" t="n">
        <v>1.736645804653387e-05</v>
      </c>
      <c r="AP109" s="32" t="n">
        <v>2.551170442629276e-06</v>
      </c>
      <c r="AQ109" s="32" t="n">
        <v>5.707316173412414e-07</v>
      </c>
      <c r="AR109" s="32" t="n">
        <v>7.782494056250853e-07</v>
      </c>
      <c r="AS109" s="32" t="n">
        <v>4.303732530778472e-06</v>
      </c>
      <c r="AT109" s="32" t="n">
        <v>2.781440858636336e-05</v>
      </c>
      <c r="AU109" s="34" t="n">
        <v>0</v>
      </c>
      <c r="AV109" s="34" t="n">
        <v>0</v>
      </c>
      <c r="AW109" s="34" t="n">
        <v>1.319299972647852</v>
      </c>
      <c r="AX109" s="34" t="n">
        <v>0.1774307493518501</v>
      </c>
      <c r="AY109" s="34" t="n">
        <v>0.1621821984860048</v>
      </c>
      <c r="AZ109" s="34" t="n">
        <v>0.306844691170641</v>
      </c>
      <c r="BA109" s="34" t="n">
        <v>1.965757611656348</v>
      </c>
      <c r="BB109" s="6" t="n"/>
      <c r="BC109" s="6" t="n"/>
      <c r="BD109" t="inlineStr">
        <is>
          <t>transport, Scooter, gasoline, 4-11kW, EURO-5/CH U</t>
        </is>
      </c>
      <c r="BF109" s="5" t="n">
        <v>0.13399081</v>
      </c>
      <c r="BG109" s="5">
        <f>BF109-R109</f>
        <v/>
      </c>
      <c r="BH109" s="2" t="n">
        <v>180.24236</v>
      </c>
    </row>
    <row r="110">
      <c r="A110">
        <f>B110&amp;" - "&amp;D110&amp;" - "&amp;IF(I110&lt;&gt;"",I110&amp;" - "&amp;E110,E110)</f>
        <v/>
      </c>
      <c r="B110" t="inlineStr">
        <is>
          <t>Scooter, gasoline, 4-11kW, EURO-5</t>
        </is>
      </c>
      <c r="D110" s="18" t="n">
        <v>2030</v>
      </c>
      <c r="E110" t="inlineStr">
        <is>
          <t>CH</t>
        </is>
      </c>
      <c r="F110" t="inlineStr">
        <is>
          <t>EURO-5</t>
        </is>
      </c>
      <c r="G110" t="inlineStr">
        <is>
          <t>vkm</t>
        </is>
      </c>
      <c r="H110" t="inlineStr">
        <is>
          <t>ICEV-p</t>
        </is>
      </c>
      <c r="I110" t="inlineStr">
        <is>
          <t>None</t>
        </is>
      </c>
      <c r="J110" t="inlineStr">
        <is>
          <t>None</t>
        </is>
      </c>
      <c r="L110" s="24" t="n">
        <v>0.08947306379266812</v>
      </c>
      <c r="M110" s="24" t="n">
        <v>0</v>
      </c>
      <c r="N110" s="24" t="n">
        <v>0.01313210094461126</v>
      </c>
      <c r="O110" s="24" t="n">
        <v>0.009511897518254223</v>
      </c>
      <c r="P110" s="24" t="n">
        <v>0.004617042248314166</v>
      </c>
      <c r="Q110" s="24" t="n">
        <v>0.02289198921678062</v>
      </c>
      <c r="R110" s="24" t="n">
        <v>0.1396260937206284</v>
      </c>
      <c r="S110" s="26" t="n">
        <v>0</v>
      </c>
      <c r="T110" s="26" t="n">
        <v>0</v>
      </c>
      <c r="U110" s="26" t="n">
        <v>0.000321642518084712</v>
      </c>
      <c r="V110" s="26" t="n">
        <v>0.0005414964349838285</v>
      </c>
      <c r="W110" s="26" t="n">
        <v>0.0003186856609259034</v>
      </c>
      <c r="X110" s="26" t="n">
        <v>0.005183880288403627</v>
      </c>
      <c r="Y110" s="26" t="n">
        <v>0.006365704902398071</v>
      </c>
      <c r="Z110" s="28" t="n">
        <v>0.009274528154680954</v>
      </c>
      <c r="AA110" s="28" t="n">
        <v>0.004626114737920042</v>
      </c>
      <c r="AB110" s="28" t="n">
        <v>0.00064162345866865</v>
      </c>
      <c r="AC110" s="28" t="n">
        <v>0.0001891362620619139</v>
      </c>
      <c r="AD110" s="28" t="n">
        <v>0.0001421838700542804</v>
      </c>
      <c r="AE110" s="28" t="n">
        <v>0.001133516360923425</v>
      </c>
      <c r="AF110" s="28" t="n">
        <v>0.01600710284430927</v>
      </c>
      <c r="AG110" s="30" t="n">
        <v>9.830094073617414e-07</v>
      </c>
      <c r="AH110" s="30" t="n">
        <v>2.401768147942524e-05</v>
      </c>
      <c r="AI110" s="30" t="n">
        <v>0.000122047727767584</v>
      </c>
      <c r="AJ110" s="30" t="n">
        <v>0.0003749623808400174</v>
      </c>
      <c r="AK110" s="30" t="n">
        <v>0.0001912324642776164</v>
      </c>
      <c r="AL110" s="30" t="n">
        <v>0.002643728907045597</v>
      </c>
      <c r="AM110" s="30" t="n">
        <v>0.003356972170817602</v>
      </c>
      <c r="AN110" s="32" t="n">
        <v>2.22162587802086e-06</v>
      </c>
      <c r="AO110" s="32" t="n">
        <v>1.736645804653387e-05</v>
      </c>
      <c r="AP110" s="32" t="n">
        <v>2.525658738202984e-06</v>
      </c>
      <c r="AQ110" s="32" t="n">
        <v>5.707316173412414e-07</v>
      </c>
      <c r="AR110" s="32" t="n">
        <v>7.767557600006606e-07</v>
      </c>
      <c r="AS110" s="32" t="n">
        <v>4.373882722849643e-06</v>
      </c>
      <c r="AT110" s="32" t="n">
        <v>2.783511276294926e-05</v>
      </c>
      <c r="AU110" s="34" t="n">
        <v>0</v>
      </c>
      <c r="AV110" s="34" t="n">
        <v>0</v>
      </c>
      <c r="AW110" s="34" t="n">
        <v>1.306106972921374</v>
      </c>
      <c r="AX110" s="34" t="n">
        <v>0.1774307493518501</v>
      </c>
      <c r="AY110" s="34" t="n">
        <v>0.1617199123522039</v>
      </c>
      <c r="AZ110" s="34" t="n">
        <v>0.32934690758471</v>
      </c>
      <c r="BA110" s="34" t="n">
        <v>1.974604542210138</v>
      </c>
      <c r="BB110" s="6" t="n"/>
      <c r="BC110" s="6" t="n"/>
      <c r="BD110" t="inlineStr">
        <is>
          <t>transport, Scooter, gasoline, 4-11kW, EURO-5, 2030/CH U</t>
        </is>
      </c>
      <c r="BF110" s="5" t="n">
        <v>0.13387144</v>
      </c>
      <c r="BG110" s="5">
        <f>BF110-R110</f>
        <v/>
      </c>
      <c r="BH110" s="2" t="n">
        <v>179.38314</v>
      </c>
    </row>
    <row r="111">
      <c r="A111">
        <f>B111&amp;" - "&amp;D111&amp;" - "&amp;IF(I111&lt;&gt;"",I111&amp;" - "&amp;E111,E111)</f>
        <v/>
      </c>
      <c r="B111" t="inlineStr">
        <is>
          <t>Scooter, gasoline, 4-11kW, EURO-5</t>
        </is>
      </c>
      <c r="D111" s="18" t="n">
        <v>2040</v>
      </c>
      <c r="E111" t="inlineStr">
        <is>
          <t>CH</t>
        </is>
      </c>
      <c r="F111" t="inlineStr">
        <is>
          <t>EURO-5</t>
        </is>
      </c>
      <c r="G111" t="inlineStr">
        <is>
          <t>vkm</t>
        </is>
      </c>
      <c r="H111" t="inlineStr">
        <is>
          <t>ICEV-p</t>
        </is>
      </c>
      <c r="I111" t="inlineStr">
        <is>
          <t>None</t>
        </is>
      </c>
      <c r="J111" t="inlineStr">
        <is>
          <t>None</t>
        </is>
      </c>
      <c r="L111" s="24" t="n">
        <v>0.08857833315474146</v>
      </c>
      <c r="M111" s="24" t="n">
        <v>0</v>
      </c>
      <c r="N111" s="24" t="n">
        <v>0.01300077993516515</v>
      </c>
      <c r="O111" s="24" t="n">
        <v>0.009511897518254223</v>
      </c>
      <c r="P111" s="24" t="n">
        <v>0.004606117154841438</v>
      </c>
      <c r="Q111" s="24" t="n">
        <v>0.02428681057895387</v>
      </c>
      <c r="R111" s="24" t="n">
        <v>0.1399839383419561</v>
      </c>
      <c r="S111" s="26" t="n">
        <v>0</v>
      </c>
      <c r="T111" s="26" t="n">
        <v>0</v>
      </c>
      <c r="U111" s="26" t="n">
        <v>0.000318426092903865</v>
      </c>
      <c r="V111" s="26" t="n">
        <v>0.0005414964349838285</v>
      </c>
      <c r="W111" s="26" t="n">
        <v>0.0003179953300467179</v>
      </c>
      <c r="X111" s="26" t="n">
        <v>0.005425641639661226</v>
      </c>
      <c r="Y111" s="26" t="n">
        <v>0.006603559497595638</v>
      </c>
      <c r="Z111" s="28" t="n">
        <v>0.009181782873134146</v>
      </c>
      <c r="AA111" s="28" t="n">
        <v>0.004626114737920042</v>
      </c>
      <c r="AB111" s="28" t="n">
        <v>0.0006352072240819635</v>
      </c>
      <c r="AC111" s="28" t="n">
        <v>0.0001891362620619139</v>
      </c>
      <c r="AD111" s="28" t="n">
        <v>0.0001418700692192465</v>
      </c>
      <c r="AE111" s="28" t="n">
        <v>0.001214339246889466</v>
      </c>
      <c r="AF111" s="28" t="n">
        <v>0.01598845041330678</v>
      </c>
      <c r="AG111" s="30" t="n">
        <v>9.731793132881241e-07</v>
      </c>
      <c r="AH111" s="30" t="n">
        <v>2.401768147942524e-05</v>
      </c>
      <c r="AI111" s="30" t="n">
        <v>0.0001208272504899082</v>
      </c>
      <c r="AJ111" s="30" t="n">
        <v>0.0003749623808400174</v>
      </c>
      <c r="AK111" s="30" t="n">
        <v>0.0001909396019729482</v>
      </c>
      <c r="AL111" s="30" t="n">
        <v>0.002923161018510223</v>
      </c>
      <c r="AM111" s="30" t="n">
        <v>0.00363488111260581</v>
      </c>
      <c r="AN111" s="32" t="n">
        <v>2.199409619240652e-06</v>
      </c>
      <c r="AO111" s="32" t="n">
        <v>1.736645804653387e-05</v>
      </c>
      <c r="AP111" s="32" t="n">
        <v>2.500402150820954e-06</v>
      </c>
      <c r="AQ111" s="32" t="n">
        <v>5.707316173412414e-07</v>
      </c>
      <c r="AR111" s="32" t="n">
        <v>7.755993891946544e-07</v>
      </c>
      <c r="AS111" s="32" t="n">
        <v>4.408947267531503e-06</v>
      </c>
      <c r="AT111" s="32" t="n">
        <v>2.782154809066288e-05</v>
      </c>
      <c r="AU111" s="34" t="n">
        <v>0</v>
      </c>
      <c r="AV111" s="34" t="n">
        <v>0</v>
      </c>
      <c r="AW111" s="34" t="n">
        <v>1.29304590319216</v>
      </c>
      <c r="AX111" s="34" t="n">
        <v>0.1774307493518501</v>
      </c>
      <c r="AY111" s="34" t="n">
        <v>0.1613620134099064</v>
      </c>
      <c r="AZ111" s="34" t="n">
        <v>0.3435219865505408</v>
      </c>
      <c r="BA111" s="34" t="n">
        <v>1.975360652504458</v>
      </c>
      <c r="BB111" s="6" t="n"/>
      <c r="BC111" s="6" t="n"/>
      <c r="BD111" t="inlineStr">
        <is>
          <t>transport, Scooter, gasoline, 4-11kW, EURO-5, 2040/CH U</t>
        </is>
      </c>
      <c r="BF111" s="5" t="n">
        <v>0.13343829</v>
      </c>
      <c r="BG111" s="5">
        <f>BF111-R111</f>
        <v/>
      </c>
      <c r="BH111" s="2" t="n">
        <v>178.37692</v>
      </c>
    </row>
    <row r="112">
      <c r="A112">
        <f>B112&amp;" - "&amp;D112&amp;" - "&amp;IF(I112&lt;&gt;"",I112&amp;" - "&amp;E112,E112)</f>
        <v/>
      </c>
      <c r="B112" t="inlineStr">
        <is>
          <t>Scooter, gasoline, 4-11kW, EURO-5</t>
        </is>
      </c>
      <c r="D112" s="18" t="n">
        <v>2050</v>
      </c>
      <c r="E112" t="inlineStr">
        <is>
          <t>CH</t>
        </is>
      </c>
      <c r="F112" t="inlineStr">
        <is>
          <t>EURO-5</t>
        </is>
      </c>
      <c r="G112" t="inlineStr">
        <is>
          <t>vkm</t>
        </is>
      </c>
      <c r="H112" t="inlineStr">
        <is>
          <t>ICEV-p</t>
        </is>
      </c>
      <c r="I112" t="inlineStr">
        <is>
          <t>None</t>
        </is>
      </c>
      <c r="J112" t="inlineStr">
        <is>
          <t>None</t>
        </is>
      </c>
      <c r="L112" s="24" t="n">
        <v>0.08769254982319402</v>
      </c>
      <c r="M112" s="24" t="n">
        <v>0</v>
      </c>
      <c r="N112" s="24" t="n">
        <v>0.01287077213581349</v>
      </c>
      <c r="O112" s="24" t="n">
        <v>0.009511897518254223</v>
      </c>
      <c r="P112" s="24" t="n">
        <v>0.004599744183649014</v>
      </c>
      <c r="Q112" s="24" t="n">
        <v>0.02585004057683683</v>
      </c>
      <c r="R112" s="24" t="n">
        <v>0.1405250042377476</v>
      </c>
      <c r="S112" s="26" t="n">
        <v>0</v>
      </c>
      <c r="T112" s="26" t="n">
        <v>0</v>
      </c>
      <c r="U112" s="26" t="n">
        <v>0.0003152418319748263</v>
      </c>
      <c r="V112" s="26" t="n">
        <v>0.0005414964349838285</v>
      </c>
      <c r="W112" s="26" t="n">
        <v>0.0003175926370338597</v>
      </c>
      <c r="X112" s="26" t="n">
        <v>0.005706731218593121</v>
      </c>
      <c r="Y112" s="26" t="n">
        <v>0.006881062122585635</v>
      </c>
      <c r="Z112" s="28" t="n">
        <v>0.009089965044402805</v>
      </c>
      <c r="AA112" s="28" t="n">
        <v>0.004626114737920042</v>
      </c>
      <c r="AB112" s="28" t="n">
        <v>0.0006288551518411438</v>
      </c>
      <c r="AC112" s="28" t="n">
        <v>0.0001891362620619139</v>
      </c>
      <c r="AD112" s="28" t="n">
        <v>0.0001416870187321435</v>
      </c>
      <c r="AE112" s="28" t="n">
        <v>0.00130337659681208</v>
      </c>
      <c r="AF112" s="28" t="n">
        <v>0.01597913481177013</v>
      </c>
      <c r="AG112" s="30" t="n">
        <v>9.634475201552429e-07</v>
      </c>
      <c r="AH112" s="30" t="n">
        <v>2.401768147942524e-05</v>
      </c>
      <c r="AI112" s="30" t="n">
        <v>0.0001196189779850091</v>
      </c>
      <c r="AJ112" s="30" t="n">
        <v>0.0003749623808400174</v>
      </c>
      <c r="AK112" s="30" t="n">
        <v>0.0001907687656285583</v>
      </c>
      <c r="AL112" s="30" t="n">
        <v>0.003220735972741206</v>
      </c>
      <c r="AM112" s="30" t="n">
        <v>0.003931067226194371</v>
      </c>
      <c r="AN112" s="32" t="n">
        <v>2.177415523048245e-06</v>
      </c>
      <c r="AO112" s="32" t="n">
        <v>1.736645804653387e-05</v>
      </c>
      <c r="AP112" s="32" t="n">
        <v>2.475398129312744e-06</v>
      </c>
      <c r="AQ112" s="32" t="n">
        <v>5.707316173412414e-07</v>
      </c>
      <c r="AR112" s="32" t="n">
        <v>7.749248395578173e-07</v>
      </c>
      <c r="AS112" s="32" t="n">
        <v>4.479118938130272e-06</v>
      </c>
      <c r="AT112" s="32" t="n">
        <v>2.784404709392419e-05</v>
      </c>
      <c r="AU112" s="34" t="n">
        <v>0</v>
      </c>
      <c r="AV112" s="34" t="n">
        <v>0</v>
      </c>
      <c r="AW112" s="34" t="n">
        <v>1.280115444160238</v>
      </c>
      <c r="AX112" s="34" t="n">
        <v>0.1774307493518501</v>
      </c>
      <c r="AY112" s="34" t="n">
        <v>0.1611532390268996</v>
      </c>
      <c r="AZ112" s="34" t="n">
        <v>0.3601762922942775</v>
      </c>
      <c r="BA112" s="34" t="n">
        <v>1.978875724833266</v>
      </c>
      <c r="BB112" s="6" t="n"/>
      <c r="BC112" s="6" t="n"/>
      <c r="BD112" t="inlineStr">
        <is>
          <t>transport, Scooter, gasoline, 4-11kW, EURO-5, 2050/CH U</t>
        </is>
      </c>
      <c r="BF112" s="5" t="n">
        <v>0.13314013</v>
      </c>
      <c r="BG112" s="5">
        <f>BF112-R112</f>
        <v/>
      </c>
      <c r="BH112" s="2" t="n">
        <v>177.60273</v>
      </c>
    </row>
    <row r="113">
      <c r="A113">
        <f>B113&amp;" - "&amp;D113&amp;" - "&amp;IF(I113&lt;&gt;"",I113&amp;" - "&amp;E113,E113)</f>
        <v/>
      </c>
      <c r="B113" t="inlineStr">
        <is>
          <t>Scooter, battery electric, &lt;4kW</t>
        </is>
      </c>
      <c r="D113" s="18" t="n">
        <v>2020</v>
      </c>
      <c r="E113" t="inlineStr">
        <is>
          <t>CH</t>
        </is>
      </c>
      <c r="F113" t="inlineStr">
        <is>
          <t>None</t>
        </is>
      </c>
      <c r="G113" t="inlineStr">
        <is>
          <t>vkm</t>
        </is>
      </c>
      <c r="H113" t="inlineStr">
        <is>
          <t>BEV</t>
        </is>
      </c>
      <c r="I113" t="inlineStr">
        <is>
          <t>NMC</t>
        </is>
      </c>
      <c r="J113" t="inlineStr">
        <is>
          <t>None</t>
        </is>
      </c>
      <c r="L113" s="24" t="n">
        <v>0</v>
      </c>
      <c r="M113" s="24" t="n">
        <v>0</v>
      </c>
      <c r="N113" s="24" t="n">
        <v>0.004230531998315014</v>
      </c>
      <c r="O113" s="24" t="n">
        <v>0.01230659169225786</v>
      </c>
      <c r="P113" s="24" t="n">
        <v>0.004499995804181871</v>
      </c>
      <c r="Q113" s="24" t="n">
        <v>0.04696066770506375</v>
      </c>
      <c r="R113" s="24" t="n">
        <v>0.0679977871998185</v>
      </c>
      <c r="S113" s="26" t="n">
        <v>0</v>
      </c>
      <c r="T113" s="26" t="n">
        <v>0</v>
      </c>
      <c r="U113" s="26" t="n">
        <v>0.000447774029853675</v>
      </c>
      <c r="V113" s="26" t="n">
        <v>0.0004722191823356421</v>
      </c>
      <c r="W113" s="26" t="n">
        <v>0.000311289772287963</v>
      </c>
      <c r="X113" s="26" t="n">
        <v>0.05232880759930414</v>
      </c>
      <c r="Y113" s="26" t="n">
        <v>0.05356009058378142</v>
      </c>
      <c r="Z113" s="28" t="n">
        <v>0</v>
      </c>
      <c r="AA113" s="28" t="n">
        <v>0.002314547765857511</v>
      </c>
      <c r="AB113" s="28" t="n">
        <v>0.0001312248375622248</v>
      </c>
      <c r="AC113" s="28" t="n">
        <v>0.0001543898913344915</v>
      </c>
      <c r="AD113" s="28" t="n">
        <v>0.0001388219517331103</v>
      </c>
      <c r="AE113" s="28" t="n">
        <v>0.004401766960808681</v>
      </c>
      <c r="AF113" s="28" t="n">
        <v>0.007140751407296019</v>
      </c>
      <c r="AG113" s="30" t="n">
        <v>0</v>
      </c>
      <c r="AH113" s="30" t="n">
        <v>1.228469691721989e-05</v>
      </c>
      <c r="AI113" s="30" t="n">
        <v>0.0002998350315635276</v>
      </c>
      <c r="AJ113" s="30" t="n">
        <v>0.0003750735787279196</v>
      </c>
      <c r="AK113" s="30" t="n">
        <v>0.0001880948717739569</v>
      </c>
      <c r="AL113" s="30" t="n">
        <v>0.01316560346465253</v>
      </c>
      <c r="AM113" s="30" t="n">
        <v>0.01404089164363515</v>
      </c>
      <c r="AN113" s="32" t="n">
        <v>0</v>
      </c>
      <c r="AO113" s="32" t="n">
        <v>8.750026411319886e-06</v>
      </c>
      <c r="AP113" s="32" t="n">
        <v>3.780625952663593e-07</v>
      </c>
      <c r="AQ113" s="32" t="n">
        <v>7.464152422116936e-07</v>
      </c>
      <c r="AR113" s="32" t="n">
        <v>7.643669331883957e-07</v>
      </c>
      <c r="AS113" s="32" t="n">
        <v>1.261345213330121e-05</v>
      </c>
      <c r="AT113" s="32" t="n">
        <v>2.325232331528754e-05</v>
      </c>
      <c r="AU113" s="34" t="n">
        <v>0</v>
      </c>
      <c r="AV113" s="34" t="n">
        <v>0</v>
      </c>
      <c r="AW113" s="34" t="n">
        <v>0.197837902508725</v>
      </c>
      <c r="AX113" s="34" t="n">
        <v>0.1764744841436473</v>
      </c>
      <c r="AY113" s="34" t="n">
        <v>0.157885547121444</v>
      </c>
      <c r="AZ113" s="34" t="n">
        <v>0.6774069618901227</v>
      </c>
      <c r="BA113" s="34" t="n">
        <v>1.209604895663939</v>
      </c>
      <c r="BB113" s="6" t="n"/>
      <c r="BC113" s="6" t="n"/>
      <c r="BD113" t="inlineStr">
        <is>
          <t>transport, Scooter, battery electric, &lt;4kW/CH U</t>
        </is>
      </c>
      <c r="BF113" s="5" t="n">
        <v>0.062149103</v>
      </c>
      <c r="BG113" s="5">
        <f>BF113-R113</f>
        <v/>
      </c>
      <c r="BH113" s="2" t="n">
        <v>152.50899</v>
      </c>
    </row>
    <row r="114">
      <c r="A114">
        <f>B114&amp;" - "&amp;D114&amp;" - "&amp;IF(I114&lt;&gt;"",I114&amp;" - "&amp;E114,E114)</f>
        <v/>
      </c>
      <c r="B114" t="inlineStr">
        <is>
          <t>Scooter, battery electric, &lt;4kW</t>
        </is>
      </c>
      <c r="D114" s="18" t="n">
        <v>2030</v>
      </c>
      <c r="E114" t="inlineStr">
        <is>
          <t>CH</t>
        </is>
      </c>
      <c r="F114" t="inlineStr">
        <is>
          <t>None</t>
        </is>
      </c>
      <c r="G114" t="inlineStr">
        <is>
          <t>vkm</t>
        </is>
      </c>
      <c r="H114" t="inlineStr">
        <is>
          <t>BEV</t>
        </is>
      </c>
      <c r="I114" t="inlineStr">
        <is>
          <t>NMC</t>
        </is>
      </c>
      <c r="J114" t="inlineStr">
        <is>
          <t>None</t>
        </is>
      </c>
      <c r="L114" s="24" t="n">
        <v>0</v>
      </c>
      <c r="M114" s="24" t="n">
        <v>0</v>
      </c>
      <c r="N114" s="24" t="n">
        <v>0.004230531998315014</v>
      </c>
      <c r="O114" s="24" t="n">
        <v>0.01230659169225786</v>
      </c>
      <c r="P114" s="24" t="n">
        <v>0.004500875881156063</v>
      </c>
      <c r="Q114" s="24" t="n">
        <v>0.04752004847362317</v>
      </c>
      <c r="R114" s="24" t="n">
        <v>0.06855804804535211</v>
      </c>
      <c r="S114" s="26" t="n">
        <v>0</v>
      </c>
      <c r="T114" s="26" t="n">
        <v>0</v>
      </c>
      <c r="U114" s="26" t="n">
        <v>0.000447774029853675</v>
      </c>
      <c r="V114" s="26" t="n">
        <v>0.0004722191823356421</v>
      </c>
      <c r="W114" s="26" t="n">
        <v>0.000311345382275453</v>
      </c>
      <c r="X114" s="26" t="n">
        <v>0.0481282810019204</v>
      </c>
      <c r="Y114" s="26" t="n">
        <v>0.04935961959638517</v>
      </c>
      <c r="Z114" s="28" t="n">
        <v>0</v>
      </c>
      <c r="AA114" s="28" t="n">
        <v>0.002314547765857511</v>
      </c>
      <c r="AB114" s="28" t="n">
        <v>0.0001312248375622248</v>
      </c>
      <c r="AC114" s="28" t="n">
        <v>0.0001543898913344915</v>
      </c>
      <c r="AD114" s="28" t="n">
        <v>0.0001388472301337103</v>
      </c>
      <c r="AE114" s="28" t="n">
        <v>0.004191135098598754</v>
      </c>
      <c r="AF114" s="28" t="n">
        <v>0.006930144823486691</v>
      </c>
      <c r="AG114" s="30" t="n">
        <v>0</v>
      </c>
      <c r="AH114" s="30" t="n">
        <v>1.228469691721989e-05</v>
      </c>
      <c r="AI114" s="30" t="n">
        <v>0.0002998350315635276</v>
      </c>
      <c r="AJ114" s="30" t="n">
        <v>0.0003750735787279196</v>
      </c>
      <c r="AK114" s="30" t="n">
        <v>0.0001881184634596107</v>
      </c>
      <c r="AL114" s="30" t="n">
        <v>0.0127596213245302</v>
      </c>
      <c r="AM114" s="30" t="n">
        <v>0.01363493309519848</v>
      </c>
      <c r="AN114" s="32" t="n">
        <v>0</v>
      </c>
      <c r="AO114" s="32" t="n">
        <v>8.750026411319886e-06</v>
      </c>
      <c r="AP114" s="32" t="n">
        <v>3.780625952663593e-07</v>
      </c>
      <c r="AQ114" s="32" t="n">
        <v>7.464152422116936e-07</v>
      </c>
      <c r="AR114" s="32" t="n">
        <v>7.644600852811017e-07</v>
      </c>
      <c r="AS114" s="32" t="n">
        <v>1.189596265994029e-05</v>
      </c>
      <c r="AT114" s="32" t="n">
        <v>2.253492699401933e-05</v>
      </c>
      <c r="AU114" s="34" t="n">
        <v>0</v>
      </c>
      <c r="AV114" s="34" t="n">
        <v>0</v>
      </c>
      <c r="AW114" s="34" t="n">
        <v>0.197837902508725</v>
      </c>
      <c r="AX114" s="34" t="n">
        <v>0.1764744841436473</v>
      </c>
      <c r="AY114" s="34" t="n">
        <v>0.1579143778695736</v>
      </c>
      <c r="AZ114" s="34" t="n">
        <v>0.6717067451039926</v>
      </c>
      <c r="BA114" s="34" t="n">
        <v>1.203933509625938</v>
      </c>
      <c r="BB114" s="6" t="n"/>
      <c r="BC114" s="6" t="n"/>
      <c r="BD114" t="inlineStr">
        <is>
          <t>transport, Scooter, battery electric, &lt;4kW, 2030/CH U</t>
        </is>
      </c>
      <c r="BF114" s="5" t="n">
        <v>0.06196160799999999</v>
      </c>
      <c r="BG114" s="5">
        <f>BF114-R114</f>
        <v/>
      </c>
      <c r="BH114" s="2" t="n">
        <v>144.58496</v>
      </c>
    </row>
    <row r="115">
      <c r="A115">
        <f>B115&amp;" - "&amp;D115&amp;" - "&amp;IF(I115&lt;&gt;"",I115&amp;" - "&amp;E115,E115)</f>
        <v/>
      </c>
      <c r="B115" t="inlineStr">
        <is>
          <t>Scooter, battery electric, &lt;4kW</t>
        </is>
      </c>
      <c r="D115" s="18" t="n">
        <v>2040</v>
      </c>
      <c r="E115" t="inlineStr">
        <is>
          <t>CH</t>
        </is>
      </c>
      <c r="F115" t="inlineStr">
        <is>
          <t>None</t>
        </is>
      </c>
      <c r="G115" t="inlineStr">
        <is>
          <t>vkm</t>
        </is>
      </c>
      <c r="H115" t="inlineStr">
        <is>
          <t>BEV</t>
        </is>
      </c>
      <c r="I115" t="inlineStr">
        <is>
          <t>NMC</t>
        </is>
      </c>
      <c r="J115" t="inlineStr">
        <is>
          <t>None</t>
        </is>
      </c>
      <c r="L115" s="24" t="n">
        <v>0</v>
      </c>
      <c r="M115" s="24" t="n">
        <v>0</v>
      </c>
      <c r="N115" s="24" t="n">
        <v>0.004230531998315014</v>
      </c>
      <c r="O115" s="24" t="n">
        <v>0.01230659169225786</v>
      </c>
      <c r="P115" s="24" t="n">
        <v>0.004501133834751946</v>
      </c>
      <c r="Q115" s="24" t="n">
        <v>0.04799219909347199</v>
      </c>
      <c r="R115" s="24" t="n">
        <v>0.06903045661879681</v>
      </c>
      <c r="S115" s="26" t="n">
        <v>0</v>
      </c>
      <c r="T115" s="26" t="n">
        <v>0</v>
      </c>
      <c r="U115" s="26" t="n">
        <v>0.000447774029853675</v>
      </c>
      <c r="V115" s="26" t="n">
        <v>0.0004722191823356421</v>
      </c>
      <c r="W115" s="26" t="n">
        <v>0.0003113616817545449</v>
      </c>
      <c r="X115" s="26" t="n">
        <v>0.04552493958179026</v>
      </c>
      <c r="Y115" s="26" t="n">
        <v>0.04675629447573412</v>
      </c>
      <c r="Z115" s="28" t="n">
        <v>0</v>
      </c>
      <c r="AA115" s="28" t="n">
        <v>0.002314547765857511</v>
      </c>
      <c r="AB115" s="28" t="n">
        <v>0.0001312248375622248</v>
      </c>
      <c r="AC115" s="28" t="n">
        <v>0.0001543898913344915</v>
      </c>
      <c r="AD115" s="28" t="n">
        <v>0.000138854639320093</v>
      </c>
      <c r="AE115" s="28" t="n">
        <v>0.004066474035519603</v>
      </c>
      <c r="AF115" s="28" t="n">
        <v>0.006805491169593923</v>
      </c>
      <c r="AG115" s="30" t="n">
        <v>0</v>
      </c>
      <c r="AH115" s="30" t="n">
        <v>1.228469691721989e-05</v>
      </c>
      <c r="AI115" s="30" t="n">
        <v>0.0002998350315635276</v>
      </c>
      <c r="AJ115" s="30" t="n">
        <v>0.0003750735787279196</v>
      </c>
      <c r="AK115" s="30" t="n">
        <v>0.0001881253782640265</v>
      </c>
      <c r="AL115" s="30" t="n">
        <v>0.01252915806510028</v>
      </c>
      <c r="AM115" s="30" t="n">
        <v>0.01340447675057297</v>
      </c>
      <c r="AN115" s="32" t="n">
        <v>0</v>
      </c>
      <c r="AO115" s="32" t="n">
        <v>8.750026411319886e-06</v>
      </c>
      <c r="AP115" s="32" t="n">
        <v>3.780625952663593e-07</v>
      </c>
      <c r="AQ115" s="32" t="n">
        <v>7.464152422116936e-07</v>
      </c>
      <c r="AR115" s="32" t="n">
        <v>7.644873884806881e-07</v>
      </c>
      <c r="AS115" s="32" t="n">
        <v>1.145309309929765e-05</v>
      </c>
      <c r="AT115" s="32" t="n">
        <v>2.209208473657627e-05</v>
      </c>
      <c r="AU115" s="34" t="n">
        <v>0</v>
      </c>
      <c r="AV115" s="34" t="n">
        <v>0</v>
      </c>
      <c r="AW115" s="34" t="n">
        <v>0.197837902508725</v>
      </c>
      <c r="AX115" s="34" t="n">
        <v>0.1764744841436473</v>
      </c>
      <c r="AY115" s="34" t="n">
        <v>0.1579228282612667</v>
      </c>
      <c r="AZ115" s="34" t="n">
        <v>0.6694508718620975</v>
      </c>
      <c r="BA115" s="34" t="n">
        <v>1.201686086775736</v>
      </c>
      <c r="BB115" s="6" t="n"/>
      <c r="BC115" s="6" t="n"/>
      <c r="BD115" t="inlineStr">
        <is>
          <t>transport, Scooter, battery electric, &lt;4kW, 2040/CH U</t>
        </is>
      </c>
      <c r="BF115" s="5" t="n">
        <v>0.06189477</v>
      </c>
      <c r="BG115" s="5">
        <f>BF115-R115</f>
        <v/>
      </c>
      <c r="BH115" s="2" t="n">
        <v>139.64868</v>
      </c>
    </row>
    <row r="116">
      <c r="A116">
        <f>B116&amp;" - "&amp;D116&amp;" - "&amp;IF(I116&lt;&gt;"",I116&amp;" - "&amp;E116,E116)</f>
        <v/>
      </c>
      <c r="B116" t="inlineStr">
        <is>
          <t>Scooter, battery electric, &lt;4kW</t>
        </is>
      </c>
      <c r="D116" s="18" t="n">
        <v>2050</v>
      </c>
      <c r="E116" t="inlineStr">
        <is>
          <t>CH</t>
        </is>
      </c>
      <c r="F116" t="inlineStr">
        <is>
          <t>None</t>
        </is>
      </c>
      <c r="G116" t="inlineStr">
        <is>
          <t>vkm</t>
        </is>
      </c>
      <c r="H116" t="inlineStr">
        <is>
          <t>BEV</t>
        </is>
      </c>
      <c r="I116" t="inlineStr">
        <is>
          <t>NMC</t>
        </is>
      </c>
      <c r="J116" t="inlineStr">
        <is>
          <t>None</t>
        </is>
      </c>
      <c r="L116" s="24" t="n">
        <v>0</v>
      </c>
      <c r="M116" s="24" t="n">
        <v>0</v>
      </c>
      <c r="N116" s="24" t="n">
        <v>0.004230531998315014</v>
      </c>
      <c r="O116" s="24" t="n">
        <v>0.01230659169225786</v>
      </c>
      <c r="P116" s="24" t="n">
        <v>0.004503364374669295</v>
      </c>
      <c r="Q116" s="24" t="n">
        <v>0.04826912265091527</v>
      </c>
      <c r="R116" s="24" t="n">
        <v>0.06930961071615743</v>
      </c>
      <c r="S116" s="26" t="n">
        <v>0</v>
      </c>
      <c r="T116" s="26" t="n">
        <v>0</v>
      </c>
      <c r="U116" s="26" t="n">
        <v>0.000447774029853675</v>
      </c>
      <c r="V116" s="26" t="n">
        <v>0.0004722191823356421</v>
      </c>
      <c r="W116" s="26" t="n">
        <v>0.0003115026243090452</v>
      </c>
      <c r="X116" s="26" t="n">
        <v>0.04252764461027689</v>
      </c>
      <c r="Y116" s="26" t="n">
        <v>0.04375914044677525</v>
      </c>
      <c r="Z116" s="28" t="n">
        <v>0</v>
      </c>
      <c r="AA116" s="28" t="n">
        <v>0.002314547765857511</v>
      </c>
      <c r="AB116" s="28" t="n">
        <v>0.0001312248375622248</v>
      </c>
      <c r="AC116" s="28" t="n">
        <v>0.0001543898913344915</v>
      </c>
      <c r="AD116" s="28" t="n">
        <v>0.0001389187069905791</v>
      </c>
      <c r="AE116" s="28" t="n">
        <v>0.003910518570326481</v>
      </c>
      <c r="AF116" s="28" t="n">
        <v>0.006649599772071288</v>
      </c>
      <c r="AG116" s="30" t="n">
        <v>0</v>
      </c>
      <c r="AH116" s="30" t="n">
        <v>1.228469691721989e-05</v>
      </c>
      <c r="AI116" s="30" t="n">
        <v>0.0002998350315635276</v>
      </c>
      <c r="AJ116" s="30" t="n">
        <v>0.0003750735787279196</v>
      </c>
      <c r="AK116" s="30" t="n">
        <v>0.0001881851709845629</v>
      </c>
      <c r="AL116" s="30" t="n">
        <v>0.01221833230624189</v>
      </c>
      <c r="AM116" s="30" t="n">
        <v>0.01309371078443512</v>
      </c>
      <c r="AN116" s="32" t="n">
        <v>0</v>
      </c>
      <c r="AO116" s="32" t="n">
        <v>8.750026411319886e-06</v>
      </c>
      <c r="AP116" s="32" t="n">
        <v>3.780625952663593e-07</v>
      </c>
      <c r="AQ116" s="32" t="n">
        <v>7.464152422116936e-07</v>
      </c>
      <c r="AR116" s="32" t="n">
        <v>7.647234808535809e-07</v>
      </c>
      <c r="AS116" s="32" t="n">
        <v>1.094014660301449e-05</v>
      </c>
      <c r="AT116" s="32" t="n">
        <v>2.157937433266601e-05</v>
      </c>
      <c r="AU116" s="34" t="n">
        <v>0</v>
      </c>
      <c r="AV116" s="34" t="n">
        <v>0</v>
      </c>
      <c r="AW116" s="34" t="n">
        <v>0.197837902508725</v>
      </c>
      <c r="AX116" s="34" t="n">
        <v>0.1764744841436473</v>
      </c>
      <c r="AY116" s="34" t="n">
        <v>0.1579958992953191</v>
      </c>
      <c r="AZ116" s="34" t="n">
        <v>0.664154624421501</v>
      </c>
      <c r="BA116" s="34" t="n">
        <v>1.196462910369192</v>
      </c>
      <c r="BB116" s="6" t="n"/>
      <c r="BC116" s="6" t="n"/>
      <c r="BD116" t="inlineStr">
        <is>
          <t>transport, Scooter, battery electric, &lt;4kW, 2050/CH U</t>
        </is>
      </c>
      <c r="BF116" s="5" t="n">
        <v>0.061719412</v>
      </c>
      <c r="BG116" s="5">
        <f>BF116-R116</f>
        <v/>
      </c>
      <c r="BH116" s="2" t="n">
        <v>134.03406</v>
      </c>
    </row>
    <row r="117">
      <c r="A117">
        <f>B117&amp;" - "&amp;D117&amp;" - "&amp;IF(I117&lt;&gt;"",I117&amp;" - "&amp;E117,E117)</f>
        <v/>
      </c>
      <c r="B117" t="inlineStr">
        <is>
          <t>Scooter, battery electric, 4-11kW</t>
        </is>
      </c>
      <c r="D117" s="18" t="n">
        <v>2020</v>
      </c>
      <c r="E117" t="inlineStr">
        <is>
          <t>CH</t>
        </is>
      </c>
      <c r="F117" t="inlineStr">
        <is>
          <t>None</t>
        </is>
      </c>
      <c r="G117" t="inlineStr">
        <is>
          <t>vkm</t>
        </is>
      </c>
      <c r="H117" t="inlineStr">
        <is>
          <t>BEV</t>
        </is>
      </c>
      <c r="I117" t="inlineStr">
        <is>
          <t>NMC</t>
        </is>
      </c>
      <c r="J117" t="inlineStr">
        <is>
          <t>None</t>
        </is>
      </c>
      <c r="L117" s="24" t="n">
        <v>0</v>
      </c>
      <c r="M117" s="24" t="n">
        <v>0</v>
      </c>
      <c r="N117" s="24" t="n">
        <v>0.006005316500848137</v>
      </c>
      <c r="O117" s="24" t="n">
        <v>0.01230659169225786</v>
      </c>
      <c r="P117" s="24" t="n">
        <v>0.004638835533731117</v>
      </c>
      <c r="Q117" s="24" t="n">
        <v>0.06522091449734307</v>
      </c>
      <c r="R117" s="24" t="n">
        <v>0.08817165822418019</v>
      </c>
      <c r="S117" s="26" t="n">
        <v>0</v>
      </c>
      <c r="T117" s="26" t="n">
        <v>0</v>
      </c>
      <c r="U117" s="26" t="n">
        <v>0.0006356233143260842</v>
      </c>
      <c r="V117" s="26" t="n">
        <v>0.0004722191823356421</v>
      </c>
      <c r="W117" s="26" t="n">
        <v>0.0003200627272109453</v>
      </c>
      <c r="X117" s="26" t="n">
        <v>0.07585573578384486</v>
      </c>
      <c r="Y117" s="26" t="n">
        <v>0.07728364100771754</v>
      </c>
      <c r="Z117" s="28" t="n">
        <v>0</v>
      </c>
      <c r="AA117" s="28" t="n">
        <v>0.002314547765857511</v>
      </c>
      <c r="AB117" s="28" t="n">
        <v>0.0001862760245395656</v>
      </c>
      <c r="AC117" s="28" t="n">
        <v>0.0001543898913344915</v>
      </c>
      <c r="AD117" s="28" t="n">
        <v>0.000142809837344999</v>
      </c>
      <c r="AE117" s="28" t="n">
        <v>0.006259954406496352</v>
      </c>
      <c r="AF117" s="28" t="n">
        <v>0.009057977925572919</v>
      </c>
      <c r="AG117" s="30" t="n">
        <v>0</v>
      </c>
      <c r="AH117" s="30" t="n">
        <v>1.228469691721989e-05</v>
      </c>
      <c r="AI117" s="30" t="n">
        <v>0.0004256212370685154</v>
      </c>
      <c r="AJ117" s="30" t="n">
        <v>0.0003750735787279196</v>
      </c>
      <c r="AK117" s="30" t="n">
        <v>0.0001918166635624495</v>
      </c>
      <c r="AL117" s="30" t="n">
        <v>0.01889684933748047</v>
      </c>
      <c r="AM117" s="30" t="n">
        <v>0.01990164551375657</v>
      </c>
      <c r="AN117" s="32" t="n">
        <v>0</v>
      </c>
      <c r="AO117" s="32" t="n">
        <v>8.750026411319886e-06</v>
      </c>
      <c r="AP117" s="32" t="n">
        <v>5.366666751630325e-07</v>
      </c>
      <c r="AQ117" s="32" t="n">
        <v>7.464152422116936e-07</v>
      </c>
      <c r="AR117" s="32" t="n">
        <v>7.790624788480584e-07</v>
      </c>
      <c r="AS117" s="32" t="n">
        <v>1.733207187864361e-05</v>
      </c>
      <c r="AT117" s="32" t="n">
        <v>2.814424268618628e-05</v>
      </c>
      <c r="AU117" s="34" t="n">
        <v>0</v>
      </c>
      <c r="AV117" s="34" t="n">
        <v>0</v>
      </c>
      <c r="AW117" s="34" t="n">
        <v>0.2808344720952432</v>
      </c>
      <c r="AX117" s="34" t="n">
        <v>0.1764744841436473</v>
      </c>
      <c r="AY117" s="34" t="n">
        <v>0.1624338461798077</v>
      </c>
      <c r="AZ117" s="34" t="n">
        <v>0.9414577150301215</v>
      </c>
      <c r="BA117" s="34" t="n">
        <v>1.56120051744882</v>
      </c>
      <c r="BB117" s="6" t="n"/>
      <c r="BC117" s="6" t="n"/>
      <c r="BD117" t="inlineStr">
        <is>
          <t>transport, Scooter, battery electric, 4-11kW/CH U</t>
        </is>
      </c>
      <c r="BF117" s="5" t="n">
        <v>0.07768446600000001</v>
      </c>
      <c r="BG117" s="5">
        <f>BF117-R117</f>
        <v/>
      </c>
      <c r="BH117" s="2" t="n">
        <v>200.99196</v>
      </c>
    </row>
    <row r="118">
      <c r="A118">
        <f>B118&amp;" - "&amp;D118&amp;" - "&amp;IF(I118&lt;&gt;"",I118&amp;" - "&amp;E118,E118)</f>
        <v/>
      </c>
      <c r="B118" t="inlineStr">
        <is>
          <t>Scooter, battery electric, 4-11kW</t>
        </is>
      </c>
      <c r="D118" s="18" t="n">
        <v>2030</v>
      </c>
      <c r="E118" t="inlineStr">
        <is>
          <t>CH</t>
        </is>
      </c>
      <c r="F118" t="inlineStr">
        <is>
          <t>None</t>
        </is>
      </c>
      <c r="G118" t="inlineStr">
        <is>
          <t>vkm</t>
        </is>
      </c>
      <c r="H118" t="inlineStr">
        <is>
          <t>BEV</t>
        </is>
      </c>
      <c r="I118" t="inlineStr">
        <is>
          <t>NMC</t>
        </is>
      </c>
      <c r="J118" t="inlineStr">
        <is>
          <t>None</t>
        </is>
      </c>
      <c r="L118" s="24" t="n">
        <v>0</v>
      </c>
      <c r="M118" s="24" t="n">
        <v>0</v>
      </c>
      <c r="N118" s="24" t="n">
        <v>0.006005316500848137</v>
      </c>
      <c r="O118" s="24" t="n">
        <v>0.01230659169225786</v>
      </c>
      <c r="P118" s="24" t="n">
        <v>0.004642158582995738</v>
      </c>
      <c r="Q118" s="24" t="n">
        <v>0.06503158780121078</v>
      </c>
      <c r="R118" s="24" t="n">
        <v>0.08798565457731251</v>
      </c>
      <c r="S118" s="26" t="n">
        <v>0</v>
      </c>
      <c r="T118" s="26" t="n">
        <v>0</v>
      </c>
      <c r="U118" s="26" t="n">
        <v>0.0006356233143260842</v>
      </c>
      <c r="V118" s="26" t="n">
        <v>0.0004722191823356421</v>
      </c>
      <c r="W118" s="26" t="n">
        <v>0.0003202727028533642</v>
      </c>
      <c r="X118" s="26" t="n">
        <v>0.06937058865490235</v>
      </c>
      <c r="Y118" s="26" t="n">
        <v>0.07079870385441744</v>
      </c>
      <c r="Z118" s="28" t="n">
        <v>0</v>
      </c>
      <c r="AA118" s="28" t="n">
        <v>0.002314547765857511</v>
      </c>
      <c r="AB118" s="28" t="n">
        <v>0.0001862760245395656</v>
      </c>
      <c r="AC118" s="28" t="n">
        <v>0.0001543898913344915</v>
      </c>
      <c r="AD118" s="28" t="n">
        <v>0.0001429052850989885</v>
      </c>
      <c r="AE118" s="28" t="n">
        <v>0.005885380434695241</v>
      </c>
      <c r="AF118" s="28" t="n">
        <v>0.008683499401525796</v>
      </c>
      <c r="AG118" s="30" t="n">
        <v>0</v>
      </c>
      <c r="AH118" s="30" t="n">
        <v>1.228469691721989e-05</v>
      </c>
      <c r="AI118" s="30" t="n">
        <v>0.0004256212370685154</v>
      </c>
      <c r="AJ118" s="30" t="n">
        <v>0.0003750735787279196</v>
      </c>
      <c r="AK118" s="30" t="n">
        <v>0.0001919057425134528</v>
      </c>
      <c r="AL118" s="30" t="n">
        <v>0.0180927369906165</v>
      </c>
      <c r="AM118" s="30" t="n">
        <v>0.01909762224584361</v>
      </c>
      <c r="AN118" s="32" t="n">
        <v>0</v>
      </c>
      <c r="AO118" s="32" t="n">
        <v>8.750026411319886e-06</v>
      </c>
      <c r="AP118" s="32" t="n">
        <v>5.366666751630325e-07</v>
      </c>
      <c r="AQ118" s="32" t="n">
        <v>7.464152422116936e-07</v>
      </c>
      <c r="AR118" s="32" t="n">
        <v>7.794142083015521e-07</v>
      </c>
      <c r="AS118" s="32" t="n">
        <v>1.620892988045818e-05</v>
      </c>
      <c r="AT118" s="32" t="n">
        <v>2.702145241745435e-05</v>
      </c>
      <c r="AU118" s="34" t="n">
        <v>0</v>
      </c>
      <c r="AV118" s="34" t="n">
        <v>0</v>
      </c>
      <c r="AW118" s="34" t="n">
        <v>0.2808344720952432</v>
      </c>
      <c r="AX118" s="34" t="n">
        <v>0.1764744841436473</v>
      </c>
      <c r="AY118" s="34" t="n">
        <v>0.1625427071080899</v>
      </c>
      <c r="AZ118" s="34" t="n">
        <v>0.9219357382476792</v>
      </c>
      <c r="BA118" s="34" t="n">
        <v>1.54178740159466</v>
      </c>
      <c r="BB118" s="6" t="n"/>
      <c r="BC118" s="6" t="n"/>
      <c r="BD118" t="inlineStr">
        <is>
          <t>transport, Scooter, battery electric, 4-11kW, 2030/CH U</t>
        </is>
      </c>
      <c r="BF118" s="5" t="n">
        <v>0.07697240500000001</v>
      </c>
      <c r="BG118" s="5">
        <f>BF118-R118</f>
        <v/>
      </c>
      <c r="BH118" s="2" t="n">
        <v>188.8697</v>
      </c>
    </row>
    <row r="119">
      <c r="A119">
        <f>B119&amp;" - "&amp;D119&amp;" - "&amp;IF(I119&lt;&gt;"",I119&amp;" - "&amp;E119,E119)</f>
        <v/>
      </c>
      <c r="B119" t="inlineStr">
        <is>
          <t>Scooter, battery electric, 4-11kW</t>
        </is>
      </c>
      <c r="D119" s="18" t="n">
        <v>2040</v>
      </c>
      <c r="E119" t="inlineStr">
        <is>
          <t>CH</t>
        </is>
      </c>
      <c r="F119" t="inlineStr">
        <is>
          <t>None</t>
        </is>
      </c>
      <c r="G119" t="inlineStr">
        <is>
          <t>vkm</t>
        </is>
      </c>
      <c r="H119" t="inlineStr">
        <is>
          <t>BEV</t>
        </is>
      </c>
      <c r="I119" t="inlineStr">
        <is>
          <t>NMC</t>
        </is>
      </c>
      <c r="J119" t="inlineStr">
        <is>
          <t>None</t>
        </is>
      </c>
      <c r="L119" s="24" t="n">
        <v>0</v>
      </c>
      <c r="M119" s="24" t="n">
        <v>0</v>
      </c>
      <c r="N119" s="24" t="n">
        <v>0.006005316500848137</v>
      </c>
      <c r="O119" s="24" t="n">
        <v>0.01230659169225786</v>
      </c>
      <c r="P119" s="24" t="n">
        <v>0.00464338765601142</v>
      </c>
      <c r="Q119" s="24" t="n">
        <v>0.06500298317568816</v>
      </c>
      <c r="R119" s="24" t="n">
        <v>0.08795827902480557</v>
      </c>
      <c r="S119" s="26" t="n">
        <v>0</v>
      </c>
      <c r="T119" s="26" t="n">
        <v>0</v>
      </c>
      <c r="U119" s="26" t="n">
        <v>0.0006356233143260842</v>
      </c>
      <c r="V119" s="26" t="n">
        <v>0.0004722191823356421</v>
      </c>
      <c r="W119" s="26" t="n">
        <v>0.0003203503650772726</v>
      </c>
      <c r="X119" s="26" t="n">
        <v>0.06524413384954345</v>
      </c>
      <c r="Y119" s="26" t="n">
        <v>0.06667232671128244</v>
      </c>
      <c r="Z119" s="28" t="n">
        <v>0</v>
      </c>
      <c r="AA119" s="28" t="n">
        <v>0.002314547765857511</v>
      </c>
      <c r="AB119" s="28" t="n">
        <v>0.0001862760245395656</v>
      </c>
      <c r="AC119" s="28" t="n">
        <v>0.0001543898913344915</v>
      </c>
      <c r="AD119" s="28" t="n">
        <v>0.0001429405876929298</v>
      </c>
      <c r="AE119" s="28" t="n">
        <v>0.005651311644191665</v>
      </c>
      <c r="AF119" s="28" t="n">
        <v>0.008449465913616163</v>
      </c>
      <c r="AG119" s="30" t="n">
        <v>0</v>
      </c>
      <c r="AH119" s="30" t="n">
        <v>1.228469691721989e-05</v>
      </c>
      <c r="AI119" s="30" t="n">
        <v>0.0004256212370685154</v>
      </c>
      <c r="AJ119" s="30" t="n">
        <v>0.0003750735787279196</v>
      </c>
      <c r="AK119" s="30" t="n">
        <v>0.000191938689522728</v>
      </c>
      <c r="AL119" s="30" t="n">
        <v>0.01759684327273594</v>
      </c>
      <c r="AM119" s="30" t="n">
        <v>0.01860176147497232</v>
      </c>
      <c r="AN119" s="32" t="n">
        <v>0</v>
      </c>
      <c r="AO119" s="32" t="n">
        <v>8.750026411319886e-06</v>
      </c>
      <c r="AP119" s="32" t="n">
        <v>5.366666751630325e-07</v>
      </c>
      <c r="AQ119" s="32" t="n">
        <v>7.464152422116936e-07</v>
      </c>
      <c r="AR119" s="32" t="n">
        <v>7.795443000172277e-07</v>
      </c>
      <c r="AS119" s="32" t="n">
        <v>1.549520703867477e-05</v>
      </c>
      <c r="AT119" s="32" t="n">
        <v>2.630785966738661e-05</v>
      </c>
      <c r="AU119" s="34" t="n">
        <v>0</v>
      </c>
      <c r="AV119" s="34" t="n">
        <v>0</v>
      </c>
      <c r="AW119" s="34" t="n">
        <v>0.2808344720952432</v>
      </c>
      <c r="AX119" s="34" t="n">
        <v>0.1764744841436473</v>
      </c>
      <c r="AY119" s="34" t="n">
        <v>0.1625829707390984</v>
      </c>
      <c r="AZ119" s="34" t="n">
        <v>0.9104412702927789</v>
      </c>
      <c r="BA119" s="34" t="n">
        <v>1.530333197270768</v>
      </c>
      <c r="BB119" s="6" t="n"/>
      <c r="BC119" s="6" t="n"/>
      <c r="BD119" t="inlineStr">
        <is>
          <t>transport, Scooter, battery electric, 4-11kW, 2040/CH U</t>
        </is>
      </c>
      <c r="BF119" s="5" t="n">
        <v>0.076549912</v>
      </c>
      <c r="BG119" s="5">
        <f>BF119-R119</f>
        <v/>
      </c>
      <c r="BH119" s="2" t="n">
        <v>181.12362</v>
      </c>
    </row>
    <row r="120">
      <c r="A120">
        <f>B120&amp;" - "&amp;D120&amp;" - "&amp;IF(I120&lt;&gt;"",I120&amp;" - "&amp;E120,E120)</f>
        <v/>
      </c>
      <c r="B120" t="inlineStr">
        <is>
          <t>Scooter, battery electric, 4-11kW</t>
        </is>
      </c>
      <c r="D120" s="18" t="n">
        <v>2050</v>
      </c>
      <c r="E120" t="inlineStr">
        <is>
          <t>CH</t>
        </is>
      </c>
      <c r="F120" t="inlineStr">
        <is>
          <t>None</t>
        </is>
      </c>
      <c r="G120" t="inlineStr">
        <is>
          <t>vkm</t>
        </is>
      </c>
      <c r="H120" t="inlineStr">
        <is>
          <t>BEV</t>
        </is>
      </c>
      <c r="I120" t="inlineStr">
        <is>
          <t>NMC</t>
        </is>
      </c>
      <c r="J120" t="inlineStr">
        <is>
          <t>None</t>
        </is>
      </c>
      <c r="L120" s="24" t="n">
        <v>0</v>
      </c>
      <c r="M120" s="24" t="n">
        <v>0</v>
      </c>
      <c r="N120" s="24" t="n">
        <v>0.006005316500848137</v>
      </c>
      <c r="O120" s="24" t="n">
        <v>0.01230659169225786</v>
      </c>
      <c r="P120" s="24" t="n">
        <v>0.004642249625441345</v>
      </c>
      <c r="Q120" s="24" t="n">
        <v>0.06404820697941088</v>
      </c>
      <c r="R120" s="24" t="n">
        <v>0.08700236479795823</v>
      </c>
      <c r="S120" s="26" t="n">
        <v>0</v>
      </c>
      <c r="T120" s="26" t="n">
        <v>0</v>
      </c>
      <c r="U120" s="26" t="n">
        <v>0.0006356233143260842</v>
      </c>
      <c r="V120" s="26" t="n">
        <v>0.0004722191823356421</v>
      </c>
      <c r="W120" s="26" t="n">
        <v>0.0003202784556106908</v>
      </c>
      <c r="X120" s="26" t="n">
        <v>0.05930492201080428</v>
      </c>
      <c r="Y120" s="26" t="n">
        <v>0.0607330429630767</v>
      </c>
      <c r="Z120" s="28" t="n">
        <v>0</v>
      </c>
      <c r="AA120" s="28" t="n">
        <v>0.002314547765857511</v>
      </c>
      <c r="AB120" s="28" t="n">
        <v>0.0001862760245395656</v>
      </c>
      <c r="AC120" s="28" t="n">
        <v>0.0001543898913344915</v>
      </c>
      <c r="AD120" s="28" t="n">
        <v>0.0001429079001059471</v>
      </c>
      <c r="AE120" s="28" t="n">
        <v>0.005271322862606283</v>
      </c>
      <c r="AF120" s="28" t="n">
        <v>0.008069444444443798</v>
      </c>
      <c r="AG120" s="30" t="n">
        <v>0</v>
      </c>
      <c r="AH120" s="30" t="n">
        <v>1.228469691721989e-05</v>
      </c>
      <c r="AI120" s="30" t="n">
        <v>0.0004256212370685154</v>
      </c>
      <c r="AJ120" s="30" t="n">
        <v>0.0003750735787279196</v>
      </c>
      <c r="AK120" s="30" t="n">
        <v>0.0001919081830326583</v>
      </c>
      <c r="AL120" s="30" t="n">
        <v>0.01673110405426795</v>
      </c>
      <c r="AM120" s="30" t="n">
        <v>0.01773599175001427</v>
      </c>
      <c r="AN120" s="32" t="n">
        <v>0</v>
      </c>
      <c r="AO120" s="32" t="n">
        <v>8.750026411319886e-06</v>
      </c>
      <c r="AP120" s="32" t="n">
        <v>5.366666751630325e-07</v>
      </c>
      <c r="AQ120" s="32" t="n">
        <v>7.464152422116936e-07</v>
      </c>
      <c r="AR120" s="32" t="n">
        <v>7.794238447249354e-07</v>
      </c>
      <c r="AS120" s="32" t="n">
        <v>1.445185205113875e-05</v>
      </c>
      <c r="AT120" s="32" t="n">
        <v>2.52643842245583e-05</v>
      </c>
      <c r="AU120" s="34" t="n">
        <v>0</v>
      </c>
      <c r="AV120" s="34" t="n">
        <v>0</v>
      </c>
      <c r="AW120" s="34" t="n">
        <v>0.2808344720952432</v>
      </c>
      <c r="AX120" s="34" t="n">
        <v>0.1764744841436473</v>
      </c>
      <c r="AY120" s="34" t="n">
        <v>0.1625456895992757</v>
      </c>
      <c r="AZ120" s="34" t="n">
        <v>0.884542031444143</v>
      </c>
      <c r="BA120" s="34" t="n">
        <v>1.504396677282309</v>
      </c>
      <c r="BB120" s="6" t="n"/>
      <c r="BC120" s="6" t="n"/>
      <c r="BD120" t="inlineStr">
        <is>
          <t>transport, Scooter, battery electric, 4-11kW, 2050/CH U</t>
        </is>
      </c>
      <c r="BF120" s="5" t="n">
        <v>0.0755629</v>
      </c>
      <c r="BG120" s="5">
        <f>BF120-R120</f>
        <v/>
      </c>
      <c r="BH120" s="2" t="n">
        <v>170.06222</v>
      </c>
    </row>
    <row r="121">
      <c r="A121">
        <f>B121&amp;" - "&amp;D121&amp;" - "&amp;IF(I121&lt;&gt;"",I121&amp;" - "&amp;E121,E121)</f>
        <v/>
      </c>
      <c r="B121" t="inlineStr">
        <is>
          <t>Scooter, battery electric, &lt;4kW</t>
        </is>
      </c>
      <c r="D121" s="18" t="n">
        <v>2020</v>
      </c>
      <c r="E121" t="inlineStr">
        <is>
          <t>CH</t>
        </is>
      </c>
      <c r="F121" t="inlineStr">
        <is>
          <t>None</t>
        </is>
      </c>
      <c r="G121" t="inlineStr">
        <is>
          <t>vkm</t>
        </is>
      </c>
      <c r="H121" t="inlineStr">
        <is>
          <t>BEV</t>
        </is>
      </c>
      <c r="I121" t="inlineStr">
        <is>
          <t>LFP</t>
        </is>
      </c>
      <c r="J121" t="inlineStr">
        <is>
          <t>None</t>
        </is>
      </c>
      <c r="L121" s="24" t="n">
        <v>0</v>
      </c>
      <c r="M121" s="24" t="n">
        <v>0</v>
      </c>
      <c r="N121" s="24" t="n">
        <v>0.004230531998315014</v>
      </c>
      <c r="O121" s="24" t="n">
        <v>0.01230659169225786</v>
      </c>
      <c r="P121" s="24" t="n">
        <v>0.004568050032272403</v>
      </c>
      <c r="Q121" s="24" t="n">
        <v>0.05879790962131647</v>
      </c>
      <c r="R121" s="24" t="n">
        <v>0.07990308334416175</v>
      </c>
      <c r="S121" s="26" t="n">
        <v>0</v>
      </c>
      <c r="T121" s="26" t="n">
        <v>0</v>
      </c>
      <c r="U121" s="26" t="n">
        <v>0.000447774029853675</v>
      </c>
      <c r="V121" s="26" t="n">
        <v>0.0004722191823356421</v>
      </c>
      <c r="W121" s="26" t="n">
        <v>0.000315589958389556</v>
      </c>
      <c r="X121" s="26" t="n">
        <v>0.03641523524177943</v>
      </c>
      <c r="Y121" s="26" t="n">
        <v>0.0376508184123583</v>
      </c>
      <c r="Z121" s="28" t="n">
        <v>0</v>
      </c>
      <c r="AA121" s="28" t="n">
        <v>0.002314547765857511</v>
      </c>
      <c r="AB121" s="28" t="n">
        <v>0.0001312248375622248</v>
      </c>
      <c r="AC121" s="28" t="n">
        <v>0.0001543898913344915</v>
      </c>
      <c r="AD121" s="28" t="n">
        <v>0.0001407766694346754</v>
      </c>
      <c r="AE121" s="28" t="n">
        <v>0.004445369311497564</v>
      </c>
      <c r="AF121" s="28" t="n">
        <v>0.007186308475686467</v>
      </c>
      <c r="AG121" s="30" t="n">
        <v>0</v>
      </c>
      <c r="AH121" s="30" t="n">
        <v>1.228469691721989e-05</v>
      </c>
      <c r="AI121" s="30" t="n">
        <v>0.0002998350315635276</v>
      </c>
      <c r="AJ121" s="30" t="n">
        <v>0.0003750735787279196</v>
      </c>
      <c r="AK121" s="30" t="n">
        <v>0.0001899191598801197</v>
      </c>
      <c r="AL121" s="30" t="n">
        <v>0.01519820431262067</v>
      </c>
      <c r="AM121" s="30" t="n">
        <v>0.01607531677970946</v>
      </c>
      <c r="AN121" s="32" t="n">
        <v>0</v>
      </c>
      <c r="AO121" s="32" t="n">
        <v>8.750026411319886e-06</v>
      </c>
      <c r="AP121" s="32" t="n">
        <v>3.780625952663593e-07</v>
      </c>
      <c r="AQ121" s="32" t="n">
        <v>7.464152422116936e-07</v>
      </c>
      <c r="AR121" s="32" t="n">
        <v>7.715701596674763e-07</v>
      </c>
      <c r="AS121" s="32" t="n">
        <v>1.095171499273861e-05</v>
      </c>
      <c r="AT121" s="32" t="n">
        <v>2.159778940120402e-05</v>
      </c>
      <c r="AU121" s="34" t="n">
        <v>0</v>
      </c>
      <c r="AV121" s="34" t="n">
        <v>0</v>
      </c>
      <c r="AW121" s="34" t="n">
        <v>0.197837902508725</v>
      </c>
      <c r="AX121" s="34" t="n">
        <v>0.1764744841436473</v>
      </c>
      <c r="AY121" s="34" t="n">
        <v>0.1601149592828387</v>
      </c>
      <c r="AZ121" s="34" t="n">
        <v>0.7994531106758759</v>
      </c>
      <c r="BA121" s="34" t="n">
        <v>1.333880456611087</v>
      </c>
      <c r="BB121" s="6" t="n"/>
      <c r="BC121" s="6" t="n"/>
      <c r="BD121" t="inlineStr">
        <is>
          <t>transport, Scooter, battery electric, &lt;4kW, LFP battery/CH U</t>
        </is>
      </c>
      <c r="BF121" s="5" t="n">
        <v>0.07334919300000001</v>
      </c>
      <c r="BG121" s="5">
        <f>BF121-R121</f>
        <v/>
      </c>
      <c r="BH121" s="2" t="n">
        <v>184.71237</v>
      </c>
    </row>
    <row r="122">
      <c r="A122">
        <f>B122&amp;" - "&amp;D122&amp;" - "&amp;IF(I122&lt;&gt;"",I122&amp;" - "&amp;E122,E122)</f>
        <v/>
      </c>
      <c r="B122" t="inlineStr">
        <is>
          <t>Scooter, battery electric, &lt;4kW</t>
        </is>
      </c>
      <c r="D122" s="18" t="n">
        <v>2030</v>
      </c>
      <c r="E122" t="inlineStr">
        <is>
          <t>CH</t>
        </is>
      </c>
      <c r="F122" t="inlineStr">
        <is>
          <t>None</t>
        </is>
      </c>
      <c r="G122" t="inlineStr">
        <is>
          <t>vkm</t>
        </is>
      </c>
      <c r="H122" t="inlineStr">
        <is>
          <t>BEV</t>
        </is>
      </c>
      <c r="I122" t="inlineStr">
        <is>
          <t>LFP</t>
        </is>
      </c>
      <c r="J122" t="inlineStr">
        <is>
          <t>None</t>
        </is>
      </c>
      <c r="L122" s="24" t="n">
        <v>0</v>
      </c>
      <c r="M122" s="24" t="n">
        <v>0</v>
      </c>
      <c r="N122" s="24" t="n">
        <v>0.004230531998315014</v>
      </c>
      <c r="O122" s="24" t="n">
        <v>0.01230659169225786</v>
      </c>
      <c r="P122" s="24" t="n">
        <v>0.004619231060443945</v>
      </c>
      <c r="Q122" s="24" t="n">
        <v>0.06449726554971544</v>
      </c>
      <c r="R122" s="24" t="n">
        <v>0.08565362030073226</v>
      </c>
      <c r="S122" s="26" t="n">
        <v>0</v>
      </c>
      <c r="T122" s="26" t="n">
        <v>0</v>
      </c>
      <c r="U122" s="26" t="n">
        <v>0.000447774029853675</v>
      </c>
      <c r="V122" s="26" t="n">
        <v>0.0004722191823356421</v>
      </c>
      <c r="W122" s="26" t="n">
        <v>0.0003188239667999624</v>
      </c>
      <c r="X122" s="26" t="n">
        <v>0.03871417729214565</v>
      </c>
      <c r="Y122" s="26" t="n">
        <v>0.03995299447113493</v>
      </c>
      <c r="Z122" s="28" t="n">
        <v>0</v>
      </c>
      <c r="AA122" s="28" t="n">
        <v>0.002314547765857511</v>
      </c>
      <c r="AB122" s="28" t="n">
        <v>0.0001312248375622248</v>
      </c>
      <c r="AC122" s="28" t="n">
        <v>0.0001543898913344915</v>
      </c>
      <c r="AD122" s="28" t="n">
        <v>0.0001422467391799105</v>
      </c>
      <c r="AE122" s="28" t="n">
        <v>0.004878821597968105</v>
      </c>
      <c r="AF122" s="28" t="n">
        <v>0.007621230831902243</v>
      </c>
      <c r="AG122" s="30" t="n">
        <v>0</v>
      </c>
      <c r="AH122" s="30" t="n">
        <v>1.228469691721989e-05</v>
      </c>
      <c r="AI122" s="30" t="n">
        <v>0.0002998350315635276</v>
      </c>
      <c r="AJ122" s="30" t="n">
        <v>0.0003750735787279196</v>
      </c>
      <c r="AK122" s="30" t="n">
        <v>0.0001912911384268503</v>
      </c>
      <c r="AL122" s="30" t="n">
        <v>0.01657752604065503</v>
      </c>
      <c r="AM122" s="30" t="n">
        <v>0.01745601048629055</v>
      </c>
      <c r="AN122" s="32" t="n">
        <v>0</v>
      </c>
      <c r="AO122" s="32" t="n">
        <v>8.750026411319886e-06</v>
      </c>
      <c r="AP122" s="32" t="n">
        <v>3.780625952663593e-07</v>
      </c>
      <c r="AQ122" s="32" t="n">
        <v>7.464152422116936e-07</v>
      </c>
      <c r="AR122" s="32" t="n">
        <v>7.769874356795028e-07</v>
      </c>
      <c r="AS122" s="32" t="n">
        <v>1.154459782110781e-05</v>
      </c>
      <c r="AT122" s="32" t="n">
        <v>2.219608950558525e-05</v>
      </c>
      <c r="AU122" s="34" t="n">
        <v>0</v>
      </c>
      <c r="AV122" s="34" t="n">
        <v>0</v>
      </c>
      <c r="AW122" s="34" t="n">
        <v>0.197837902508725</v>
      </c>
      <c r="AX122" s="34" t="n">
        <v>0.1764744841436473</v>
      </c>
      <c r="AY122" s="34" t="n">
        <v>0.1617916164111295</v>
      </c>
      <c r="AZ122" s="34" t="n">
        <v>0.8682437648482459</v>
      </c>
      <c r="BA122" s="34" t="n">
        <v>1.404347767911748</v>
      </c>
      <c r="BB122" s="6" t="n"/>
      <c r="BC122" s="6" t="n"/>
      <c r="BD122" t="inlineStr">
        <is>
          <t>transport, Scooter, battery electric, &lt;4kW, LFP battery, 2030/CH U</t>
        </is>
      </c>
      <c r="BF122" s="5" t="n">
        <v>0.076782684</v>
      </c>
      <c r="BG122" s="5">
        <f>BF122-R122</f>
        <v/>
      </c>
      <c r="BH122" s="2" t="n">
        <v>194.45586</v>
      </c>
    </row>
    <row r="123">
      <c r="A123">
        <f>B123&amp;" - "&amp;D123&amp;" - "&amp;IF(I123&lt;&gt;"",I123&amp;" - "&amp;E123,E123)</f>
        <v/>
      </c>
      <c r="B123" t="inlineStr">
        <is>
          <t>Scooter, battery electric, &lt;4kW</t>
        </is>
      </c>
      <c r="D123" s="18" t="n">
        <v>2040</v>
      </c>
      <c r="E123" t="inlineStr">
        <is>
          <t>CH</t>
        </is>
      </c>
      <c r="F123" t="inlineStr">
        <is>
          <t>None</t>
        </is>
      </c>
      <c r="G123" t="inlineStr">
        <is>
          <t>vkm</t>
        </is>
      </c>
      <c r="H123" t="inlineStr">
        <is>
          <t>BEV</t>
        </is>
      </c>
      <c r="I123" t="inlineStr">
        <is>
          <t>LFP</t>
        </is>
      </c>
      <c r="J123" t="inlineStr">
        <is>
          <t>None</t>
        </is>
      </c>
      <c r="L123" s="24" t="n">
        <v>0</v>
      </c>
      <c r="M123" s="24" t="n">
        <v>0</v>
      </c>
      <c r="N123" s="24" t="n">
        <v>0.004230531998315014</v>
      </c>
      <c r="O123" s="24" t="n">
        <v>0.01230659169225786</v>
      </c>
      <c r="P123" s="24" t="n">
        <v>0.004644146343058137</v>
      </c>
      <c r="Q123" s="24" t="n">
        <v>0.06544086454614235</v>
      </c>
      <c r="R123" s="24" t="n">
        <v>0.08662213457977336</v>
      </c>
      <c r="S123" s="26" t="n">
        <v>0</v>
      </c>
      <c r="T123" s="26" t="n">
        <v>0</v>
      </c>
      <c r="U123" s="26" t="n">
        <v>0.000447774029853675</v>
      </c>
      <c r="V123" s="26" t="n">
        <v>0.0004722191823356421</v>
      </c>
      <c r="W123" s="26" t="n">
        <v>0.0003203983047216605</v>
      </c>
      <c r="X123" s="26" t="n">
        <v>0.03833065195668149</v>
      </c>
      <c r="Y123" s="26" t="n">
        <v>0.03957104347359247</v>
      </c>
      <c r="Z123" s="28" t="n">
        <v>0</v>
      </c>
      <c r="AA123" s="28" t="n">
        <v>0.002314547765857511</v>
      </c>
      <c r="AB123" s="28" t="n">
        <v>0.0001312248375622248</v>
      </c>
      <c r="AC123" s="28" t="n">
        <v>0.0001543898913344915</v>
      </c>
      <c r="AD123" s="28" t="n">
        <v>0.0001429623794175849</v>
      </c>
      <c r="AE123" s="28" t="n">
        <v>0.00488904650651375</v>
      </c>
      <c r="AF123" s="28" t="n">
        <v>0.007632171380685563</v>
      </c>
      <c r="AG123" s="30" t="n">
        <v>0</v>
      </c>
      <c r="AH123" s="30" t="n">
        <v>1.228469691721989e-05</v>
      </c>
      <c r="AI123" s="30" t="n">
        <v>0.0002998350315635276</v>
      </c>
      <c r="AJ123" s="30" t="n">
        <v>0.0003750735787279196</v>
      </c>
      <c r="AK123" s="30" t="n">
        <v>0.0001919590271827744</v>
      </c>
      <c r="AL123" s="30" t="n">
        <v>0.01660881184858444</v>
      </c>
      <c r="AM123" s="30" t="n">
        <v>0.01748796418297588</v>
      </c>
      <c r="AN123" s="32" t="n">
        <v>0</v>
      </c>
      <c r="AO123" s="32" t="n">
        <v>8.750026411319886e-06</v>
      </c>
      <c r="AP123" s="32" t="n">
        <v>3.780625952663593e-07</v>
      </c>
      <c r="AQ123" s="32" t="n">
        <v>7.464152422116936e-07</v>
      </c>
      <c r="AR123" s="32" t="n">
        <v>7.796246035454226e-07</v>
      </c>
      <c r="AS123" s="32" t="n">
        <v>1.147640647557148e-05</v>
      </c>
      <c r="AT123" s="32" t="n">
        <v>2.213053532791484e-05</v>
      </c>
      <c r="AU123" s="34" t="n">
        <v>0</v>
      </c>
      <c r="AV123" s="34" t="n">
        <v>0</v>
      </c>
      <c r="AW123" s="34" t="n">
        <v>0.197837902508725</v>
      </c>
      <c r="AX123" s="34" t="n">
        <v>0.1764744841436473</v>
      </c>
      <c r="AY123" s="34" t="n">
        <v>0.1626078248323135</v>
      </c>
      <c r="AZ123" s="34" t="n">
        <v>0.8755286429088789</v>
      </c>
      <c r="BA123" s="34" t="n">
        <v>1.412448854393565</v>
      </c>
      <c r="BB123" s="6" t="n"/>
      <c r="BC123" s="6" t="n"/>
      <c r="BD123" t="inlineStr">
        <is>
          <t>transport, Scooter, battery electric, &lt;4kW, LFP battery, 2040/CH U</t>
        </is>
      </c>
      <c r="BF123" s="5" t="n">
        <v>0.076949036</v>
      </c>
      <c r="BG123" s="5">
        <f>BF123-R123</f>
        <v/>
      </c>
      <c r="BH123" s="2" t="n">
        <v>191.62394</v>
      </c>
    </row>
    <row r="124">
      <c r="A124">
        <f>B124&amp;" - "&amp;D124&amp;" - "&amp;IF(I124&lt;&gt;"",I124&amp;" - "&amp;E124,E124)</f>
        <v/>
      </c>
      <c r="B124" t="inlineStr">
        <is>
          <t>Scooter, battery electric, &lt;4kW</t>
        </is>
      </c>
      <c r="D124" s="18" t="n">
        <v>2050</v>
      </c>
      <c r="E124" t="inlineStr">
        <is>
          <t>CH</t>
        </is>
      </c>
      <c r="F124" t="inlineStr">
        <is>
          <t>None</t>
        </is>
      </c>
      <c r="G124" t="inlineStr">
        <is>
          <t>vkm</t>
        </is>
      </c>
      <c r="H124" t="inlineStr">
        <is>
          <t>BEV</t>
        </is>
      </c>
      <c r="I124" t="inlineStr">
        <is>
          <t>LFP</t>
        </is>
      </c>
      <c r="J124" t="inlineStr">
        <is>
          <t>None</t>
        </is>
      </c>
      <c r="L124" s="24" t="n">
        <v>0</v>
      </c>
      <c r="M124" s="24" t="n">
        <v>0</v>
      </c>
      <c r="N124" s="24" t="n">
        <v>0.004230531998315014</v>
      </c>
      <c r="O124" s="24" t="n">
        <v>0.01230659169225786</v>
      </c>
      <c r="P124" s="24" t="n">
        <v>0.004645390589814754</v>
      </c>
      <c r="Q124" s="24" t="n">
        <v>0.0619672857032913</v>
      </c>
      <c r="R124" s="24" t="n">
        <v>0.08314979998367893</v>
      </c>
      <c r="S124" s="26" t="n">
        <v>0</v>
      </c>
      <c r="T124" s="26" t="n">
        <v>0</v>
      </c>
      <c r="U124" s="26" t="n">
        <v>0.000447774029853675</v>
      </c>
      <c r="V124" s="26" t="n">
        <v>0.0004722191823356421</v>
      </c>
      <c r="W124" s="26" t="n">
        <v>0.0003204769257384566</v>
      </c>
      <c r="X124" s="26" t="n">
        <v>0.03499872519285516</v>
      </c>
      <c r="Y124" s="26" t="n">
        <v>0.03623919533078293</v>
      </c>
      <c r="Z124" s="28" t="n">
        <v>0</v>
      </c>
      <c r="AA124" s="28" t="n">
        <v>0.002314547765857511</v>
      </c>
      <c r="AB124" s="28" t="n">
        <v>0.0001312248375622248</v>
      </c>
      <c r="AC124" s="28" t="n">
        <v>0.0001543898913344915</v>
      </c>
      <c r="AD124" s="28" t="n">
        <v>0.0001429981178460193</v>
      </c>
      <c r="AE124" s="28" t="n">
        <v>0.004468802029398962</v>
      </c>
      <c r="AF124" s="28" t="n">
        <v>0.007211962641999208</v>
      </c>
      <c r="AG124" s="30" t="n">
        <v>0</v>
      </c>
      <c r="AH124" s="30" t="n">
        <v>1.228469691721989e-05</v>
      </c>
      <c r="AI124" s="30" t="n">
        <v>0.0002998350315635276</v>
      </c>
      <c r="AJ124" s="30" t="n">
        <v>0.0003750735787279196</v>
      </c>
      <c r="AK124" s="30" t="n">
        <v>0.0001919923809452505</v>
      </c>
      <c r="AL124" s="30" t="n">
        <v>0.01527339342867375</v>
      </c>
      <c r="AM124" s="30" t="n">
        <v>0.01615257911682767</v>
      </c>
      <c r="AN124" s="32" t="n">
        <v>0</v>
      </c>
      <c r="AO124" s="32" t="n">
        <v>8.750026411319886e-06</v>
      </c>
      <c r="AP124" s="32" t="n">
        <v>3.780625952663593e-07</v>
      </c>
      <c r="AQ124" s="32" t="n">
        <v>7.464152422116936e-07</v>
      </c>
      <c r="AR124" s="32" t="n">
        <v>7.797563013316622e-07</v>
      </c>
      <c r="AS124" s="32" t="n">
        <v>1.068917165979742e-05</v>
      </c>
      <c r="AT124" s="32" t="n">
        <v>2.134343220992702e-05</v>
      </c>
      <c r="AU124" s="34" t="n">
        <v>0</v>
      </c>
      <c r="AV124" s="34" t="n">
        <v>0</v>
      </c>
      <c r="AW124" s="34" t="n">
        <v>0.197837902508725</v>
      </c>
      <c r="AX124" s="34" t="n">
        <v>0.1764744841436473</v>
      </c>
      <c r="AY124" s="34" t="n">
        <v>0.1626485855451862</v>
      </c>
      <c r="AZ124" s="34" t="n">
        <v>0.8231182522872805</v>
      </c>
      <c r="BA124" s="34" t="n">
        <v>1.360079224484839</v>
      </c>
      <c r="BB124" s="6" t="n"/>
      <c r="BC124" s="6" t="n"/>
      <c r="BD124" t="inlineStr">
        <is>
          <t>transport, Scooter, battery electric, &lt;4kW, LFP battery, 2050/CH U</t>
        </is>
      </c>
      <c r="BF124" s="5" t="n">
        <v>0.07380828</v>
      </c>
      <c r="BG124" s="5">
        <f>BF124-R124</f>
        <v/>
      </c>
      <c r="BH124" s="2" t="n">
        <v>174.3762</v>
      </c>
    </row>
    <row r="125">
      <c r="A125">
        <f>B125&amp;" - "&amp;D125&amp;" - "&amp;IF(I125&lt;&gt;"",I125&amp;" - "&amp;E125,E125)</f>
        <v/>
      </c>
      <c r="B125" t="inlineStr">
        <is>
          <t>Scooter, battery electric, 4-11kW</t>
        </is>
      </c>
      <c r="D125" s="18" t="n">
        <v>2020</v>
      </c>
      <c r="E125" t="inlineStr">
        <is>
          <t>CH</t>
        </is>
      </c>
      <c r="F125" t="inlineStr">
        <is>
          <t>None</t>
        </is>
      </c>
      <c r="G125" t="inlineStr">
        <is>
          <t>vkm</t>
        </is>
      </c>
      <c r="H125" t="inlineStr">
        <is>
          <t>BEV</t>
        </is>
      </c>
      <c r="I125" t="inlineStr">
        <is>
          <t>LFP</t>
        </is>
      </c>
      <c r="J125" t="inlineStr">
        <is>
          <t>None</t>
        </is>
      </c>
      <c r="L125" s="24" t="n">
        <v>0</v>
      </c>
      <c r="M125" s="24" t="n">
        <v>0</v>
      </c>
      <c r="N125" s="24" t="n">
        <v>0.006005316500848137</v>
      </c>
      <c r="O125" s="24" t="n">
        <v>0.01476791003070943</v>
      </c>
      <c r="P125" s="24" t="n">
        <v>0.00473647855664362</v>
      </c>
      <c r="Q125" s="24" t="n">
        <v>0.06850398595314684</v>
      </c>
      <c r="R125" s="24" t="n">
        <v>0.09401369104134803</v>
      </c>
      <c r="S125" s="26" t="n">
        <v>0</v>
      </c>
      <c r="T125" s="26" t="n">
        <v>0</v>
      </c>
      <c r="U125" s="26" t="n">
        <v>0.0006356233143260842</v>
      </c>
      <c r="V125" s="26" t="n">
        <v>0.0005666630188027706</v>
      </c>
      <c r="W125" s="26" t="n">
        <v>0.0003262325594436656</v>
      </c>
      <c r="X125" s="26" t="n">
        <v>0.04418601565715325</v>
      </c>
      <c r="Y125" s="26" t="n">
        <v>0.04571453454972577</v>
      </c>
      <c r="Z125" s="28" t="n">
        <v>0</v>
      </c>
      <c r="AA125" s="28" t="n">
        <v>0.002314547765857511</v>
      </c>
      <c r="AB125" s="28" t="n">
        <v>0.0001862760245395656</v>
      </c>
      <c r="AC125" s="28" t="n">
        <v>0.0001852678696013898</v>
      </c>
      <c r="AD125" s="28" t="n">
        <v>0.0001456144323081142</v>
      </c>
      <c r="AE125" s="28" t="n">
        <v>0.005268761906268967</v>
      </c>
      <c r="AF125" s="28" t="n">
        <v>0.008100467998575549</v>
      </c>
      <c r="AG125" s="30" t="n">
        <v>0</v>
      </c>
      <c r="AH125" s="30" t="n">
        <v>1.228469691721989e-05</v>
      </c>
      <c r="AI125" s="30" t="n">
        <v>0.0004256212370685154</v>
      </c>
      <c r="AJ125" s="30" t="n">
        <v>0.0004500882944735035</v>
      </c>
      <c r="AK125" s="30" t="n">
        <v>0.0001944341204104222</v>
      </c>
      <c r="AL125" s="30" t="n">
        <v>0.01817765804369269</v>
      </c>
      <c r="AM125" s="30" t="n">
        <v>0.01926008639256235</v>
      </c>
      <c r="AN125" s="32" t="n">
        <v>0</v>
      </c>
      <c r="AO125" s="32" t="n">
        <v>8.750026411319886e-06</v>
      </c>
      <c r="AP125" s="32" t="n">
        <v>5.366666751630325e-07</v>
      </c>
      <c r="AQ125" s="32" t="n">
        <v>8.956982906540324e-07</v>
      </c>
      <c r="AR125" s="32" t="n">
        <v>7.893975429267393e-07</v>
      </c>
      <c r="AS125" s="32" t="n">
        <v>1.245653359270986e-05</v>
      </c>
      <c r="AT125" s="32" t="n">
        <v>2.342832251277355e-05</v>
      </c>
      <c r="AU125" s="34" t="n">
        <v>0</v>
      </c>
      <c r="AV125" s="34" t="n">
        <v>0</v>
      </c>
      <c r="AW125" s="34" t="n">
        <v>0.2808344720952432</v>
      </c>
      <c r="AX125" s="34" t="n">
        <v>0.2117693809723766</v>
      </c>
      <c r="AY125" s="34" t="n">
        <v>0.1656325679765914</v>
      </c>
      <c r="AZ125" s="34" t="n">
        <v>0.9304728369117751</v>
      </c>
      <c r="BA125" s="34" t="n">
        <v>1.588709257955986</v>
      </c>
      <c r="BB125" s="6" t="n"/>
      <c r="BC125" s="6" t="n"/>
      <c r="BD125" t="inlineStr">
        <is>
          <t>transport, Scooter, battery electric, 4-11kW, LFP battery/CH U</t>
        </is>
      </c>
      <c r="BF125" s="5" t="n">
        <v>0.08509820700000001</v>
      </c>
      <c r="BG125" s="5">
        <f>BF125-R125</f>
        <v/>
      </c>
      <c r="BH125" s="2" t="n">
        <v>216.7672</v>
      </c>
    </row>
    <row r="126">
      <c r="A126">
        <f>B126&amp;" - "&amp;D126&amp;" - "&amp;IF(I126&lt;&gt;"",I126&amp;" - "&amp;E126,E126)</f>
        <v/>
      </c>
      <c r="B126" t="inlineStr">
        <is>
          <t>Scooter, battery electric, 4-11kW</t>
        </is>
      </c>
      <c r="D126" s="18" t="n">
        <v>2030</v>
      </c>
      <c r="E126" t="inlineStr">
        <is>
          <t>CH</t>
        </is>
      </c>
      <c r="F126" t="inlineStr">
        <is>
          <t>None</t>
        </is>
      </c>
      <c r="G126" t="inlineStr">
        <is>
          <t>vkm</t>
        </is>
      </c>
      <c r="H126" t="inlineStr">
        <is>
          <t>BEV</t>
        </is>
      </c>
      <c r="I126" t="inlineStr">
        <is>
          <t>LFP</t>
        </is>
      </c>
      <c r="J126" t="inlineStr">
        <is>
          <t>None</t>
        </is>
      </c>
      <c r="L126" s="24" t="n">
        <v>0</v>
      </c>
      <c r="M126" s="24" t="n">
        <v>0</v>
      </c>
      <c r="N126" s="24" t="n">
        <v>0.006005316500848137</v>
      </c>
      <c r="O126" s="24" t="n">
        <v>0.01476791003070943</v>
      </c>
      <c r="P126" s="24" t="n">
        <v>0.004810814713480971</v>
      </c>
      <c r="Q126" s="24" t="n">
        <v>0.07398188192310844</v>
      </c>
      <c r="R126" s="24" t="n">
        <v>0.09956592316814697</v>
      </c>
      <c r="S126" s="26" t="n">
        <v>0</v>
      </c>
      <c r="T126" s="26" t="n">
        <v>0</v>
      </c>
      <c r="U126" s="26" t="n">
        <v>0.0006356233143260842</v>
      </c>
      <c r="V126" s="26" t="n">
        <v>0.0005666630188027706</v>
      </c>
      <c r="W126" s="26" t="n">
        <v>0.0003309296858007902</v>
      </c>
      <c r="X126" s="26" t="n">
        <v>0.04656325637402817</v>
      </c>
      <c r="Y126" s="26" t="n">
        <v>0.04809647239295781</v>
      </c>
      <c r="Z126" s="28" t="n">
        <v>0</v>
      </c>
      <c r="AA126" s="28" t="n">
        <v>0.002314547765857511</v>
      </c>
      <c r="AB126" s="28" t="n">
        <v>0.0001862760245395656</v>
      </c>
      <c r="AC126" s="28" t="n">
        <v>0.0001852678696013898</v>
      </c>
      <c r="AD126" s="28" t="n">
        <v>0.0001477495854898237</v>
      </c>
      <c r="AE126" s="28" t="n">
        <v>0.005699908956431858</v>
      </c>
      <c r="AF126" s="28" t="n">
        <v>0.008533750201920149</v>
      </c>
      <c r="AG126" s="30" t="n">
        <v>0</v>
      </c>
      <c r="AH126" s="30" t="n">
        <v>1.228469691721989e-05</v>
      </c>
      <c r="AI126" s="30" t="n">
        <v>0.0004256212370685154</v>
      </c>
      <c r="AJ126" s="30" t="n">
        <v>0.0004500882944735035</v>
      </c>
      <c r="AK126" s="30" t="n">
        <v>0.0001964268043417692</v>
      </c>
      <c r="AL126" s="30" t="n">
        <v>0.01954088052187002</v>
      </c>
      <c r="AM126" s="30" t="n">
        <v>0.02062530155467103</v>
      </c>
      <c r="AN126" s="32" t="n">
        <v>0</v>
      </c>
      <c r="AO126" s="32" t="n">
        <v>8.750026411319886e-06</v>
      </c>
      <c r="AP126" s="32" t="n">
        <v>5.366666751630325e-07</v>
      </c>
      <c r="AQ126" s="32" t="n">
        <v>8.956982906540324e-07</v>
      </c>
      <c r="AR126" s="32" t="n">
        <v>7.972656826192735e-07</v>
      </c>
      <c r="AS126" s="32" t="n">
        <v>1.307285901022128e-05</v>
      </c>
      <c r="AT126" s="32" t="n">
        <v>2.405251606997751e-05</v>
      </c>
      <c r="AU126" s="34" t="n">
        <v>0</v>
      </c>
      <c r="AV126" s="34" t="n">
        <v>0</v>
      </c>
      <c r="AW126" s="34" t="n">
        <v>0.2808344720952432</v>
      </c>
      <c r="AX126" s="34" t="n">
        <v>0.2117693809723766</v>
      </c>
      <c r="AY126" s="34" t="n">
        <v>0.1680677720298071</v>
      </c>
      <c r="AZ126" s="34" t="n">
        <v>0.9976959843438395</v>
      </c>
      <c r="BA126" s="34" t="n">
        <v>1.658367609441266</v>
      </c>
      <c r="BB126" s="6" t="n"/>
      <c r="BC126" s="6" t="n"/>
      <c r="BD126" t="inlineStr">
        <is>
          <t>transport, Scooter, battery electric, 4-11kW, LFP battery, 2030/CH U</t>
        </is>
      </c>
      <c r="BF126" s="5" t="n">
        <v>0.08857004</v>
      </c>
      <c r="BG126" s="5">
        <f>BF126-R126</f>
        <v/>
      </c>
      <c r="BH126" s="2" t="n">
        <v>227.32027</v>
      </c>
    </row>
    <row r="127">
      <c r="A127">
        <f>B127&amp;" - "&amp;D127&amp;" - "&amp;IF(I127&lt;&gt;"",I127&amp;" - "&amp;E127,E127)</f>
        <v/>
      </c>
      <c r="B127" t="inlineStr">
        <is>
          <t>Scooter, battery electric, 4-11kW</t>
        </is>
      </c>
      <c r="D127" s="18" t="n">
        <v>2040</v>
      </c>
      <c r="E127" t="inlineStr">
        <is>
          <t>CH</t>
        </is>
      </c>
      <c r="F127" t="inlineStr">
        <is>
          <t>None</t>
        </is>
      </c>
      <c r="G127" t="inlineStr">
        <is>
          <t>vkm</t>
        </is>
      </c>
      <c r="H127" t="inlineStr">
        <is>
          <t>BEV</t>
        </is>
      </c>
      <c r="I127" t="inlineStr">
        <is>
          <t>LFP</t>
        </is>
      </c>
      <c r="J127" t="inlineStr">
        <is>
          <t>None</t>
        </is>
      </c>
      <c r="L127" s="24" t="n">
        <v>0</v>
      </c>
      <c r="M127" s="24" t="n">
        <v>0</v>
      </c>
      <c r="N127" s="24" t="n">
        <v>0.006005316500848137</v>
      </c>
      <c r="O127" s="24" t="n">
        <v>0.01476791003070943</v>
      </c>
      <c r="P127" s="24" t="n">
        <v>0.004845577753961552</v>
      </c>
      <c r="Q127" s="24" t="n">
        <v>0.07410723503808637</v>
      </c>
      <c r="R127" s="24" t="n">
        <v>0.09972603932360549</v>
      </c>
      <c r="S127" s="26" t="n">
        <v>0</v>
      </c>
      <c r="T127" s="26" t="n">
        <v>0</v>
      </c>
      <c r="U127" s="26" t="n">
        <v>0.0006356233143260842</v>
      </c>
      <c r="V127" s="26" t="n">
        <v>0.0005666630188027706</v>
      </c>
      <c r="W127" s="26" t="n">
        <v>0.000333126280306643</v>
      </c>
      <c r="X127" s="26" t="n">
        <v>0.04578355217353369</v>
      </c>
      <c r="Y127" s="26" t="n">
        <v>0.04731896478696919</v>
      </c>
      <c r="Z127" s="28" t="n">
        <v>0</v>
      </c>
      <c r="AA127" s="28" t="n">
        <v>0.002314547765857511</v>
      </c>
      <c r="AB127" s="28" t="n">
        <v>0.0001862760245395656</v>
      </c>
      <c r="AC127" s="28" t="n">
        <v>0.0001852678696013898</v>
      </c>
      <c r="AD127" s="28" t="n">
        <v>0.0001487480823135218</v>
      </c>
      <c r="AE127" s="28" t="n">
        <v>0.005643211888988241</v>
      </c>
      <c r="AF127" s="28" t="n">
        <v>0.008478051631300229</v>
      </c>
      <c r="AG127" s="30" t="n">
        <v>0</v>
      </c>
      <c r="AH127" s="30" t="n">
        <v>1.228469691721989e-05</v>
      </c>
      <c r="AI127" s="30" t="n">
        <v>0.0004256212370685154</v>
      </c>
      <c r="AJ127" s="30" t="n">
        <v>0.0004500882944735035</v>
      </c>
      <c r="AK127" s="30" t="n">
        <v>0.0001973586759250956</v>
      </c>
      <c r="AL127" s="30" t="n">
        <v>0.0193535885047705</v>
      </c>
      <c r="AM127" s="30" t="n">
        <v>0.02043894140915484</v>
      </c>
      <c r="AN127" s="32" t="n">
        <v>0</v>
      </c>
      <c r="AO127" s="32" t="n">
        <v>8.750026411319886e-06</v>
      </c>
      <c r="AP127" s="32" t="n">
        <v>5.366666751630325e-07</v>
      </c>
      <c r="AQ127" s="32" t="n">
        <v>8.956982906540324e-07</v>
      </c>
      <c r="AR127" s="32" t="n">
        <v>8.009451902811628e-07</v>
      </c>
      <c r="AS127" s="32" t="n">
        <v>1.291124506359059e-05</v>
      </c>
      <c r="AT127" s="32" t="n">
        <v>2.38945816310087e-05</v>
      </c>
      <c r="AU127" s="34" t="n">
        <v>0</v>
      </c>
      <c r="AV127" s="34" t="n">
        <v>0</v>
      </c>
      <c r="AW127" s="34" t="n">
        <v>0.2808344720952432</v>
      </c>
      <c r="AX127" s="34" t="n">
        <v>0.2117693809723766</v>
      </c>
      <c r="AY127" s="34" t="n">
        <v>0.1692065865809231</v>
      </c>
      <c r="AZ127" s="34" t="n">
        <v>0.9948746807725045</v>
      </c>
      <c r="BA127" s="34" t="n">
        <v>1.656685120421047</v>
      </c>
      <c r="BB127" s="6" t="n"/>
      <c r="BC127" s="6" t="n"/>
      <c r="BD127" t="inlineStr">
        <is>
          <t>transport, Scooter, battery electric, 4-11kW, LFP battery, 2040/CH U</t>
        </is>
      </c>
      <c r="BF127" s="5" t="n">
        <v>0.08825635499999999</v>
      </c>
      <c r="BG127" s="5">
        <f>BF127-R127</f>
        <v/>
      </c>
      <c r="BH127" s="2" t="n">
        <v>222.82937</v>
      </c>
    </row>
    <row r="128">
      <c r="A128">
        <f>B128&amp;" - "&amp;D128&amp;" - "&amp;IF(I128&lt;&gt;"",I128&amp;" - "&amp;E128,E128)</f>
        <v/>
      </c>
      <c r="B128" t="inlineStr">
        <is>
          <t>Scooter, battery electric, 4-11kW</t>
        </is>
      </c>
      <c r="D128" s="18" t="n">
        <v>2050</v>
      </c>
      <c r="E128" t="inlineStr">
        <is>
          <t>CH</t>
        </is>
      </c>
      <c r="F128" t="inlineStr">
        <is>
          <t>None</t>
        </is>
      </c>
      <c r="G128" t="inlineStr">
        <is>
          <t>vkm</t>
        </is>
      </c>
      <c r="H128" t="inlineStr">
        <is>
          <t>BEV</t>
        </is>
      </c>
      <c r="I128" t="inlineStr">
        <is>
          <t>LFP</t>
        </is>
      </c>
      <c r="J128" t="inlineStr">
        <is>
          <t>None</t>
        </is>
      </c>
      <c r="L128" s="24" t="n">
        <v>0</v>
      </c>
      <c r="M128" s="24" t="n">
        <v>0</v>
      </c>
      <c r="N128" s="24" t="n">
        <v>0.006005316500848137</v>
      </c>
      <c r="O128" s="24" t="n">
        <v>0.01476791003070943</v>
      </c>
      <c r="P128" s="24" t="n">
        <v>0.004833985015887713</v>
      </c>
      <c r="Q128" s="24" t="n">
        <v>0.06791698192317557</v>
      </c>
      <c r="R128" s="24" t="n">
        <v>0.09352419347062085</v>
      </c>
      <c r="S128" s="26" t="n">
        <v>0</v>
      </c>
      <c r="T128" s="26" t="n">
        <v>0</v>
      </c>
      <c r="U128" s="26" t="n">
        <v>0.0006356233143260842</v>
      </c>
      <c r="V128" s="26" t="n">
        <v>0.0005666630188027706</v>
      </c>
      <c r="W128" s="26" t="n">
        <v>0.0003323937625403961</v>
      </c>
      <c r="X128" s="26" t="n">
        <v>0.04079598865565106</v>
      </c>
      <c r="Y128" s="26" t="n">
        <v>0.04233066875132031</v>
      </c>
      <c r="Z128" s="28" t="n">
        <v>0</v>
      </c>
      <c r="AA128" s="28" t="n">
        <v>0.002314547765857511</v>
      </c>
      <c r="AB128" s="28" t="n">
        <v>0.0001862760245395656</v>
      </c>
      <c r="AC128" s="28" t="n">
        <v>0.0001852678696013898</v>
      </c>
      <c r="AD128" s="28" t="n">
        <v>0.0001484151047607914</v>
      </c>
      <c r="AE128" s="28" t="n">
        <v>0.004971365517355946</v>
      </c>
      <c r="AF128" s="28" t="n">
        <v>0.007805872282115203</v>
      </c>
      <c r="AG128" s="30" t="n">
        <v>0</v>
      </c>
      <c r="AH128" s="30" t="n">
        <v>1.228469691721989e-05</v>
      </c>
      <c r="AI128" s="30" t="n">
        <v>0.0004256212370685154</v>
      </c>
      <c r="AJ128" s="30" t="n">
        <v>0.0004500882944735035</v>
      </c>
      <c r="AK128" s="30" t="n">
        <v>0.0001970479164795865</v>
      </c>
      <c r="AL128" s="30" t="n">
        <v>0.01721581872781659</v>
      </c>
      <c r="AM128" s="30" t="n">
        <v>0.01830086087275542</v>
      </c>
      <c r="AN128" s="32" t="n">
        <v>0</v>
      </c>
      <c r="AO128" s="32" t="n">
        <v>8.750026411319886e-06</v>
      </c>
      <c r="AP128" s="32" t="n">
        <v>5.366666751630325e-07</v>
      </c>
      <c r="AQ128" s="32" t="n">
        <v>8.956982906540324e-07</v>
      </c>
      <c r="AR128" s="32" t="n">
        <v>7.997181523703451e-07</v>
      </c>
      <c r="AS128" s="32" t="n">
        <v>1.172041058953059e-05</v>
      </c>
      <c r="AT128" s="32" t="n">
        <v>2.270252011903789e-05</v>
      </c>
      <c r="AU128" s="34" t="n">
        <v>0</v>
      </c>
      <c r="AV128" s="34" t="n">
        <v>0</v>
      </c>
      <c r="AW128" s="34" t="n">
        <v>0.2808344720952432</v>
      </c>
      <c r="AX128" s="34" t="n">
        <v>0.2117693809723766</v>
      </c>
      <c r="AY128" s="34" t="n">
        <v>0.1688268160365964</v>
      </c>
      <c r="AZ128" s="34" t="n">
        <v>0.9066855887612052</v>
      </c>
      <c r="BA128" s="34" t="n">
        <v>1.568116257865421</v>
      </c>
      <c r="BB128" s="6" t="n"/>
      <c r="BC128" s="6" t="n"/>
      <c r="BD128" t="inlineStr">
        <is>
          <t>transport, Scooter, battery electric, 4-11kW, LFP battery, 2050/CH U</t>
        </is>
      </c>
      <c r="BF128" s="5" t="n">
        <v>0.083188095</v>
      </c>
      <c r="BG128" s="5">
        <f>BF128-R128</f>
        <v/>
      </c>
      <c r="BH128" s="2" t="n">
        <v>197.69713</v>
      </c>
    </row>
    <row r="129">
      <c r="A129">
        <f>B129&amp;" - "&amp;D129&amp;" - "&amp;IF(I129&lt;&gt;"",I129&amp;" - "&amp;E129,E129)</f>
        <v/>
      </c>
      <c r="B129" t="inlineStr">
        <is>
          <t>Scooter, battery electric, &lt;4kW</t>
        </is>
      </c>
      <c r="D129" s="18" t="n">
        <v>2020</v>
      </c>
      <c r="E129" t="inlineStr">
        <is>
          <t>CH</t>
        </is>
      </c>
      <c r="F129" t="inlineStr">
        <is>
          <t>None</t>
        </is>
      </c>
      <c r="G129" t="inlineStr">
        <is>
          <t>vkm</t>
        </is>
      </c>
      <c r="H129" t="inlineStr">
        <is>
          <t>BEV</t>
        </is>
      </c>
      <c r="I129" t="inlineStr">
        <is>
          <t>NCA</t>
        </is>
      </c>
      <c r="J129" t="inlineStr">
        <is>
          <t>None</t>
        </is>
      </c>
      <c r="L129" s="24" t="n">
        <v>0</v>
      </c>
      <c r="M129" s="24" t="n">
        <v>0</v>
      </c>
      <c r="N129" s="24" t="n">
        <v>0.004230531998315014</v>
      </c>
      <c r="O129" s="24" t="n">
        <v>0.01230659169225786</v>
      </c>
      <c r="P129" s="24" t="n">
        <v>0.00449111916573528</v>
      </c>
      <c r="Q129" s="24" t="n">
        <v>0.04206783268099531</v>
      </c>
      <c r="R129" s="24" t="n">
        <v>0.06309607553730345</v>
      </c>
      <c r="S129" s="26" t="n">
        <v>0</v>
      </c>
      <c r="T129" s="26" t="n">
        <v>0</v>
      </c>
      <c r="U129" s="26" t="n">
        <v>0.000447774029853675</v>
      </c>
      <c r="V129" s="26" t="n">
        <v>0.0004722191823356421</v>
      </c>
      <c r="W129" s="26" t="n">
        <v>0.0003107288784486248</v>
      </c>
      <c r="X129" s="26" t="n">
        <v>0.02890499184582182</v>
      </c>
      <c r="Y129" s="26" t="n">
        <v>0.03013571393645976</v>
      </c>
      <c r="Z129" s="28" t="n">
        <v>0</v>
      </c>
      <c r="AA129" s="28" t="n">
        <v>0.002314547765857511</v>
      </c>
      <c r="AB129" s="28" t="n">
        <v>0.0001312248375622248</v>
      </c>
      <c r="AC129" s="28" t="n">
        <v>0.0001543898913344915</v>
      </c>
      <c r="AD129" s="28" t="n">
        <v>0.0001385669885546453</v>
      </c>
      <c r="AE129" s="28" t="n">
        <v>0.003075674854530667</v>
      </c>
      <c r="AF129" s="28" t="n">
        <v>0.00581440433783954</v>
      </c>
      <c r="AG129" s="30" t="n">
        <v>0</v>
      </c>
      <c r="AH129" s="30" t="n">
        <v>1.228469691721989e-05</v>
      </c>
      <c r="AI129" s="30" t="n">
        <v>0.0002998350315635276</v>
      </c>
      <c r="AJ129" s="30" t="n">
        <v>0.0003750735787279196</v>
      </c>
      <c r="AK129" s="30" t="n">
        <v>0.0001878569211514139</v>
      </c>
      <c r="AL129" s="30" t="n">
        <v>0.01057436942931865</v>
      </c>
      <c r="AM129" s="30" t="n">
        <v>0.01144941965767873</v>
      </c>
      <c r="AN129" s="32" t="n">
        <v>0</v>
      </c>
      <c r="AO129" s="32" t="n">
        <v>8.750026411319886e-06</v>
      </c>
      <c r="AP129" s="32" t="n">
        <v>3.780625952663593e-07</v>
      </c>
      <c r="AQ129" s="32" t="n">
        <v>7.464152422116936e-07</v>
      </c>
      <c r="AR129" s="32" t="n">
        <v>7.634273819085157e-07</v>
      </c>
      <c r="AS129" s="32" t="n">
        <v>9.260572067135122e-06</v>
      </c>
      <c r="AT129" s="32" t="n">
        <v>1.989850369784158e-05</v>
      </c>
      <c r="AU129" s="34" t="n">
        <v>0</v>
      </c>
      <c r="AV129" s="34" t="n">
        <v>0</v>
      </c>
      <c r="AW129" s="34" t="n">
        <v>0.197837902508725</v>
      </c>
      <c r="AX129" s="34" t="n">
        <v>0.1764744841436473</v>
      </c>
      <c r="AY129" s="34" t="n">
        <v>0.1575947542308274</v>
      </c>
      <c r="AZ129" s="34" t="n">
        <v>0.5839915891522655</v>
      </c>
      <c r="BA129" s="34" t="n">
        <v>1.115898730035465</v>
      </c>
      <c r="BB129" s="6" t="n"/>
      <c r="BC129" s="6" t="n"/>
      <c r="BD129" t="inlineStr">
        <is>
          <t>transport, Scooter, battery electric, &lt;4kW, NCA battery/CH U</t>
        </is>
      </c>
      <c r="BF129" s="5" t="n">
        <v>0.061868041</v>
      </c>
      <c r="BG129" s="5">
        <f>BF129-R129</f>
        <v/>
      </c>
      <c r="BH129" s="2" t="n">
        <v>143.05759</v>
      </c>
    </row>
    <row r="130">
      <c r="A130">
        <f>B130&amp;" - "&amp;D130&amp;" - "&amp;IF(I130&lt;&gt;"",I130&amp;" - "&amp;E130,E130)</f>
        <v/>
      </c>
      <c r="B130" t="inlineStr">
        <is>
          <t>Scooter, battery electric, &lt;4kW</t>
        </is>
      </c>
      <c r="D130" s="18" t="n">
        <v>2030</v>
      </c>
      <c r="E130" t="inlineStr">
        <is>
          <t>CH</t>
        </is>
      </c>
      <c r="F130" t="inlineStr">
        <is>
          <t>None</t>
        </is>
      </c>
      <c r="G130" t="inlineStr">
        <is>
          <t>vkm</t>
        </is>
      </c>
      <c r="H130" t="inlineStr">
        <is>
          <t>BEV</t>
        </is>
      </c>
      <c r="I130" t="inlineStr">
        <is>
          <t>NCA</t>
        </is>
      </c>
      <c r="J130" t="inlineStr">
        <is>
          <t>None</t>
        </is>
      </c>
      <c r="L130" s="24" t="n">
        <v>0</v>
      </c>
      <c r="M130" s="24" t="n">
        <v>0</v>
      </c>
      <c r="N130" s="24" t="n">
        <v>0.004230531998315014</v>
      </c>
      <c r="O130" s="24" t="n">
        <v>0.01230659169225786</v>
      </c>
      <c r="P130" s="24" t="n">
        <v>0.004500875881156063</v>
      </c>
      <c r="Q130" s="24" t="n">
        <v>0.04549582107930619</v>
      </c>
      <c r="R130" s="24" t="n">
        <v>0.06653382065103514</v>
      </c>
      <c r="S130" s="26" t="n">
        <v>0</v>
      </c>
      <c r="T130" s="26" t="n">
        <v>0</v>
      </c>
      <c r="U130" s="26" t="n">
        <v>0.000447774029853675</v>
      </c>
      <c r="V130" s="26" t="n">
        <v>0.0004722191823356421</v>
      </c>
      <c r="W130" s="26" t="n">
        <v>0.000311345382275453</v>
      </c>
      <c r="X130" s="26" t="n">
        <v>0.02951311663845284</v>
      </c>
      <c r="Y130" s="26" t="n">
        <v>0.03074445523291761</v>
      </c>
      <c r="Z130" s="28" t="n">
        <v>0</v>
      </c>
      <c r="AA130" s="28" t="n">
        <v>0.002314547765857511</v>
      </c>
      <c r="AB130" s="28" t="n">
        <v>0.0001312248375622248</v>
      </c>
      <c r="AC130" s="28" t="n">
        <v>0.0001543898913344915</v>
      </c>
      <c r="AD130" s="28" t="n">
        <v>0.0001388472301337103</v>
      </c>
      <c r="AE130" s="28" t="n">
        <v>0.00327161117739709</v>
      </c>
      <c r="AF130" s="28" t="n">
        <v>0.006010620902285027</v>
      </c>
      <c r="AG130" s="30" t="n">
        <v>0</v>
      </c>
      <c r="AH130" s="30" t="n">
        <v>1.228469691721989e-05</v>
      </c>
      <c r="AI130" s="30" t="n">
        <v>0.0002998350315635276</v>
      </c>
      <c r="AJ130" s="30" t="n">
        <v>0.0003750735787279196</v>
      </c>
      <c r="AK130" s="30" t="n">
        <v>0.0001881184634596107</v>
      </c>
      <c r="AL130" s="30" t="n">
        <v>0.01121743894252497</v>
      </c>
      <c r="AM130" s="30" t="n">
        <v>0.01209275071319325</v>
      </c>
      <c r="AN130" s="32" t="n">
        <v>0</v>
      </c>
      <c r="AO130" s="32" t="n">
        <v>8.750026411319886e-06</v>
      </c>
      <c r="AP130" s="32" t="n">
        <v>3.780625952663593e-07</v>
      </c>
      <c r="AQ130" s="32" t="n">
        <v>7.464152422116936e-07</v>
      </c>
      <c r="AR130" s="32" t="n">
        <v>7.644600852811017e-07</v>
      </c>
      <c r="AS130" s="32" t="n">
        <v>9.425515633944907e-06</v>
      </c>
      <c r="AT130" s="32" t="n">
        <v>2.006447996802395e-05</v>
      </c>
      <c r="AU130" s="34" t="n">
        <v>0</v>
      </c>
      <c r="AV130" s="34" t="n">
        <v>0</v>
      </c>
      <c r="AW130" s="34" t="n">
        <v>0.197837902508725</v>
      </c>
      <c r="AX130" s="34" t="n">
        <v>0.1764744841436473</v>
      </c>
      <c r="AY130" s="34" t="n">
        <v>0.1579143778695736</v>
      </c>
      <c r="AZ130" s="34" t="n">
        <v>0.6207338249525631</v>
      </c>
      <c r="BA130" s="34" t="n">
        <v>1.152960589474509</v>
      </c>
      <c r="BB130" s="6" t="n"/>
      <c r="BC130" s="6" t="n"/>
      <c r="BD130" t="inlineStr">
        <is>
          <t>transport, Scooter, battery electric, &lt;4kW, NCA battery, 2030/CH U</t>
        </is>
      </c>
      <c r="BF130" s="5" t="n">
        <v>0.063372791</v>
      </c>
      <c r="BG130" s="5">
        <f>BF130-R130</f>
        <v/>
      </c>
      <c r="BH130" s="2" t="n">
        <v>143.99826</v>
      </c>
    </row>
    <row r="131">
      <c r="A131">
        <f>B131&amp;" - "&amp;D131&amp;" - "&amp;IF(I131&lt;&gt;"",I131&amp;" - "&amp;E131,E131)</f>
        <v/>
      </c>
      <c r="B131" t="inlineStr">
        <is>
          <t>Scooter, battery electric, &lt;4kW</t>
        </is>
      </c>
      <c r="D131" s="18" t="n">
        <v>2040</v>
      </c>
      <c r="E131" t="inlineStr">
        <is>
          <t>CH</t>
        </is>
      </c>
      <c r="F131" t="inlineStr">
        <is>
          <t>None</t>
        </is>
      </c>
      <c r="G131" t="inlineStr">
        <is>
          <t>vkm</t>
        </is>
      </c>
      <c r="H131" t="inlineStr">
        <is>
          <t>BEV</t>
        </is>
      </c>
      <c r="I131" t="inlineStr">
        <is>
          <t>NCA</t>
        </is>
      </c>
      <c r="J131" t="inlineStr">
        <is>
          <t>None</t>
        </is>
      </c>
      <c r="L131" s="24" t="n">
        <v>0</v>
      </c>
      <c r="M131" s="24" t="n">
        <v>0</v>
      </c>
      <c r="N131" s="24" t="n">
        <v>0.004230531998315014</v>
      </c>
      <c r="O131" s="24" t="n">
        <v>0.01230659169225786</v>
      </c>
      <c r="P131" s="24" t="n">
        <v>0.004501133834751946</v>
      </c>
      <c r="Q131" s="24" t="n">
        <v>0.04649678503586869</v>
      </c>
      <c r="R131" s="24" t="n">
        <v>0.06753504256119351</v>
      </c>
      <c r="S131" s="26" t="n">
        <v>0</v>
      </c>
      <c r="T131" s="26" t="n">
        <v>0</v>
      </c>
      <c r="U131" s="26" t="n">
        <v>0.000447774029853675</v>
      </c>
      <c r="V131" s="26" t="n">
        <v>0.0004722191823356421</v>
      </c>
      <c r="W131" s="26" t="n">
        <v>0.0003113616817545449</v>
      </c>
      <c r="X131" s="26" t="n">
        <v>0.0287154632079984</v>
      </c>
      <c r="Y131" s="26" t="n">
        <v>0.02994681810194226</v>
      </c>
      <c r="Z131" s="28" t="n">
        <v>0</v>
      </c>
      <c r="AA131" s="28" t="n">
        <v>0.002314547765857511</v>
      </c>
      <c r="AB131" s="28" t="n">
        <v>0.0001312248375622248</v>
      </c>
      <c r="AC131" s="28" t="n">
        <v>0.0001543898913344915</v>
      </c>
      <c r="AD131" s="28" t="n">
        <v>0.000138854639320093</v>
      </c>
      <c r="AE131" s="28" t="n">
        <v>0.003252502711543282</v>
      </c>
      <c r="AF131" s="28" t="n">
        <v>0.005991519845617603</v>
      </c>
      <c r="AG131" s="30" t="n">
        <v>0</v>
      </c>
      <c r="AH131" s="30" t="n">
        <v>1.228469691721989e-05</v>
      </c>
      <c r="AI131" s="30" t="n">
        <v>0.0002998350315635276</v>
      </c>
      <c r="AJ131" s="30" t="n">
        <v>0.0003750735787279196</v>
      </c>
      <c r="AK131" s="30" t="n">
        <v>0.0001881253782640265</v>
      </c>
      <c r="AL131" s="30" t="n">
        <v>0.01119557819750775</v>
      </c>
      <c r="AM131" s="30" t="n">
        <v>0.01207089688298044</v>
      </c>
      <c r="AN131" s="32" t="n">
        <v>0</v>
      </c>
      <c r="AO131" s="32" t="n">
        <v>8.750026411319886e-06</v>
      </c>
      <c r="AP131" s="32" t="n">
        <v>3.780625952663593e-07</v>
      </c>
      <c r="AQ131" s="32" t="n">
        <v>7.464152422116936e-07</v>
      </c>
      <c r="AR131" s="32" t="n">
        <v>7.644873884806881e-07</v>
      </c>
      <c r="AS131" s="32" t="n">
        <v>9.23007031857047e-06</v>
      </c>
      <c r="AT131" s="32" t="n">
        <v>1.98690619558491e-05</v>
      </c>
      <c r="AU131" s="34" t="n">
        <v>0</v>
      </c>
      <c r="AV131" s="34" t="n">
        <v>0</v>
      </c>
      <c r="AW131" s="34" t="n">
        <v>0.197837902508725</v>
      </c>
      <c r="AX131" s="34" t="n">
        <v>0.1764744841436473</v>
      </c>
      <c r="AY131" s="34" t="n">
        <v>0.1579228282612667</v>
      </c>
      <c r="AZ131" s="34" t="n">
        <v>0.6268806615616495</v>
      </c>
      <c r="BA131" s="34" t="n">
        <v>1.159115876475288</v>
      </c>
      <c r="BB131" s="6" t="n"/>
      <c r="BC131" s="6" t="n"/>
      <c r="BD131" t="inlineStr">
        <is>
          <t>transport, Scooter, battery electric, &lt;4kW, NCA battery, 2040/CH U</t>
        </is>
      </c>
      <c r="BF131" s="5" t="n">
        <v>0.06331845999999999</v>
      </c>
      <c r="BG131" s="5">
        <f>BF131-R131</f>
        <v/>
      </c>
      <c r="BH131" s="2" t="n">
        <v>139.20174</v>
      </c>
    </row>
    <row r="132">
      <c r="A132">
        <f>B132&amp;" - "&amp;D132&amp;" - "&amp;IF(I132&lt;&gt;"",I132&amp;" - "&amp;E132,E132)</f>
        <v/>
      </c>
      <c r="B132" t="inlineStr">
        <is>
          <t>Scooter, battery electric, &lt;4kW</t>
        </is>
      </c>
      <c r="D132" s="18" t="n">
        <v>2050</v>
      </c>
      <c r="E132" t="inlineStr">
        <is>
          <t>CH</t>
        </is>
      </c>
      <c r="F132" t="inlineStr">
        <is>
          <t>None</t>
        </is>
      </c>
      <c r="G132" t="inlineStr">
        <is>
          <t>vkm</t>
        </is>
      </c>
      <c r="H132" t="inlineStr">
        <is>
          <t>BEV</t>
        </is>
      </c>
      <c r="I132" t="inlineStr">
        <is>
          <t>NCA</t>
        </is>
      </c>
      <c r="J132" t="inlineStr">
        <is>
          <t>None</t>
        </is>
      </c>
      <c r="L132" s="24" t="n">
        <v>0</v>
      </c>
      <c r="M132" s="24" t="n">
        <v>0</v>
      </c>
      <c r="N132" s="24" t="n">
        <v>0.004230531998315014</v>
      </c>
      <c r="O132" s="24" t="n">
        <v>0.01230659169225786</v>
      </c>
      <c r="P132" s="24" t="n">
        <v>0.004503364374669295</v>
      </c>
      <c r="Q132" s="24" t="n">
        <v>0.0473333987136952</v>
      </c>
      <c r="R132" s="24" t="n">
        <v>0.06837388677893737</v>
      </c>
      <c r="S132" s="26" t="n">
        <v>0</v>
      </c>
      <c r="T132" s="26" t="n">
        <v>0</v>
      </c>
      <c r="U132" s="26" t="n">
        <v>0.000447774029853675</v>
      </c>
      <c r="V132" s="26" t="n">
        <v>0.0004722191823356421</v>
      </c>
      <c r="W132" s="26" t="n">
        <v>0.0003115026243090452</v>
      </c>
      <c r="X132" s="26" t="n">
        <v>0.02775754068532503</v>
      </c>
      <c r="Y132" s="26" t="n">
        <v>0.02898903652182339</v>
      </c>
      <c r="Z132" s="28" t="n">
        <v>0</v>
      </c>
      <c r="AA132" s="28" t="n">
        <v>0.002314547765857511</v>
      </c>
      <c r="AB132" s="28" t="n">
        <v>0.0001312248375622248</v>
      </c>
      <c r="AC132" s="28" t="n">
        <v>0.0001543898913344915</v>
      </c>
      <c r="AD132" s="28" t="n">
        <v>0.0001389187069905791</v>
      </c>
      <c r="AE132" s="28" t="n">
        <v>0.003213911966207217</v>
      </c>
      <c r="AF132" s="28" t="n">
        <v>0.005952993167952023</v>
      </c>
      <c r="AG132" s="30" t="n">
        <v>0</v>
      </c>
      <c r="AH132" s="30" t="n">
        <v>1.228469691721989e-05</v>
      </c>
      <c r="AI132" s="30" t="n">
        <v>0.0002998350315635276</v>
      </c>
      <c r="AJ132" s="30" t="n">
        <v>0.0003750735787279196</v>
      </c>
      <c r="AK132" s="30" t="n">
        <v>0.0001881851709845629</v>
      </c>
      <c r="AL132" s="30" t="n">
        <v>0.0111136847866592</v>
      </c>
      <c r="AM132" s="30" t="n">
        <v>0.01198906326485243</v>
      </c>
      <c r="AN132" s="32" t="n">
        <v>0</v>
      </c>
      <c r="AO132" s="32" t="n">
        <v>8.750026411319886e-06</v>
      </c>
      <c r="AP132" s="32" t="n">
        <v>3.780625952663593e-07</v>
      </c>
      <c r="AQ132" s="32" t="n">
        <v>7.464152422116936e-07</v>
      </c>
      <c r="AR132" s="32" t="n">
        <v>7.647234808535809e-07</v>
      </c>
      <c r="AS132" s="32" t="n">
        <v>8.995688737712976e-06</v>
      </c>
      <c r="AT132" s="32" t="n">
        <v>1.96349164673645e-05</v>
      </c>
      <c r="AU132" s="34" t="n">
        <v>0</v>
      </c>
      <c r="AV132" s="34" t="n">
        <v>0</v>
      </c>
      <c r="AW132" s="34" t="n">
        <v>0.197837902508725</v>
      </c>
      <c r="AX132" s="34" t="n">
        <v>0.1764744841436473</v>
      </c>
      <c r="AY132" s="34" t="n">
        <v>0.1579958992953191</v>
      </c>
      <c r="AZ132" s="34" t="n">
        <v>0.6306838649775803</v>
      </c>
      <c r="BA132" s="34" t="n">
        <v>1.162992150925272</v>
      </c>
      <c r="BB132" s="6" t="n"/>
      <c r="BC132" s="6" t="n"/>
      <c r="BD132" t="inlineStr">
        <is>
          <t>transport, Scooter, battery electric, &lt;4kW, NCA battery, 2050/CH U</t>
        </is>
      </c>
      <c r="BF132" s="5" t="n">
        <v>0.06314096699999999</v>
      </c>
      <c r="BG132" s="5">
        <f>BF132-R132</f>
        <v/>
      </c>
      <c r="BH132" s="2" t="n">
        <v>133.73525</v>
      </c>
    </row>
    <row r="133">
      <c r="A133">
        <f>B133&amp;" - "&amp;D133&amp;" - "&amp;IF(I133&lt;&gt;"",I133&amp;" - "&amp;E133,E133)</f>
        <v/>
      </c>
      <c r="B133" t="inlineStr">
        <is>
          <t>Scooter, battery electric, 4-11kW</t>
        </is>
      </c>
      <c r="D133" s="18" t="n">
        <v>2020</v>
      </c>
      <c r="E133" t="inlineStr">
        <is>
          <t>CH</t>
        </is>
      </c>
      <c r="F133" t="inlineStr">
        <is>
          <t>None</t>
        </is>
      </c>
      <c r="G133" t="inlineStr">
        <is>
          <t>vkm</t>
        </is>
      </c>
      <c r="H133" t="inlineStr">
        <is>
          <t>BEV</t>
        </is>
      </c>
      <c r="I133" t="inlineStr">
        <is>
          <t>NCA</t>
        </is>
      </c>
      <c r="J133" t="inlineStr">
        <is>
          <t>None</t>
        </is>
      </c>
      <c r="L133" s="24" t="n">
        <v>0</v>
      </c>
      <c r="M133" s="24" t="n">
        <v>0</v>
      </c>
      <c r="N133" s="24" t="n">
        <v>0.006005316500848137</v>
      </c>
      <c r="O133" s="24" t="n">
        <v>0.01230659169225786</v>
      </c>
      <c r="P133" s="24" t="n">
        <v>0.004626099487264269</v>
      </c>
      <c r="Q133" s="24" t="n">
        <v>0.04850063349761637</v>
      </c>
      <c r="R133" s="24" t="n">
        <v>0.07143864117798664</v>
      </c>
      <c r="S133" s="26" t="n">
        <v>0</v>
      </c>
      <c r="T133" s="26" t="n">
        <v>0</v>
      </c>
      <c r="U133" s="26" t="n">
        <v>0.0006356233143260842</v>
      </c>
      <c r="V133" s="26" t="n">
        <v>0.0004722191823356421</v>
      </c>
      <c r="W133" s="26" t="n">
        <v>0.0003192579664849383</v>
      </c>
      <c r="X133" s="26" t="n">
        <v>0.03520637703572009</v>
      </c>
      <c r="Y133" s="26" t="n">
        <v>0.03663347749886676</v>
      </c>
      <c r="Z133" s="28" t="n">
        <v>0</v>
      </c>
      <c r="AA133" s="28" t="n">
        <v>0.002314547765857511</v>
      </c>
      <c r="AB133" s="28" t="n">
        <v>0.0001862760245395656</v>
      </c>
      <c r="AC133" s="28" t="n">
        <v>0.0001543898913344915</v>
      </c>
      <c r="AD133" s="28" t="n">
        <v>0.0001424440206106796</v>
      </c>
      <c r="AE133" s="28" t="n">
        <v>0.003631083766850464</v>
      </c>
      <c r="AF133" s="28" t="n">
        <v>0.006428741469192712</v>
      </c>
      <c r="AG133" s="30" t="n">
        <v>0</v>
      </c>
      <c r="AH133" s="30" t="n">
        <v>1.228469691721989e-05</v>
      </c>
      <c r="AI133" s="30" t="n">
        <v>0.0004256212370685154</v>
      </c>
      <c r="AJ133" s="30" t="n">
        <v>0.0003750735787279196</v>
      </c>
      <c r="AK133" s="30" t="n">
        <v>0.0001914752561474966</v>
      </c>
      <c r="AL133" s="30" t="n">
        <v>0.01264915985634904</v>
      </c>
      <c r="AM133" s="30" t="n">
        <v>0.01365361462521019</v>
      </c>
      <c r="AN133" s="32" t="n">
        <v>0</v>
      </c>
      <c r="AO133" s="32" t="n">
        <v>8.750026411319886e-06</v>
      </c>
      <c r="AP133" s="32" t="n">
        <v>5.366666751630325e-07</v>
      </c>
      <c r="AQ133" s="32" t="n">
        <v>7.464152422116936e-07</v>
      </c>
      <c r="AR133" s="32" t="n">
        <v>7.777144270117088e-07</v>
      </c>
      <c r="AS133" s="32" t="n">
        <v>1.043451488642511e-05</v>
      </c>
      <c r="AT133" s="32" t="n">
        <v>2.124533764213143e-05</v>
      </c>
      <c r="AU133" s="34" t="n">
        <v>0</v>
      </c>
      <c r="AV133" s="34" t="n">
        <v>0</v>
      </c>
      <c r="AW133" s="34" t="n">
        <v>0.2808344720952432</v>
      </c>
      <c r="AX133" s="34" t="n">
        <v>0.1764744841436473</v>
      </c>
      <c r="AY133" s="34" t="n">
        <v>0.1620166215976186</v>
      </c>
      <c r="AZ133" s="34" t="n">
        <v>0.6728558052327722</v>
      </c>
      <c r="BA133" s="34" t="n">
        <v>1.292181383069281</v>
      </c>
      <c r="BB133" s="6" t="n"/>
      <c r="BC133" s="6" t="n"/>
      <c r="BD133" t="inlineStr">
        <is>
          <t>transport, Scooter, battery electric, 4-11kW, NCA battery/CH U</t>
        </is>
      </c>
      <c r="BF133" s="5" t="n">
        <v>0.06941907900000001</v>
      </c>
      <c r="BG133" s="5">
        <f>BF133-R133</f>
        <v/>
      </c>
      <c r="BH133" s="2" t="n">
        <v>164.95419</v>
      </c>
    </row>
    <row r="134">
      <c r="A134">
        <f>B134&amp;" - "&amp;D134&amp;" - "&amp;IF(I134&lt;&gt;"",I134&amp;" - "&amp;E134,E134)</f>
        <v/>
      </c>
      <c r="B134" t="inlineStr">
        <is>
          <t>Scooter, battery electric, 4-11kW</t>
        </is>
      </c>
      <c r="D134" s="18" t="n">
        <v>2030</v>
      </c>
      <c r="E134" t="inlineStr">
        <is>
          <t>CH</t>
        </is>
      </c>
      <c r="F134" t="inlineStr">
        <is>
          <t>None</t>
        </is>
      </c>
      <c r="G134" t="inlineStr">
        <is>
          <t>vkm</t>
        </is>
      </c>
      <c r="H134" t="inlineStr">
        <is>
          <t>BEV</t>
        </is>
      </c>
      <c r="I134" t="inlineStr">
        <is>
          <t>NCA</t>
        </is>
      </c>
      <c r="J134" t="inlineStr">
        <is>
          <t>None</t>
        </is>
      </c>
      <c r="L134" s="24" t="n">
        <v>0</v>
      </c>
      <c r="M134" s="24" t="n">
        <v>0</v>
      </c>
      <c r="N134" s="24" t="n">
        <v>0.006005316500848137</v>
      </c>
      <c r="O134" s="24" t="n">
        <v>0.01230659169225786</v>
      </c>
      <c r="P134" s="24" t="n">
        <v>0.004642158582995738</v>
      </c>
      <c r="Q134" s="24" t="n">
        <v>0.05125975659002541</v>
      </c>
      <c r="R134" s="24" t="n">
        <v>0.07421382336612714</v>
      </c>
      <c r="S134" s="26" t="n">
        <v>0</v>
      </c>
      <c r="T134" s="26" t="n">
        <v>0</v>
      </c>
      <c r="U134" s="26" t="n">
        <v>0.0006356233143260842</v>
      </c>
      <c r="V134" s="26" t="n">
        <v>0.0004722191823356421</v>
      </c>
      <c r="W134" s="26" t="n">
        <v>0.0003202727028533642</v>
      </c>
      <c r="X134" s="26" t="n">
        <v>0.03560881118297076</v>
      </c>
      <c r="Y134" s="26" t="n">
        <v>0.03703692638248585</v>
      </c>
      <c r="Z134" s="28" t="n">
        <v>0</v>
      </c>
      <c r="AA134" s="28" t="n">
        <v>0.002314547765857511</v>
      </c>
      <c r="AB134" s="28" t="n">
        <v>0.0001862760245395656</v>
      </c>
      <c r="AC134" s="28" t="n">
        <v>0.0001543898913344915</v>
      </c>
      <c r="AD134" s="28" t="n">
        <v>0.0001429052850989885</v>
      </c>
      <c r="AE134" s="28" t="n">
        <v>0.003782335538154023</v>
      </c>
      <c r="AF134" s="28" t="n">
        <v>0.00658045450498458</v>
      </c>
      <c r="AG134" s="30" t="n">
        <v>0</v>
      </c>
      <c r="AH134" s="30" t="n">
        <v>1.228469691721989e-05</v>
      </c>
      <c r="AI134" s="30" t="n">
        <v>0.0004256212370685154</v>
      </c>
      <c r="AJ134" s="30" t="n">
        <v>0.0003750735787279196</v>
      </c>
      <c r="AK134" s="30" t="n">
        <v>0.0001919057425134528</v>
      </c>
      <c r="AL134" s="30" t="n">
        <v>0.01314595819128847</v>
      </c>
      <c r="AM134" s="30" t="n">
        <v>0.01415084344651558</v>
      </c>
      <c r="AN134" s="32" t="n">
        <v>0</v>
      </c>
      <c r="AO134" s="32" t="n">
        <v>8.750026411319886e-06</v>
      </c>
      <c r="AP134" s="32" t="n">
        <v>5.366666751630325e-07</v>
      </c>
      <c r="AQ134" s="32" t="n">
        <v>7.464152422116936e-07</v>
      </c>
      <c r="AR134" s="32" t="n">
        <v>7.794142083015521e-07</v>
      </c>
      <c r="AS134" s="32" t="n">
        <v>1.054908075775436e-05</v>
      </c>
      <c r="AT134" s="32" t="n">
        <v>2.136160329475053e-05</v>
      </c>
      <c r="AU134" s="34" t="n">
        <v>0</v>
      </c>
      <c r="AV134" s="34" t="n">
        <v>0</v>
      </c>
      <c r="AW134" s="34" t="n">
        <v>0.2808344720952432</v>
      </c>
      <c r="AX134" s="34" t="n">
        <v>0.1764744841436473</v>
      </c>
      <c r="AY134" s="34" t="n">
        <v>0.1625427071080899</v>
      </c>
      <c r="AZ134" s="34" t="n">
        <v>0.7020900405552021</v>
      </c>
      <c r="BA134" s="34" t="n">
        <v>1.321941703902183</v>
      </c>
      <c r="BB134" s="6" t="n"/>
      <c r="BC134" s="6" t="n"/>
      <c r="BD134" t="inlineStr">
        <is>
          <t>transport, Scooter, battery electric, 4-11kW, NCA battery, 2030/CH U</t>
        </is>
      </c>
      <c r="BF134" s="5" t="n">
        <v>0.07061152900000001</v>
      </c>
      <c r="BG134" s="5">
        <f>BF134-R134</f>
        <v/>
      </c>
      <c r="BH134" s="2" t="n">
        <v>165.31905</v>
      </c>
    </row>
    <row r="135">
      <c r="A135">
        <f>B135&amp;" - "&amp;D135&amp;" - "&amp;IF(I135&lt;&gt;"",I135&amp;" - "&amp;E135,E135)</f>
        <v/>
      </c>
      <c r="B135" t="inlineStr">
        <is>
          <t>Scooter, battery electric, 4-11kW</t>
        </is>
      </c>
      <c r="D135" s="18" t="n">
        <v>2040</v>
      </c>
      <c r="E135" t="inlineStr">
        <is>
          <t>CH</t>
        </is>
      </c>
      <c r="F135" t="inlineStr">
        <is>
          <t>None</t>
        </is>
      </c>
      <c r="G135" t="inlineStr">
        <is>
          <t>vkm</t>
        </is>
      </c>
      <c r="H135" t="inlineStr">
        <is>
          <t>BEV</t>
        </is>
      </c>
      <c r="I135" t="inlineStr">
        <is>
          <t>NCA</t>
        </is>
      </c>
      <c r="J135" t="inlineStr">
        <is>
          <t>None</t>
        </is>
      </c>
      <c r="L135" s="24" t="n">
        <v>0</v>
      </c>
      <c r="M135" s="24" t="n">
        <v>0</v>
      </c>
      <c r="N135" s="24" t="n">
        <v>0.006005316500848137</v>
      </c>
      <c r="O135" s="24" t="n">
        <v>0.01230659169225786</v>
      </c>
      <c r="P135" s="24" t="n">
        <v>0.00464338765601142</v>
      </c>
      <c r="Q135" s="24" t="n">
        <v>0.05153181573813944</v>
      </c>
      <c r="R135" s="24" t="n">
        <v>0.07448711158725686</v>
      </c>
      <c r="S135" s="26" t="n">
        <v>0</v>
      </c>
      <c r="T135" s="26" t="n">
        <v>0</v>
      </c>
      <c r="U135" s="26" t="n">
        <v>0.0006356233143260842</v>
      </c>
      <c r="V135" s="26" t="n">
        <v>0.0004722191823356421</v>
      </c>
      <c r="W135" s="26" t="n">
        <v>0.0003203503650772726</v>
      </c>
      <c r="X135" s="26" t="n">
        <v>0.03440957381013059</v>
      </c>
      <c r="Y135" s="26" t="n">
        <v>0.03583776667186959</v>
      </c>
      <c r="Z135" s="28" t="n">
        <v>0</v>
      </c>
      <c r="AA135" s="28" t="n">
        <v>0.002314547765857511</v>
      </c>
      <c r="AB135" s="28" t="n">
        <v>0.0001862760245395656</v>
      </c>
      <c r="AC135" s="28" t="n">
        <v>0.0001543898913344915</v>
      </c>
      <c r="AD135" s="28" t="n">
        <v>0.0001429405876929298</v>
      </c>
      <c r="AE135" s="28" t="n">
        <v>0.003700477368965883</v>
      </c>
      <c r="AF135" s="28" t="n">
        <v>0.006498631638390381</v>
      </c>
      <c r="AG135" s="30" t="n">
        <v>0</v>
      </c>
      <c r="AH135" s="30" t="n">
        <v>1.228469691721989e-05</v>
      </c>
      <c r="AI135" s="30" t="n">
        <v>0.0004256212370685154</v>
      </c>
      <c r="AJ135" s="30" t="n">
        <v>0.0003750735787279196</v>
      </c>
      <c r="AK135" s="30" t="n">
        <v>0.000191938689522728</v>
      </c>
      <c r="AL135" s="30" t="n">
        <v>0.01292753983247213</v>
      </c>
      <c r="AM135" s="30" t="n">
        <v>0.01393245803470851</v>
      </c>
      <c r="AN135" s="32" t="n">
        <v>0</v>
      </c>
      <c r="AO135" s="32" t="n">
        <v>8.750026411319886e-06</v>
      </c>
      <c r="AP135" s="32" t="n">
        <v>5.366666751630325e-07</v>
      </c>
      <c r="AQ135" s="32" t="n">
        <v>7.464152422116936e-07</v>
      </c>
      <c r="AR135" s="32" t="n">
        <v>7.795443000172277e-07</v>
      </c>
      <c r="AS135" s="32" t="n">
        <v>1.025274285720682e-05</v>
      </c>
      <c r="AT135" s="32" t="n">
        <v>2.106539548591866e-05</v>
      </c>
      <c r="AU135" s="34" t="n">
        <v>0</v>
      </c>
      <c r="AV135" s="34" t="n">
        <v>0</v>
      </c>
      <c r="AW135" s="34" t="n">
        <v>0.2808344720952432</v>
      </c>
      <c r="AX135" s="34" t="n">
        <v>0.1764744841436473</v>
      </c>
      <c r="AY135" s="34" t="n">
        <v>0.1625829707390984</v>
      </c>
      <c r="AZ135" s="34" t="n">
        <v>0.6991883525678331</v>
      </c>
      <c r="BA135" s="34" t="n">
        <v>1.319080279545822</v>
      </c>
      <c r="BB135" s="6" t="n"/>
      <c r="BC135" s="6" t="n"/>
      <c r="BD135" t="inlineStr">
        <is>
          <t>transport, Scooter, battery electric, 4-11kW, NCA battery, 2040/CH U</t>
        </is>
      </c>
      <c r="BF135" s="5" t="n">
        <v>0.070113234</v>
      </c>
      <c r="BG135" s="5">
        <f>BF135-R135</f>
        <v/>
      </c>
      <c r="BH135" s="2" t="n">
        <v>158.9487</v>
      </c>
    </row>
    <row r="136">
      <c r="A136">
        <f>B136&amp;" - "&amp;D136&amp;" - "&amp;IF(I136&lt;&gt;"",I136&amp;" - "&amp;E136,E136)</f>
        <v/>
      </c>
      <c r="B136" t="inlineStr">
        <is>
          <t>Scooter, battery electric, 4-11kW</t>
        </is>
      </c>
      <c r="D136" s="18" t="n">
        <v>2050</v>
      </c>
      <c r="E136" t="inlineStr">
        <is>
          <t>CH</t>
        </is>
      </c>
      <c r="F136" t="inlineStr">
        <is>
          <t>None</t>
        </is>
      </c>
      <c r="G136" t="inlineStr">
        <is>
          <t>vkm</t>
        </is>
      </c>
      <c r="H136" t="inlineStr">
        <is>
          <t>BEV</t>
        </is>
      </c>
      <c r="I136" t="inlineStr">
        <is>
          <t>NCA</t>
        </is>
      </c>
      <c r="J136" t="inlineStr">
        <is>
          <t>None</t>
        </is>
      </c>
      <c r="L136" s="24" t="n">
        <v>0</v>
      </c>
      <c r="M136" s="24" t="n">
        <v>0</v>
      </c>
      <c r="N136" s="24" t="n">
        <v>0.006005316500848137</v>
      </c>
      <c r="O136" s="24" t="n">
        <v>0.01230659169225786</v>
      </c>
      <c r="P136" s="24" t="n">
        <v>0.004642249625441345</v>
      </c>
      <c r="Q136" s="24" t="n">
        <v>0.05115042373911663</v>
      </c>
      <c r="R136" s="24" t="n">
        <v>0.07410458155766397</v>
      </c>
      <c r="S136" s="26" t="n">
        <v>0</v>
      </c>
      <c r="T136" s="26" t="n">
        <v>0</v>
      </c>
      <c r="U136" s="26" t="n">
        <v>0.0006356233143260842</v>
      </c>
      <c r="V136" s="26" t="n">
        <v>0.0004722191823356421</v>
      </c>
      <c r="W136" s="26" t="n">
        <v>0.0003202784556106908</v>
      </c>
      <c r="X136" s="26" t="n">
        <v>0.03259549526497878</v>
      </c>
      <c r="Y136" s="26" t="n">
        <v>0.0340236162172512</v>
      </c>
      <c r="Z136" s="28" t="n">
        <v>0</v>
      </c>
      <c r="AA136" s="28" t="n">
        <v>0.002314547765857511</v>
      </c>
      <c r="AB136" s="28" t="n">
        <v>0.0001862760245395656</v>
      </c>
      <c r="AC136" s="28" t="n">
        <v>0.0001543898913344915</v>
      </c>
      <c r="AD136" s="28" t="n">
        <v>0.0001429079001059471</v>
      </c>
      <c r="AE136" s="28" t="n">
        <v>0.003542298854682322</v>
      </c>
      <c r="AF136" s="28" t="n">
        <v>0.006340420436519837</v>
      </c>
      <c r="AG136" s="30" t="n">
        <v>0</v>
      </c>
      <c r="AH136" s="30" t="n">
        <v>1.228469691721989e-05</v>
      </c>
      <c r="AI136" s="30" t="n">
        <v>0.0004256212370685154</v>
      </c>
      <c r="AJ136" s="30" t="n">
        <v>0.0003750735787279196</v>
      </c>
      <c r="AK136" s="30" t="n">
        <v>0.0001919081830326583</v>
      </c>
      <c r="AL136" s="30" t="n">
        <v>0.01247884742641603</v>
      </c>
      <c r="AM136" s="30" t="n">
        <v>0.01348373512216234</v>
      </c>
      <c r="AN136" s="32" t="n">
        <v>0</v>
      </c>
      <c r="AO136" s="32" t="n">
        <v>8.750026411319886e-06</v>
      </c>
      <c r="AP136" s="32" t="n">
        <v>5.366666751630325e-07</v>
      </c>
      <c r="AQ136" s="32" t="n">
        <v>7.464152422116936e-07</v>
      </c>
      <c r="AR136" s="32" t="n">
        <v>7.794238447249354e-07</v>
      </c>
      <c r="AS136" s="32" t="n">
        <v>9.801083915974758e-06</v>
      </c>
      <c r="AT136" s="32" t="n">
        <v>2.06136160893943e-05</v>
      </c>
      <c r="AU136" s="34" t="n">
        <v>0</v>
      </c>
      <c r="AV136" s="34" t="n">
        <v>0</v>
      </c>
      <c r="AW136" s="34" t="n">
        <v>0.2808344720952432</v>
      </c>
      <c r="AX136" s="34" t="n">
        <v>0.1764744841436473</v>
      </c>
      <c r="AY136" s="34" t="n">
        <v>0.1625456895992757</v>
      </c>
      <c r="AZ136" s="34" t="n">
        <v>0.6869535020730939</v>
      </c>
      <c r="BA136" s="34" t="n">
        <v>1.30680814791126</v>
      </c>
      <c r="BB136" s="6" t="n"/>
      <c r="BC136" s="6" t="n"/>
      <c r="BD136" t="inlineStr">
        <is>
          <t>transport, Scooter, battery electric, 4-11kW, NCA battery, 2050/CH U</t>
        </is>
      </c>
      <c r="BF136" s="5" t="n">
        <v>0.06908624300000001</v>
      </c>
      <c r="BG136" s="5">
        <f>BF136-R136</f>
        <v/>
      </c>
      <c r="BH136" s="2" t="n">
        <v>149.84835</v>
      </c>
    </row>
    <row r="137">
      <c r="A137">
        <f>B137&amp;" - "&amp;D137&amp;" - "&amp;IF(I137&lt;&gt;"",I137&amp;" - "&amp;E137,E137)</f>
        <v/>
      </c>
      <c r="B137" t="inlineStr">
        <is>
          <t>Scooter, battery electric, &lt;4kW</t>
        </is>
      </c>
      <c r="D137" s="18" t="n">
        <v>2020</v>
      </c>
      <c r="E137" t="inlineStr">
        <is>
          <t>CH</t>
        </is>
      </c>
      <c r="F137" t="inlineStr">
        <is>
          <t>None</t>
        </is>
      </c>
      <c r="G137" t="inlineStr">
        <is>
          <t>vkm</t>
        </is>
      </c>
      <c r="H137" t="inlineStr">
        <is>
          <t>BEV</t>
        </is>
      </c>
      <c r="I137" t="inlineStr">
        <is>
          <t>NMC</t>
        </is>
      </c>
      <c r="J137" t="inlineStr">
        <is>
          <t>label-certified electricity</t>
        </is>
      </c>
      <c r="L137" s="24" t="n">
        <v>0</v>
      </c>
      <c r="M137" s="24" t="n">
        <v>0</v>
      </c>
      <c r="N137" s="24" t="n">
        <v>0.0008206929002761456</v>
      </c>
      <c r="O137" s="24" t="n">
        <v>0.01230659169225786</v>
      </c>
      <c r="P137" s="24" t="n">
        <v>0.004499995804181871</v>
      </c>
      <c r="Q137" s="24" t="n">
        <v>0.04696066770506375</v>
      </c>
      <c r="R137" s="24" t="n">
        <v>0.06458794810177962</v>
      </c>
      <c r="S137" s="26" t="n">
        <v>0</v>
      </c>
      <c r="T137" s="26" t="n">
        <v>0</v>
      </c>
      <c r="U137" s="26" t="n">
        <v>0.0004678053135681222</v>
      </c>
      <c r="V137" s="26" t="n">
        <v>0.0004722191823356421</v>
      </c>
      <c r="W137" s="26" t="n">
        <v>0.000311289772287963</v>
      </c>
      <c r="X137" s="26" t="n">
        <v>0.05232880759930414</v>
      </c>
      <c r="Y137" s="26" t="n">
        <v>0.05358012186749587</v>
      </c>
      <c r="Z137" s="28" t="n">
        <v>0</v>
      </c>
      <c r="AA137" s="28" t="n">
        <v>0.002314547765857511</v>
      </c>
      <c r="AB137" s="28" t="n">
        <v>8.254743922525021e-05</v>
      </c>
      <c r="AC137" s="28" t="n">
        <v>0.0001543898913344915</v>
      </c>
      <c r="AD137" s="28" t="n">
        <v>0.0001388219517331103</v>
      </c>
      <c r="AE137" s="28" t="n">
        <v>0.004401766960808681</v>
      </c>
      <c r="AF137" s="28" t="n">
        <v>0.007092074008959044</v>
      </c>
      <c r="AG137" s="30" t="n">
        <v>0</v>
      </c>
      <c r="AH137" s="30" t="n">
        <v>1.228469691721989e-05</v>
      </c>
      <c r="AI137" s="30" t="n">
        <v>0.0003093545718453609</v>
      </c>
      <c r="AJ137" s="30" t="n">
        <v>0.0003750735787279196</v>
      </c>
      <c r="AK137" s="30" t="n">
        <v>0.0001880948717739569</v>
      </c>
      <c r="AL137" s="30" t="n">
        <v>0.01316560346465253</v>
      </c>
      <c r="AM137" s="30" t="n">
        <v>0.01405041118391699</v>
      </c>
      <c r="AN137" s="32" t="n">
        <v>0</v>
      </c>
      <c r="AO137" s="32" t="n">
        <v>8.750026411319886e-06</v>
      </c>
      <c r="AP137" s="32" t="n">
        <v>7.308690791712847e-07</v>
      </c>
      <c r="AQ137" s="32" t="n">
        <v>7.464152422116936e-07</v>
      </c>
      <c r="AR137" s="32" t="n">
        <v>7.643669331883957e-07</v>
      </c>
      <c r="AS137" s="32" t="n">
        <v>1.261345213330121e-05</v>
      </c>
      <c r="AT137" s="32" t="n">
        <v>2.360512979919247e-05</v>
      </c>
      <c r="AU137" s="34" t="n">
        <v>0</v>
      </c>
      <c r="AV137" s="34" t="n">
        <v>0</v>
      </c>
      <c r="AW137" s="34" t="n">
        <v>0.008176664394848992</v>
      </c>
      <c r="AX137" s="34" t="n">
        <v>0.1764744841436473</v>
      </c>
      <c r="AY137" s="34" t="n">
        <v>0.157885547121444</v>
      </c>
      <c r="AZ137" s="34" t="n">
        <v>0.6774069618901227</v>
      </c>
      <c r="BA137" s="34" t="n">
        <v>1.019943657550063</v>
      </c>
      <c r="BB137" s="6" t="n"/>
      <c r="BC137" s="6" t="n"/>
      <c r="BD137" t="inlineStr">
        <is>
          <t>transport, Scooter, battery electric, &lt;4kW, label-certified electricity/CH U</t>
        </is>
      </c>
      <c r="BF137" s="5" t="n">
        <v>0.057097881</v>
      </c>
      <c r="BG137" s="5">
        <f>BF137-R137</f>
        <v/>
      </c>
      <c r="BH137" s="2" t="n">
        <v>143.10151</v>
      </c>
    </row>
    <row r="138">
      <c r="A138">
        <f>B138&amp;" - "&amp;D138&amp;" - "&amp;IF(I138&lt;&gt;"",I138&amp;" - "&amp;E138,E138)</f>
        <v/>
      </c>
      <c r="B138" t="inlineStr">
        <is>
          <t>Scooter, battery electric, &lt;4kW</t>
        </is>
      </c>
      <c r="D138" s="18" t="n">
        <v>2030</v>
      </c>
      <c r="E138" t="inlineStr">
        <is>
          <t>CH</t>
        </is>
      </c>
      <c r="F138" t="inlineStr">
        <is>
          <t>None</t>
        </is>
      </c>
      <c r="G138" t="inlineStr">
        <is>
          <t>vkm</t>
        </is>
      </c>
      <c r="H138" t="inlineStr">
        <is>
          <t>BEV</t>
        </is>
      </c>
      <c r="I138" t="inlineStr">
        <is>
          <t>NMC</t>
        </is>
      </c>
      <c r="J138" t="inlineStr">
        <is>
          <t>label-certified electricity</t>
        </is>
      </c>
      <c r="L138" s="24" t="n">
        <v>0</v>
      </c>
      <c r="M138" s="24" t="n">
        <v>0</v>
      </c>
      <c r="N138" s="24" t="n">
        <v>0.0008206929002761456</v>
      </c>
      <c r="O138" s="24" t="n">
        <v>0.01230659169225786</v>
      </c>
      <c r="P138" s="24" t="n">
        <v>0.004500875881156063</v>
      </c>
      <c r="Q138" s="24" t="n">
        <v>0.04752004847362317</v>
      </c>
      <c r="R138" s="24" t="n">
        <v>0.06514820894731324</v>
      </c>
      <c r="S138" s="26" t="n">
        <v>0</v>
      </c>
      <c r="T138" s="26" t="n">
        <v>0</v>
      </c>
      <c r="U138" s="26" t="n">
        <v>0.0004678053135681222</v>
      </c>
      <c r="V138" s="26" t="n">
        <v>0.0004722191823356421</v>
      </c>
      <c r="W138" s="26" t="n">
        <v>0.000311345382275453</v>
      </c>
      <c r="X138" s="26" t="n">
        <v>0.0481282810019204</v>
      </c>
      <c r="Y138" s="26" t="n">
        <v>0.04937965088009962</v>
      </c>
      <c r="Z138" s="28" t="n">
        <v>0</v>
      </c>
      <c r="AA138" s="28" t="n">
        <v>0.002314547765857511</v>
      </c>
      <c r="AB138" s="28" t="n">
        <v>8.254743922525021e-05</v>
      </c>
      <c r="AC138" s="28" t="n">
        <v>0.0001543898913344915</v>
      </c>
      <c r="AD138" s="28" t="n">
        <v>0.0001388472301337103</v>
      </c>
      <c r="AE138" s="28" t="n">
        <v>0.004191135098598754</v>
      </c>
      <c r="AF138" s="28" t="n">
        <v>0.006881467425149716</v>
      </c>
      <c r="AG138" s="30" t="n">
        <v>0</v>
      </c>
      <c r="AH138" s="30" t="n">
        <v>1.228469691721989e-05</v>
      </c>
      <c r="AI138" s="30" t="n">
        <v>0.0003093545718453609</v>
      </c>
      <c r="AJ138" s="30" t="n">
        <v>0.0003750735787279196</v>
      </c>
      <c r="AK138" s="30" t="n">
        <v>0.0001881184634596107</v>
      </c>
      <c r="AL138" s="30" t="n">
        <v>0.0127596213245302</v>
      </c>
      <c r="AM138" s="30" t="n">
        <v>0.01364445263548031</v>
      </c>
      <c r="AN138" s="32" t="n">
        <v>0</v>
      </c>
      <c r="AO138" s="32" t="n">
        <v>8.750026411319886e-06</v>
      </c>
      <c r="AP138" s="32" t="n">
        <v>7.308690791712847e-07</v>
      </c>
      <c r="AQ138" s="32" t="n">
        <v>7.464152422116936e-07</v>
      </c>
      <c r="AR138" s="32" t="n">
        <v>7.644600852811017e-07</v>
      </c>
      <c r="AS138" s="32" t="n">
        <v>1.189596265994029e-05</v>
      </c>
      <c r="AT138" s="32" t="n">
        <v>2.288773347792426e-05</v>
      </c>
      <c r="AU138" s="34" t="n">
        <v>0</v>
      </c>
      <c r="AV138" s="34" t="n">
        <v>0</v>
      </c>
      <c r="AW138" s="34" t="n">
        <v>0.008176664394848992</v>
      </c>
      <c r="AX138" s="34" t="n">
        <v>0.1764744841436473</v>
      </c>
      <c r="AY138" s="34" t="n">
        <v>0.1579143778695736</v>
      </c>
      <c r="AZ138" s="34" t="n">
        <v>0.6717067451039926</v>
      </c>
      <c r="BA138" s="34" t="n">
        <v>1.014272271512062</v>
      </c>
      <c r="BB138" s="6" t="n"/>
      <c r="BC138" s="6" t="n"/>
      <c r="BD138" t="inlineStr">
        <is>
          <t>transport, Scooter, battery electric, &lt;4kW, 2030, label-certified electricity/CH U</t>
        </is>
      </c>
      <c r="BF138" s="5" t="n">
        <v>0.056910385</v>
      </c>
      <c r="BG138" s="5">
        <f>BF138-R138</f>
        <v/>
      </c>
      <c r="BH138" s="2" t="n">
        <v>135.17749</v>
      </c>
    </row>
    <row r="139">
      <c r="A139">
        <f>B139&amp;" - "&amp;D139&amp;" - "&amp;IF(I139&lt;&gt;"",I139&amp;" - "&amp;E139,E139)</f>
        <v/>
      </c>
      <c r="B139" t="inlineStr">
        <is>
          <t>Scooter, battery electric, &lt;4kW</t>
        </is>
      </c>
      <c r="D139" s="18" t="n">
        <v>2040</v>
      </c>
      <c r="E139" t="inlineStr">
        <is>
          <t>CH</t>
        </is>
      </c>
      <c r="F139" t="inlineStr">
        <is>
          <t>None</t>
        </is>
      </c>
      <c r="G139" t="inlineStr">
        <is>
          <t>vkm</t>
        </is>
      </c>
      <c r="H139" t="inlineStr">
        <is>
          <t>BEV</t>
        </is>
      </c>
      <c r="I139" t="inlineStr">
        <is>
          <t>NMC</t>
        </is>
      </c>
      <c r="J139" t="inlineStr">
        <is>
          <t>label-certified electricity</t>
        </is>
      </c>
      <c r="L139" s="24" t="n">
        <v>0</v>
      </c>
      <c r="M139" s="24" t="n">
        <v>0</v>
      </c>
      <c r="N139" s="24" t="n">
        <v>0.0008206929002761456</v>
      </c>
      <c r="O139" s="24" t="n">
        <v>0.01230659169225786</v>
      </c>
      <c r="P139" s="24" t="n">
        <v>0.004501133834751946</v>
      </c>
      <c r="Q139" s="24" t="n">
        <v>0.04799219909347199</v>
      </c>
      <c r="R139" s="24" t="n">
        <v>0.06562061752075794</v>
      </c>
      <c r="S139" s="26" t="n">
        <v>0</v>
      </c>
      <c r="T139" s="26" t="n">
        <v>0</v>
      </c>
      <c r="U139" s="26" t="n">
        <v>0.0004678053135681222</v>
      </c>
      <c r="V139" s="26" t="n">
        <v>0.0004722191823356421</v>
      </c>
      <c r="W139" s="26" t="n">
        <v>0.0003113616817545449</v>
      </c>
      <c r="X139" s="26" t="n">
        <v>0.04552493958179026</v>
      </c>
      <c r="Y139" s="26" t="n">
        <v>0.04677632575944857</v>
      </c>
      <c r="Z139" s="28" t="n">
        <v>0</v>
      </c>
      <c r="AA139" s="28" t="n">
        <v>0.002314547765857511</v>
      </c>
      <c r="AB139" s="28" t="n">
        <v>8.254743922525021e-05</v>
      </c>
      <c r="AC139" s="28" t="n">
        <v>0.0001543898913344915</v>
      </c>
      <c r="AD139" s="28" t="n">
        <v>0.000138854639320093</v>
      </c>
      <c r="AE139" s="28" t="n">
        <v>0.004066474035519603</v>
      </c>
      <c r="AF139" s="28" t="n">
        <v>0.006756813771256948</v>
      </c>
      <c r="AG139" s="30" t="n">
        <v>0</v>
      </c>
      <c r="AH139" s="30" t="n">
        <v>1.228469691721989e-05</v>
      </c>
      <c r="AI139" s="30" t="n">
        <v>0.0003093545718453609</v>
      </c>
      <c r="AJ139" s="30" t="n">
        <v>0.0003750735787279196</v>
      </c>
      <c r="AK139" s="30" t="n">
        <v>0.0001881253782640265</v>
      </c>
      <c r="AL139" s="30" t="n">
        <v>0.01252915806510028</v>
      </c>
      <c r="AM139" s="30" t="n">
        <v>0.01341399629085481</v>
      </c>
      <c r="AN139" s="32" t="n">
        <v>0</v>
      </c>
      <c r="AO139" s="32" t="n">
        <v>8.750026411319886e-06</v>
      </c>
      <c r="AP139" s="32" t="n">
        <v>7.308690791712847e-07</v>
      </c>
      <c r="AQ139" s="32" t="n">
        <v>7.464152422116936e-07</v>
      </c>
      <c r="AR139" s="32" t="n">
        <v>7.644873884806881e-07</v>
      </c>
      <c r="AS139" s="32" t="n">
        <v>1.145309309929765e-05</v>
      </c>
      <c r="AT139" s="32" t="n">
        <v>2.24448912204812e-05</v>
      </c>
      <c r="AU139" s="34" t="n">
        <v>0</v>
      </c>
      <c r="AV139" s="34" t="n">
        <v>0</v>
      </c>
      <c r="AW139" s="34" t="n">
        <v>0.008176664394848992</v>
      </c>
      <c r="AX139" s="34" t="n">
        <v>0.1764744841436473</v>
      </c>
      <c r="AY139" s="34" t="n">
        <v>0.1579228282612667</v>
      </c>
      <c r="AZ139" s="34" t="n">
        <v>0.6694508718620975</v>
      </c>
      <c r="BA139" s="34" t="n">
        <v>1.012024848661861</v>
      </c>
      <c r="BB139" s="6" t="n"/>
      <c r="BC139" s="6" t="n"/>
      <c r="BD139" t="inlineStr">
        <is>
          <t>transport, Scooter, battery electric, &lt;4kW, 2040, label-certified electricity/CH U</t>
        </is>
      </c>
      <c r="BF139" s="5" t="n">
        <v>0.056843547</v>
      </c>
      <c r="BG139" s="5">
        <f>BF139-R139</f>
        <v/>
      </c>
      <c r="BH139" s="2" t="n">
        <v>130.24121</v>
      </c>
    </row>
    <row r="140">
      <c r="A140">
        <f>B140&amp;" - "&amp;D140&amp;" - "&amp;IF(I140&lt;&gt;"",I140&amp;" - "&amp;E140,E140)</f>
        <v/>
      </c>
      <c r="B140" t="inlineStr">
        <is>
          <t>Scooter, battery electric, &lt;4kW</t>
        </is>
      </c>
      <c r="D140" s="18" t="n">
        <v>2050</v>
      </c>
      <c r="E140" t="inlineStr">
        <is>
          <t>CH</t>
        </is>
      </c>
      <c r="F140" t="inlineStr">
        <is>
          <t>None</t>
        </is>
      </c>
      <c r="G140" t="inlineStr">
        <is>
          <t>vkm</t>
        </is>
      </c>
      <c r="H140" t="inlineStr">
        <is>
          <t>BEV</t>
        </is>
      </c>
      <c r="I140" t="inlineStr">
        <is>
          <t>NMC</t>
        </is>
      </c>
      <c r="J140" t="inlineStr">
        <is>
          <t>label-certified electricity</t>
        </is>
      </c>
      <c r="L140" s="24" t="n">
        <v>0</v>
      </c>
      <c r="M140" s="24" t="n">
        <v>0</v>
      </c>
      <c r="N140" s="24" t="n">
        <v>0.0008206929002761456</v>
      </c>
      <c r="O140" s="24" t="n">
        <v>0.01230659169225786</v>
      </c>
      <c r="P140" s="24" t="n">
        <v>0.004503364374669295</v>
      </c>
      <c r="Q140" s="24" t="n">
        <v>0.04826912265091527</v>
      </c>
      <c r="R140" s="24" t="n">
        <v>0.06589977161811858</v>
      </c>
      <c r="S140" s="26" t="n">
        <v>0</v>
      </c>
      <c r="T140" s="26" t="n">
        <v>0</v>
      </c>
      <c r="U140" s="26" t="n">
        <v>0.0004678053135681222</v>
      </c>
      <c r="V140" s="26" t="n">
        <v>0.0004722191823356421</v>
      </c>
      <c r="W140" s="26" t="n">
        <v>0.0003115026243090452</v>
      </c>
      <c r="X140" s="26" t="n">
        <v>0.04252764461027689</v>
      </c>
      <c r="Y140" s="26" t="n">
        <v>0.0437791717304897</v>
      </c>
      <c r="Z140" s="28" t="n">
        <v>0</v>
      </c>
      <c r="AA140" s="28" t="n">
        <v>0.002314547765857511</v>
      </c>
      <c r="AB140" s="28" t="n">
        <v>8.254743922525021e-05</v>
      </c>
      <c r="AC140" s="28" t="n">
        <v>0.0001543898913344915</v>
      </c>
      <c r="AD140" s="28" t="n">
        <v>0.0001389187069905791</v>
      </c>
      <c r="AE140" s="28" t="n">
        <v>0.003910518570326481</v>
      </c>
      <c r="AF140" s="28" t="n">
        <v>0.006600922373734313</v>
      </c>
      <c r="AG140" s="30" t="n">
        <v>0</v>
      </c>
      <c r="AH140" s="30" t="n">
        <v>1.228469691721989e-05</v>
      </c>
      <c r="AI140" s="30" t="n">
        <v>0.0003093545718453609</v>
      </c>
      <c r="AJ140" s="30" t="n">
        <v>0.0003750735787279196</v>
      </c>
      <c r="AK140" s="30" t="n">
        <v>0.0001881851709845629</v>
      </c>
      <c r="AL140" s="30" t="n">
        <v>0.01221833230624189</v>
      </c>
      <c r="AM140" s="30" t="n">
        <v>0.01310323032471695</v>
      </c>
      <c r="AN140" s="32" t="n">
        <v>0</v>
      </c>
      <c r="AO140" s="32" t="n">
        <v>8.750026411319886e-06</v>
      </c>
      <c r="AP140" s="32" t="n">
        <v>7.308690791712847e-07</v>
      </c>
      <c r="AQ140" s="32" t="n">
        <v>7.464152422116936e-07</v>
      </c>
      <c r="AR140" s="32" t="n">
        <v>7.647234808535809e-07</v>
      </c>
      <c r="AS140" s="32" t="n">
        <v>1.094014660301449e-05</v>
      </c>
      <c r="AT140" s="32" t="n">
        <v>2.193218081657094e-05</v>
      </c>
      <c r="AU140" s="34" t="n">
        <v>0</v>
      </c>
      <c r="AV140" s="34" t="n">
        <v>0</v>
      </c>
      <c r="AW140" s="34" t="n">
        <v>0.008176664394848992</v>
      </c>
      <c r="AX140" s="34" t="n">
        <v>0.1764744841436473</v>
      </c>
      <c r="AY140" s="34" t="n">
        <v>0.1579958992953191</v>
      </c>
      <c r="AZ140" s="34" t="n">
        <v>0.664154624421501</v>
      </c>
      <c r="BA140" s="34" t="n">
        <v>1.006801672255316</v>
      </c>
      <c r="BB140" s="6" t="n"/>
      <c r="BC140" s="6" t="n"/>
      <c r="BD140" t="inlineStr">
        <is>
          <t>transport, Scooter, battery electric, &lt;4kW, 2050, label-certified electricity/CH U</t>
        </is>
      </c>
      <c r="BF140" s="5" t="n">
        <v>0.05666819</v>
      </c>
      <c r="BG140" s="5">
        <f>BF140-R140</f>
        <v/>
      </c>
      <c r="BH140" s="2" t="n">
        <v>124.62659</v>
      </c>
    </row>
    <row r="141">
      <c r="A141">
        <f>B141&amp;" - "&amp;D141&amp;" - "&amp;IF(I141&lt;&gt;"",I141&amp;" - "&amp;E141,E141)</f>
        <v/>
      </c>
      <c r="B141" t="inlineStr">
        <is>
          <t>Scooter, battery electric, 4-11kW</t>
        </is>
      </c>
      <c r="D141" s="18" t="n">
        <v>2020</v>
      </c>
      <c r="E141" t="inlineStr">
        <is>
          <t>CH</t>
        </is>
      </c>
      <c r="F141" t="inlineStr">
        <is>
          <t>None</t>
        </is>
      </c>
      <c r="G141" t="inlineStr">
        <is>
          <t>vkm</t>
        </is>
      </c>
      <c r="H141" t="inlineStr">
        <is>
          <t>BEV</t>
        </is>
      </c>
      <c r="I141" t="inlineStr">
        <is>
          <t>NMC</t>
        </is>
      </c>
      <c r="J141" t="inlineStr">
        <is>
          <t>label-certified electricity</t>
        </is>
      </c>
      <c r="L141" s="24" t="n">
        <v>0</v>
      </c>
      <c r="M141" s="24" t="n">
        <v>0</v>
      </c>
      <c r="N141" s="24" t="n">
        <v>0.001164988379267724</v>
      </c>
      <c r="O141" s="24" t="n">
        <v>0.01230659169225786</v>
      </c>
      <c r="P141" s="24" t="n">
        <v>0.004638835533731117</v>
      </c>
      <c r="Q141" s="24" t="n">
        <v>0.06522091449734307</v>
      </c>
      <c r="R141" s="24" t="n">
        <v>0.08333133010259977</v>
      </c>
      <c r="S141" s="26" t="n">
        <v>0</v>
      </c>
      <c r="T141" s="26" t="n">
        <v>0</v>
      </c>
      <c r="U141" s="26" t="n">
        <v>0.0006640580829725457</v>
      </c>
      <c r="V141" s="26" t="n">
        <v>0.0004722191823356421</v>
      </c>
      <c r="W141" s="26" t="n">
        <v>0.0003200627272109453</v>
      </c>
      <c r="X141" s="26" t="n">
        <v>0.07585573578384486</v>
      </c>
      <c r="Y141" s="26" t="n">
        <v>0.07731207577636399</v>
      </c>
      <c r="Z141" s="28" t="n">
        <v>0</v>
      </c>
      <c r="AA141" s="28" t="n">
        <v>0.002314547765857511</v>
      </c>
      <c r="AB141" s="28" t="n">
        <v>0.000117177579339808</v>
      </c>
      <c r="AC141" s="28" t="n">
        <v>0.0001543898913344915</v>
      </c>
      <c r="AD141" s="28" t="n">
        <v>0.000142809837344999</v>
      </c>
      <c r="AE141" s="28" t="n">
        <v>0.006259954406496352</v>
      </c>
      <c r="AF141" s="28" t="n">
        <v>0.008988879480373161</v>
      </c>
      <c r="AG141" s="30" t="n">
        <v>0</v>
      </c>
      <c r="AH141" s="30" t="n">
        <v>1.228469691721989e-05</v>
      </c>
      <c r="AI141" s="30" t="n">
        <v>0.0004391343962545825</v>
      </c>
      <c r="AJ141" s="30" t="n">
        <v>0.0003750735787279196</v>
      </c>
      <c r="AK141" s="30" t="n">
        <v>0.0001918166635624495</v>
      </c>
      <c r="AL141" s="30" t="n">
        <v>0.01889684933748047</v>
      </c>
      <c r="AM141" s="30" t="n">
        <v>0.01991515867294264</v>
      </c>
      <c r="AN141" s="32" t="n">
        <v>0</v>
      </c>
      <c r="AO141" s="32" t="n">
        <v>8.750026411319886e-06</v>
      </c>
      <c r="AP141" s="32" t="n">
        <v>1.037481844565918e-06</v>
      </c>
      <c r="AQ141" s="32" t="n">
        <v>7.464152422116936e-07</v>
      </c>
      <c r="AR141" s="32" t="n">
        <v>7.790624788480584e-07</v>
      </c>
      <c r="AS141" s="32" t="n">
        <v>1.733207187864361e-05</v>
      </c>
      <c r="AT141" s="32" t="n">
        <v>2.864505785558917e-05</v>
      </c>
      <c r="AU141" s="34" t="n">
        <v>0</v>
      </c>
      <c r="AV141" s="34" t="n">
        <v>0</v>
      </c>
      <c r="AW141" s="34" t="n">
        <v>0.01160692263569726</v>
      </c>
      <c r="AX141" s="34" t="n">
        <v>0.1764744841436473</v>
      </c>
      <c r="AY141" s="34" t="n">
        <v>0.1624338461798077</v>
      </c>
      <c r="AZ141" s="34" t="n">
        <v>0.9414577150301215</v>
      </c>
      <c r="BA141" s="34" t="n">
        <v>1.291972967989274</v>
      </c>
      <c r="BB141" s="6" t="n"/>
      <c r="BC141" s="6" t="n"/>
      <c r="BD141" t="inlineStr">
        <is>
          <t>transport, Scooter, battery electric, 4-11kW, label-certified electricity/CH U</t>
        </is>
      </c>
      <c r="BF141" s="5" t="n">
        <v>0.07051339</v>
      </c>
      <c r="BG141" s="5">
        <f>BF141-R141</f>
        <v/>
      </c>
      <c r="BH141" s="2" t="n">
        <v>187.63644</v>
      </c>
    </row>
    <row r="142">
      <c r="A142">
        <f>B142&amp;" - "&amp;D142&amp;" - "&amp;IF(I142&lt;&gt;"",I142&amp;" - "&amp;E142,E142)</f>
        <v/>
      </c>
      <c r="B142" t="inlineStr">
        <is>
          <t>Scooter, battery electric, 4-11kW</t>
        </is>
      </c>
      <c r="D142" s="18" t="n">
        <v>2030</v>
      </c>
      <c r="E142" t="inlineStr">
        <is>
          <t>CH</t>
        </is>
      </c>
      <c r="F142" t="inlineStr">
        <is>
          <t>None</t>
        </is>
      </c>
      <c r="G142" t="inlineStr">
        <is>
          <t>vkm</t>
        </is>
      </c>
      <c r="H142" t="inlineStr">
        <is>
          <t>BEV</t>
        </is>
      </c>
      <c r="I142" t="inlineStr">
        <is>
          <t>NMC</t>
        </is>
      </c>
      <c r="J142" t="inlineStr">
        <is>
          <t>label-certified electricity</t>
        </is>
      </c>
      <c r="L142" s="24" t="n">
        <v>0</v>
      </c>
      <c r="M142" s="24" t="n">
        <v>0</v>
      </c>
      <c r="N142" s="24" t="n">
        <v>0.001164988379267724</v>
      </c>
      <c r="O142" s="24" t="n">
        <v>0.01230659169225786</v>
      </c>
      <c r="P142" s="24" t="n">
        <v>0.004642158582995738</v>
      </c>
      <c r="Q142" s="24" t="n">
        <v>0.06503158780121078</v>
      </c>
      <c r="R142" s="24" t="n">
        <v>0.08314532645573211</v>
      </c>
      <c r="S142" s="26" t="n">
        <v>0</v>
      </c>
      <c r="T142" s="26" t="n">
        <v>0</v>
      </c>
      <c r="U142" s="26" t="n">
        <v>0.0006640580829725457</v>
      </c>
      <c r="V142" s="26" t="n">
        <v>0.0004722191823356421</v>
      </c>
      <c r="W142" s="26" t="n">
        <v>0.0003202727028533642</v>
      </c>
      <c r="X142" s="26" t="n">
        <v>0.06937058865490235</v>
      </c>
      <c r="Y142" s="26" t="n">
        <v>0.0708271386230639</v>
      </c>
      <c r="Z142" s="28" t="n">
        <v>0</v>
      </c>
      <c r="AA142" s="28" t="n">
        <v>0.002314547765857511</v>
      </c>
      <c r="AB142" s="28" t="n">
        <v>0.000117177579339808</v>
      </c>
      <c r="AC142" s="28" t="n">
        <v>0.0001543898913344915</v>
      </c>
      <c r="AD142" s="28" t="n">
        <v>0.0001429052850989885</v>
      </c>
      <c r="AE142" s="28" t="n">
        <v>0.005885380434695241</v>
      </c>
      <c r="AF142" s="28" t="n">
        <v>0.00861440095632604</v>
      </c>
      <c r="AG142" s="30" t="n">
        <v>0</v>
      </c>
      <c r="AH142" s="30" t="n">
        <v>1.228469691721989e-05</v>
      </c>
      <c r="AI142" s="30" t="n">
        <v>0.0004391343962545825</v>
      </c>
      <c r="AJ142" s="30" t="n">
        <v>0.0003750735787279196</v>
      </c>
      <c r="AK142" s="30" t="n">
        <v>0.0001919057425134528</v>
      </c>
      <c r="AL142" s="30" t="n">
        <v>0.0180927369906165</v>
      </c>
      <c r="AM142" s="30" t="n">
        <v>0.01911113540502967</v>
      </c>
      <c r="AN142" s="32" t="n">
        <v>0</v>
      </c>
      <c r="AO142" s="32" t="n">
        <v>8.750026411319886e-06</v>
      </c>
      <c r="AP142" s="32" t="n">
        <v>1.037481844565918e-06</v>
      </c>
      <c r="AQ142" s="32" t="n">
        <v>7.464152422116936e-07</v>
      </c>
      <c r="AR142" s="32" t="n">
        <v>7.794142083015521e-07</v>
      </c>
      <c r="AS142" s="32" t="n">
        <v>1.620892988045818e-05</v>
      </c>
      <c r="AT142" s="32" t="n">
        <v>2.752226758685723e-05</v>
      </c>
      <c r="AU142" s="34" t="n">
        <v>0</v>
      </c>
      <c r="AV142" s="34" t="n">
        <v>0</v>
      </c>
      <c r="AW142" s="34" t="n">
        <v>0.01160692263569726</v>
      </c>
      <c r="AX142" s="34" t="n">
        <v>0.1764744841436473</v>
      </c>
      <c r="AY142" s="34" t="n">
        <v>0.1625427071080899</v>
      </c>
      <c r="AZ142" s="34" t="n">
        <v>0.9219357382476792</v>
      </c>
      <c r="BA142" s="34" t="n">
        <v>1.272559852135114</v>
      </c>
      <c r="BB142" s="6" t="n"/>
      <c r="BC142" s="6" t="n"/>
      <c r="BD142" t="inlineStr">
        <is>
          <t>transport, Scooter, battery electric, 4-11kW, 2030, label-certified electricity/CH U</t>
        </is>
      </c>
      <c r="BF142" s="5" t="n">
        <v>0.06980132900000001</v>
      </c>
      <c r="BG142" s="5">
        <f>BF142-R142</f>
        <v/>
      </c>
      <c r="BH142" s="2" t="n">
        <v>175.51418</v>
      </c>
    </row>
    <row r="143">
      <c r="A143">
        <f>B143&amp;" - "&amp;D143&amp;" - "&amp;IF(I143&lt;&gt;"",I143&amp;" - "&amp;E143,E143)</f>
        <v/>
      </c>
      <c r="B143" t="inlineStr">
        <is>
          <t>Scooter, battery electric, 4-11kW</t>
        </is>
      </c>
      <c r="D143" s="18" t="n">
        <v>2040</v>
      </c>
      <c r="E143" t="inlineStr">
        <is>
          <t>CH</t>
        </is>
      </c>
      <c r="F143" t="inlineStr">
        <is>
          <t>None</t>
        </is>
      </c>
      <c r="G143" t="inlineStr">
        <is>
          <t>vkm</t>
        </is>
      </c>
      <c r="H143" t="inlineStr">
        <is>
          <t>BEV</t>
        </is>
      </c>
      <c r="I143" t="inlineStr">
        <is>
          <t>NMC</t>
        </is>
      </c>
      <c r="J143" t="inlineStr">
        <is>
          <t>label-certified electricity</t>
        </is>
      </c>
      <c r="L143" s="24" t="n">
        <v>0</v>
      </c>
      <c r="M143" s="24" t="n">
        <v>0</v>
      </c>
      <c r="N143" s="24" t="n">
        <v>0.001164988379267724</v>
      </c>
      <c r="O143" s="24" t="n">
        <v>0.01230659169225786</v>
      </c>
      <c r="P143" s="24" t="n">
        <v>0.00464338765601142</v>
      </c>
      <c r="Q143" s="24" t="n">
        <v>0.06500298317568816</v>
      </c>
      <c r="R143" s="24" t="n">
        <v>0.08311795090322516</v>
      </c>
      <c r="S143" s="26" t="n">
        <v>0</v>
      </c>
      <c r="T143" s="26" t="n">
        <v>0</v>
      </c>
      <c r="U143" s="26" t="n">
        <v>0.0006640580829725457</v>
      </c>
      <c r="V143" s="26" t="n">
        <v>0.0004722191823356421</v>
      </c>
      <c r="W143" s="26" t="n">
        <v>0.0003203503650772726</v>
      </c>
      <c r="X143" s="26" t="n">
        <v>0.06524413384954345</v>
      </c>
      <c r="Y143" s="26" t="n">
        <v>0.0667007614799289</v>
      </c>
      <c r="Z143" s="28" t="n">
        <v>0</v>
      </c>
      <c r="AA143" s="28" t="n">
        <v>0.002314547765857511</v>
      </c>
      <c r="AB143" s="28" t="n">
        <v>0.000117177579339808</v>
      </c>
      <c r="AC143" s="28" t="n">
        <v>0.0001543898913344915</v>
      </c>
      <c r="AD143" s="28" t="n">
        <v>0.0001429405876929298</v>
      </c>
      <c r="AE143" s="28" t="n">
        <v>0.005651311644191665</v>
      </c>
      <c r="AF143" s="28" t="n">
        <v>0.008380367468416406</v>
      </c>
      <c r="AG143" s="30" t="n">
        <v>0</v>
      </c>
      <c r="AH143" s="30" t="n">
        <v>1.228469691721989e-05</v>
      </c>
      <c r="AI143" s="30" t="n">
        <v>0.0004391343962545825</v>
      </c>
      <c r="AJ143" s="30" t="n">
        <v>0.0003750735787279196</v>
      </c>
      <c r="AK143" s="30" t="n">
        <v>0.000191938689522728</v>
      </c>
      <c r="AL143" s="30" t="n">
        <v>0.01759684327273594</v>
      </c>
      <c r="AM143" s="30" t="n">
        <v>0.01861527463415839</v>
      </c>
      <c r="AN143" s="32" t="n">
        <v>0</v>
      </c>
      <c r="AO143" s="32" t="n">
        <v>8.750026411319886e-06</v>
      </c>
      <c r="AP143" s="32" t="n">
        <v>1.037481844565918e-06</v>
      </c>
      <c r="AQ143" s="32" t="n">
        <v>7.464152422116936e-07</v>
      </c>
      <c r="AR143" s="32" t="n">
        <v>7.795443000172277e-07</v>
      </c>
      <c r="AS143" s="32" t="n">
        <v>1.549520703867477e-05</v>
      </c>
      <c r="AT143" s="32" t="n">
        <v>2.68086748367895e-05</v>
      </c>
      <c r="AU143" s="34" t="n">
        <v>0</v>
      </c>
      <c r="AV143" s="34" t="n">
        <v>0</v>
      </c>
      <c r="AW143" s="34" t="n">
        <v>0.01160692263569726</v>
      </c>
      <c r="AX143" s="34" t="n">
        <v>0.1764744841436473</v>
      </c>
      <c r="AY143" s="34" t="n">
        <v>0.1625829707390984</v>
      </c>
      <c r="AZ143" s="34" t="n">
        <v>0.9104412702927789</v>
      </c>
      <c r="BA143" s="34" t="n">
        <v>1.261105647811222</v>
      </c>
      <c r="BB143" s="6" t="n"/>
      <c r="BC143" s="6" t="n"/>
      <c r="BD143" t="inlineStr">
        <is>
          <t>transport, Scooter, battery electric, 4-11kW, 2040, label-certified electricity/CH U</t>
        </is>
      </c>
      <c r="BF143" s="5" t="n">
        <v>0.069378836</v>
      </c>
      <c r="BG143" s="5">
        <f>BF143-R143</f>
        <v/>
      </c>
      <c r="BH143" s="2" t="n">
        <v>167.7681</v>
      </c>
    </row>
    <row r="144">
      <c r="A144">
        <f>B144&amp;" - "&amp;D144&amp;" - "&amp;IF(I144&lt;&gt;"",I144&amp;" - "&amp;E144,E144)</f>
        <v/>
      </c>
      <c r="B144" t="inlineStr">
        <is>
          <t>Scooter, battery electric, 4-11kW</t>
        </is>
      </c>
      <c r="D144" s="18" t="n">
        <v>2050</v>
      </c>
      <c r="E144" t="inlineStr">
        <is>
          <t>CH</t>
        </is>
      </c>
      <c r="F144" t="inlineStr">
        <is>
          <t>None</t>
        </is>
      </c>
      <c r="G144" t="inlineStr">
        <is>
          <t>vkm</t>
        </is>
      </c>
      <c r="H144" t="inlineStr">
        <is>
          <t>BEV</t>
        </is>
      </c>
      <c r="I144" t="inlineStr">
        <is>
          <t>NMC</t>
        </is>
      </c>
      <c r="J144" t="inlineStr">
        <is>
          <t>label-certified electricity</t>
        </is>
      </c>
      <c r="L144" s="24" t="n">
        <v>0</v>
      </c>
      <c r="M144" s="24" t="n">
        <v>0</v>
      </c>
      <c r="N144" s="24" t="n">
        <v>0.001164988379267724</v>
      </c>
      <c r="O144" s="24" t="n">
        <v>0.01230659169225786</v>
      </c>
      <c r="P144" s="24" t="n">
        <v>0.004642249625441345</v>
      </c>
      <c r="Q144" s="24" t="n">
        <v>0.06404820697941088</v>
      </c>
      <c r="R144" s="24" t="n">
        <v>0.08216203667637781</v>
      </c>
      <c r="S144" s="26" t="n">
        <v>0</v>
      </c>
      <c r="T144" s="26" t="n">
        <v>0</v>
      </c>
      <c r="U144" s="26" t="n">
        <v>0.0006640580829725457</v>
      </c>
      <c r="V144" s="26" t="n">
        <v>0.0004722191823356421</v>
      </c>
      <c r="W144" s="26" t="n">
        <v>0.0003202784556106908</v>
      </c>
      <c r="X144" s="26" t="n">
        <v>0.05930492201080428</v>
      </c>
      <c r="Y144" s="26" t="n">
        <v>0.06076147773172316</v>
      </c>
      <c r="Z144" s="28" t="n">
        <v>0</v>
      </c>
      <c r="AA144" s="28" t="n">
        <v>0.002314547765857511</v>
      </c>
      <c r="AB144" s="28" t="n">
        <v>0.000117177579339808</v>
      </c>
      <c r="AC144" s="28" t="n">
        <v>0.0001543898913344915</v>
      </c>
      <c r="AD144" s="28" t="n">
        <v>0.0001429079001059471</v>
      </c>
      <c r="AE144" s="28" t="n">
        <v>0.005271322862606283</v>
      </c>
      <c r="AF144" s="28" t="n">
        <v>0.008000345999244041</v>
      </c>
      <c r="AG144" s="30" t="n">
        <v>0</v>
      </c>
      <c r="AH144" s="30" t="n">
        <v>1.228469691721989e-05</v>
      </c>
      <c r="AI144" s="30" t="n">
        <v>0.0004391343962545825</v>
      </c>
      <c r="AJ144" s="30" t="n">
        <v>0.0003750735787279196</v>
      </c>
      <c r="AK144" s="30" t="n">
        <v>0.0001919081830326583</v>
      </c>
      <c r="AL144" s="30" t="n">
        <v>0.01673110405426795</v>
      </c>
      <c r="AM144" s="30" t="n">
        <v>0.01774950490920033</v>
      </c>
      <c r="AN144" s="32" t="n">
        <v>0</v>
      </c>
      <c r="AO144" s="32" t="n">
        <v>8.750026411319886e-06</v>
      </c>
      <c r="AP144" s="32" t="n">
        <v>1.037481844565918e-06</v>
      </c>
      <c r="AQ144" s="32" t="n">
        <v>7.464152422116936e-07</v>
      </c>
      <c r="AR144" s="32" t="n">
        <v>7.794238447249354e-07</v>
      </c>
      <c r="AS144" s="32" t="n">
        <v>1.445185205113875e-05</v>
      </c>
      <c r="AT144" s="32" t="n">
        <v>2.576519939396118e-05</v>
      </c>
      <c r="AU144" s="34" t="n">
        <v>0</v>
      </c>
      <c r="AV144" s="34" t="n">
        <v>0</v>
      </c>
      <c r="AW144" s="34" t="n">
        <v>0.01160692263569726</v>
      </c>
      <c r="AX144" s="34" t="n">
        <v>0.1764744841436473</v>
      </c>
      <c r="AY144" s="34" t="n">
        <v>0.1625456895992757</v>
      </c>
      <c r="AZ144" s="34" t="n">
        <v>0.884542031444143</v>
      </c>
      <c r="BA144" s="34" t="n">
        <v>1.235169127822763</v>
      </c>
      <c r="BB144" s="6" t="n"/>
      <c r="BC144" s="6" t="n"/>
      <c r="BD144" t="inlineStr">
        <is>
          <t>transport, Scooter, battery electric, 4-11kW, 2050, label-certified electricity/CH U</t>
        </is>
      </c>
      <c r="BF144" s="5" t="n">
        <v>0.068391824</v>
      </c>
      <c r="BG144" s="5">
        <f>BF144-R144</f>
        <v/>
      </c>
      <c r="BH144" s="2" t="n">
        <v>156.7067</v>
      </c>
    </row>
    <row r="145">
      <c r="A145">
        <f>B145&amp;" - "&amp;D145&amp;" - "&amp;IF(I145&lt;&gt;"",I145&amp;" - "&amp;E145,E145)</f>
        <v/>
      </c>
      <c r="B145" t="inlineStr">
        <is>
          <t>Scooter, battery electric, &lt;4kW</t>
        </is>
      </c>
      <c r="D145" s="18" t="n">
        <v>2020</v>
      </c>
      <c r="E145" t="inlineStr">
        <is>
          <t>CH</t>
        </is>
      </c>
      <c r="F145" t="inlineStr">
        <is>
          <t>None</t>
        </is>
      </c>
      <c r="G145" t="inlineStr">
        <is>
          <t>vkm</t>
        </is>
      </c>
      <c r="H145" t="inlineStr">
        <is>
          <t>BEV</t>
        </is>
      </c>
      <c r="I145" t="inlineStr">
        <is>
          <t>LFP</t>
        </is>
      </c>
      <c r="J145" t="inlineStr">
        <is>
          <t>label-certified electricity</t>
        </is>
      </c>
      <c r="L145" s="24" t="n">
        <v>0</v>
      </c>
      <c r="M145" s="24" t="n">
        <v>0</v>
      </c>
      <c r="N145" s="24" t="n">
        <v>0.0008206929002761456</v>
      </c>
      <c r="O145" s="24" t="n">
        <v>0.01230659169225786</v>
      </c>
      <c r="P145" s="24" t="n">
        <v>0.004568050032272403</v>
      </c>
      <c r="Q145" s="24" t="n">
        <v>0.05879790962131647</v>
      </c>
      <c r="R145" s="24" t="n">
        <v>0.07649324424612289</v>
      </c>
      <c r="S145" s="26" t="n">
        <v>0</v>
      </c>
      <c r="T145" s="26" t="n">
        <v>0</v>
      </c>
      <c r="U145" s="26" t="n">
        <v>0.0004678053135681222</v>
      </c>
      <c r="V145" s="26" t="n">
        <v>0.0004722191823356421</v>
      </c>
      <c r="W145" s="26" t="n">
        <v>0.000315589958389556</v>
      </c>
      <c r="X145" s="26" t="n">
        <v>0.03641523524177943</v>
      </c>
      <c r="Y145" s="26" t="n">
        <v>0.03767084969607275</v>
      </c>
      <c r="Z145" s="28" t="n">
        <v>0</v>
      </c>
      <c r="AA145" s="28" t="n">
        <v>0.002314547765857511</v>
      </c>
      <c r="AB145" s="28" t="n">
        <v>8.254743922525021e-05</v>
      </c>
      <c r="AC145" s="28" t="n">
        <v>0.0001543898913344915</v>
      </c>
      <c r="AD145" s="28" t="n">
        <v>0.0001407766694346754</v>
      </c>
      <c r="AE145" s="28" t="n">
        <v>0.004445369311497564</v>
      </c>
      <c r="AF145" s="28" t="n">
        <v>0.007137631077349492</v>
      </c>
      <c r="AG145" s="30" t="n">
        <v>0</v>
      </c>
      <c r="AH145" s="30" t="n">
        <v>1.228469691721989e-05</v>
      </c>
      <c r="AI145" s="30" t="n">
        <v>0.0003093545718453609</v>
      </c>
      <c r="AJ145" s="30" t="n">
        <v>0.0003750735787279196</v>
      </c>
      <c r="AK145" s="30" t="n">
        <v>0.0001899191598801197</v>
      </c>
      <c r="AL145" s="30" t="n">
        <v>0.01519820431262067</v>
      </c>
      <c r="AM145" s="30" t="n">
        <v>0.01608483631999129</v>
      </c>
      <c r="AN145" s="32" t="n">
        <v>0</v>
      </c>
      <c r="AO145" s="32" t="n">
        <v>8.750026411319886e-06</v>
      </c>
      <c r="AP145" s="32" t="n">
        <v>7.308690791712847e-07</v>
      </c>
      <c r="AQ145" s="32" t="n">
        <v>7.464152422116936e-07</v>
      </c>
      <c r="AR145" s="32" t="n">
        <v>7.715701596674763e-07</v>
      </c>
      <c r="AS145" s="32" t="n">
        <v>1.095171499273861e-05</v>
      </c>
      <c r="AT145" s="32" t="n">
        <v>2.195059588510895e-05</v>
      </c>
      <c r="AU145" s="34" t="n">
        <v>0</v>
      </c>
      <c r="AV145" s="34" t="n">
        <v>0</v>
      </c>
      <c r="AW145" s="34" t="n">
        <v>0.008176664394848992</v>
      </c>
      <c r="AX145" s="34" t="n">
        <v>0.1764744841436473</v>
      </c>
      <c r="AY145" s="34" t="n">
        <v>0.1601149592828387</v>
      </c>
      <c r="AZ145" s="34" t="n">
        <v>0.7994531106758759</v>
      </c>
      <c r="BA145" s="34" t="n">
        <v>1.144219218497211</v>
      </c>
      <c r="BB145" s="6" t="n"/>
      <c r="BC145" s="6" t="n"/>
      <c r="BD145" t="inlineStr">
        <is>
          <t>transport, Scooter, battery electric, &lt;4kW, LFP battery, label-certified electricity/CH U</t>
        </is>
      </c>
      <c r="BF145" s="5" t="n">
        <v>0.06829797</v>
      </c>
      <c r="BG145" s="5">
        <f>BF145-R145</f>
        <v/>
      </c>
      <c r="BH145" s="2" t="n">
        <v>175.3049</v>
      </c>
    </row>
    <row r="146">
      <c r="A146">
        <f>B146&amp;" - "&amp;D146&amp;" - "&amp;IF(I146&lt;&gt;"",I146&amp;" - "&amp;E146,E146)</f>
        <v/>
      </c>
      <c r="B146" t="inlineStr">
        <is>
          <t>Scooter, battery electric, &lt;4kW</t>
        </is>
      </c>
      <c r="D146" s="18" t="n">
        <v>2030</v>
      </c>
      <c r="E146" t="inlineStr">
        <is>
          <t>CH</t>
        </is>
      </c>
      <c r="F146" t="inlineStr">
        <is>
          <t>None</t>
        </is>
      </c>
      <c r="G146" t="inlineStr">
        <is>
          <t>vkm</t>
        </is>
      </c>
      <c r="H146" t="inlineStr">
        <is>
          <t>BEV</t>
        </is>
      </c>
      <c r="I146" t="inlineStr">
        <is>
          <t>LFP</t>
        </is>
      </c>
      <c r="J146" t="inlineStr">
        <is>
          <t>label-certified electricity</t>
        </is>
      </c>
      <c r="L146" s="24" t="n">
        <v>0</v>
      </c>
      <c r="M146" s="24" t="n">
        <v>0</v>
      </c>
      <c r="N146" s="24" t="n">
        <v>0.0008206929002761456</v>
      </c>
      <c r="O146" s="24" t="n">
        <v>0.01230659169225786</v>
      </c>
      <c r="P146" s="24" t="n">
        <v>0.004619231060443945</v>
      </c>
      <c r="Q146" s="24" t="n">
        <v>0.06449726554971544</v>
      </c>
      <c r="R146" s="24" t="n">
        <v>0.08224378120269339</v>
      </c>
      <c r="S146" s="26" t="n">
        <v>0</v>
      </c>
      <c r="T146" s="26" t="n">
        <v>0</v>
      </c>
      <c r="U146" s="26" t="n">
        <v>0.0004678053135681222</v>
      </c>
      <c r="V146" s="26" t="n">
        <v>0.0004722191823356421</v>
      </c>
      <c r="W146" s="26" t="n">
        <v>0.0003188239667999624</v>
      </c>
      <c r="X146" s="26" t="n">
        <v>0.03871417729214565</v>
      </c>
      <c r="Y146" s="26" t="n">
        <v>0.03997302575484938</v>
      </c>
      <c r="Z146" s="28" t="n">
        <v>0</v>
      </c>
      <c r="AA146" s="28" t="n">
        <v>0.002314547765857511</v>
      </c>
      <c r="AB146" s="28" t="n">
        <v>8.254743922525021e-05</v>
      </c>
      <c r="AC146" s="28" t="n">
        <v>0.0001543898913344915</v>
      </c>
      <c r="AD146" s="28" t="n">
        <v>0.0001422467391799105</v>
      </c>
      <c r="AE146" s="28" t="n">
        <v>0.004878821597968105</v>
      </c>
      <c r="AF146" s="28" t="n">
        <v>0.007572553433565268</v>
      </c>
      <c r="AG146" s="30" t="n">
        <v>0</v>
      </c>
      <c r="AH146" s="30" t="n">
        <v>1.228469691721989e-05</v>
      </c>
      <c r="AI146" s="30" t="n">
        <v>0.0003093545718453609</v>
      </c>
      <c r="AJ146" s="30" t="n">
        <v>0.0003750735787279196</v>
      </c>
      <c r="AK146" s="30" t="n">
        <v>0.0001912911384268503</v>
      </c>
      <c r="AL146" s="30" t="n">
        <v>0.01657752604065503</v>
      </c>
      <c r="AM146" s="30" t="n">
        <v>0.01746553002657238</v>
      </c>
      <c r="AN146" s="32" t="n">
        <v>0</v>
      </c>
      <c r="AO146" s="32" t="n">
        <v>8.750026411319886e-06</v>
      </c>
      <c r="AP146" s="32" t="n">
        <v>7.308690791712847e-07</v>
      </c>
      <c r="AQ146" s="32" t="n">
        <v>7.464152422116936e-07</v>
      </c>
      <c r="AR146" s="32" t="n">
        <v>7.769874356795028e-07</v>
      </c>
      <c r="AS146" s="32" t="n">
        <v>1.154459782110781e-05</v>
      </c>
      <c r="AT146" s="32" t="n">
        <v>2.254889598949018e-05</v>
      </c>
      <c r="AU146" s="34" t="n">
        <v>0</v>
      </c>
      <c r="AV146" s="34" t="n">
        <v>0</v>
      </c>
      <c r="AW146" s="34" t="n">
        <v>0.008176664394848992</v>
      </c>
      <c r="AX146" s="34" t="n">
        <v>0.1764744841436473</v>
      </c>
      <c r="AY146" s="34" t="n">
        <v>0.1617916164111295</v>
      </c>
      <c r="AZ146" s="34" t="n">
        <v>0.8682437648482459</v>
      </c>
      <c r="BA146" s="34" t="n">
        <v>1.214686529797872</v>
      </c>
      <c r="BB146" s="6" t="n"/>
      <c r="BC146" s="6" t="n"/>
      <c r="BD146" t="inlineStr">
        <is>
          <t>transport, Scooter, battery electric, &lt;4kW, LFP battery, 2030, label-certified electricity/CH U</t>
        </is>
      </c>
      <c r="BF146" s="5" t="n">
        <v>0.07173146200000001</v>
      </c>
      <c r="BG146" s="5">
        <f>BF146-R146</f>
        <v/>
      </c>
      <c r="BH146" s="2" t="n">
        <v>185.04839</v>
      </c>
    </row>
    <row r="147">
      <c r="A147">
        <f>B147&amp;" - "&amp;D147&amp;" - "&amp;IF(I147&lt;&gt;"",I147&amp;" - "&amp;E147,E147)</f>
        <v/>
      </c>
      <c r="B147" t="inlineStr">
        <is>
          <t>Scooter, battery electric, &lt;4kW</t>
        </is>
      </c>
      <c r="D147" s="18" t="n">
        <v>2040</v>
      </c>
      <c r="E147" t="inlineStr">
        <is>
          <t>CH</t>
        </is>
      </c>
      <c r="F147" t="inlineStr">
        <is>
          <t>None</t>
        </is>
      </c>
      <c r="G147" t="inlineStr">
        <is>
          <t>vkm</t>
        </is>
      </c>
      <c r="H147" t="inlineStr">
        <is>
          <t>BEV</t>
        </is>
      </c>
      <c r="I147" t="inlineStr">
        <is>
          <t>LFP</t>
        </is>
      </c>
      <c r="J147" t="inlineStr">
        <is>
          <t>label-certified electricity</t>
        </is>
      </c>
      <c r="L147" s="24" t="n">
        <v>0</v>
      </c>
      <c r="M147" s="24" t="n">
        <v>0</v>
      </c>
      <c r="N147" s="24" t="n">
        <v>0.0008206929002761456</v>
      </c>
      <c r="O147" s="24" t="n">
        <v>0.01230659169225786</v>
      </c>
      <c r="P147" s="24" t="n">
        <v>0.004644146343058137</v>
      </c>
      <c r="Q147" s="24" t="n">
        <v>0.06544086454614235</v>
      </c>
      <c r="R147" s="24" t="n">
        <v>0.08321229548173451</v>
      </c>
      <c r="S147" s="26" t="n">
        <v>0</v>
      </c>
      <c r="T147" s="26" t="n">
        <v>0</v>
      </c>
      <c r="U147" s="26" t="n">
        <v>0.0004678053135681222</v>
      </c>
      <c r="V147" s="26" t="n">
        <v>0.0004722191823356421</v>
      </c>
      <c r="W147" s="26" t="n">
        <v>0.0003203983047216605</v>
      </c>
      <c r="X147" s="26" t="n">
        <v>0.03833065195668149</v>
      </c>
      <c r="Y147" s="26" t="n">
        <v>0.03959107475730692</v>
      </c>
      <c r="Z147" s="28" t="n">
        <v>0</v>
      </c>
      <c r="AA147" s="28" t="n">
        <v>0.002314547765857511</v>
      </c>
      <c r="AB147" s="28" t="n">
        <v>8.254743922525021e-05</v>
      </c>
      <c r="AC147" s="28" t="n">
        <v>0.0001543898913344915</v>
      </c>
      <c r="AD147" s="28" t="n">
        <v>0.0001429623794175849</v>
      </c>
      <c r="AE147" s="28" t="n">
        <v>0.00488904650651375</v>
      </c>
      <c r="AF147" s="28" t="n">
        <v>0.007583493982348588</v>
      </c>
      <c r="AG147" s="30" t="n">
        <v>0</v>
      </c>
      <c r="AH147" s="30" t="n">
        <v>1.228469691721989e-05</v>
      </c>
      <c r="AI147" s="30" t="n">
        <v>0.0003093545718453609</v>
      </c>
      <c r="AJ147" s="30" t="n">
        <v>0.0003750735787279196</v>
      </c>
      <c r="AK147" s="30" t="n">
        <v>0.0001919590271827744</v>
      </c>
      <c r="AL147" s="30" t="n">
        <v>0.01660881184858444</v>
      </c>
      <c r="AM147" s="30" t="n">
        <v>0.01749748372325772</v>
      </c>
      <c r="AN147" s="32" t="n">
        <v>0</v>
      </c>
      <c r="AO147" s="32" t="n">
        <v>8.750026411319886e-06</v>
      </c>
      <c r="AP147" s="32" t="n">
        <v>7.308690791712847e-07</v>
      </c>
      <c r="AQ147" s="32" t="n">
        <v>7.464152422116936e-07</v>
      </c>
      <c r="AR147" s="32" t="n">
        <v>7.796246035454226e-07</v>
      </c>
      <c r="AS147" s="32" t="n">
        <v>1.147640647557148e-05</v>
      </c>
      <c r="AT147" s="32" t="n">
        <v>2.248334181181977e-05</v>
      </c>
      <c r="AU147" s="34" t="n">
        <v>0</v>
      </c>
      <c r="AV147" s="34" t="n">
        <v>0</v>
      </c>
      <c r="AW147" s="34" t="n">
        <v>0.008176664394848992</v>
      </c>
      <c r="AX147" s="34" t="n">
        <v>0.1764744841436473</v>
      </c>
      <c r="AY147" s="34" t="n">
        <v>0.1626078248323135</v>
      </c>
      <c r="AZ147" s="34" t="n">
        <v>0.8755286429088789</v>
      </c>
      <c r="BA147" s="34" t="n">
        <v>1.222787616279688</v>
      </c>
      <c r="BB147" s="6" t="n"/>
      <c r="BC147" s="6" t="n"/>
      <c r="BD147" t="inlineStr">
        <is>
          <t>transport, Scooter, battery electric, &lt;4kW, LFP battery, 2040, label-certified electricity/CH U</t>
        </is>
      </c>
      <c r="BF147" s="5" t="n">
        <v>0.07189781299999999</v>
      </c>
      <c r="BG147" s="5">
        <f>BF147-R147</f>
        <v/>
      </c>
      <c r="BH147" s="2" t="n">
        <v>182.21647</v>
      </c>
    </row>
    <row r="148">
      <c r="A148">
        <f>B148&amp;" - "&amp;D148&amp;" - "&amp;IF(I148&lt;&gt;"",I148&amp;" - "&amp;E148,E148)</f>
        <v/>
      </c>
      <c r="B148" t="inlineStr">
        <is>
          <t>Scooter, battery electric, &lt;4kW</t>
        </is>
      </c>
      <c r="D148" s="18" t="n">
        <v>2050</v>
      </c>
      <c r="E148" t="inlineStr">
        <is>
          <t>CH</t>
        </is>
      </c>
      <c r="F148" t="inlineStr">
        <is>
          <t>None</t>
        </is>
      </c>
      <c r="G148" t="inlineStr">
        <is>
          <t>vkm</t>
        </is>
      </c>
      <c r="H148" t="inlineStr">
        <is>
          <t>BEV</t>
        </is>
      </c>
      <c r="I148" t="inlineStr">
        <is>
          <t>LFP</t>
        </is>
      </c>
      <c r="J148" t="inlineStr">
        <is>
          <t>label-certified electricity</t>
        </is>
      </c>
      <c r="L148" s="24" t="n">
        <v>0</v>
      </c>
      <c r="M148" s="24" t="n">
        <v>0</v>
      </c>
      <c r="N148" s="24" t="n">
        <v>0.0008206929002761456</v>
      </c>
      <c r="O148" s="24" t="n">
        <v>0.01230659169225786</v>
      </c>
      <c r="P148" s="24" t="n">
        <v>0.004645390589814754</v>
      </c>
      <c r="Q148" s="24" t="n">
        <v>0.0619672857032913</v>
      </c>
      <c r="R148" s="24" t="n">
        <v>0.07973996088564006</v>
      </c>
      <c r="S148" s="26" t="n">
        <v>0</v>
      </c>
      <c r="T148" s="26" t="n">
        <v>0</v>
      </c>
      <c r="U148" s="26" t="n">
        <v>0.0004678053135681222</v>
      </c>
      <c r="V148" s="26" t="n">
        <v>0.0004722191823356421</v>
      </c>
      <c r="W148" s="26" t="n">
        <v>0.0003204769257384566</v>
      </c>
      <c r="X148" s="26" t="n">
        <v>0.03499872519285516</v>
      </c>
      <c r="Y148" s="26" t="n">
        <v>0.03625922661449738</v>
      </c>
      <c r="Z148" s="28" t="n">
        <v>0</v>
      </c>
      <c r="AA148" s="28" t="n">
        <v>0.002314547765857511</v>
      </c>
      <c r="AB148" s="28" t="n">
        <v>8.254743922525021e-05</v>
      </c>
      <c r="AC148" s="28" t="n">
        <v>0.0001543898913344915</v>
      </c>
      <c r="AD148" s="28" t="n">
        <v>0.0001429981178460193</v>
      </c>
      <c r="AE148" s="28" t="n">
        <v>0.004468802029398962</v>
      </c>
      <c r="AF148" s="28" t="n">
        <v>0.007163285243662233</v>
      </c>
      <c r="AG148" s="30" t="n">
        <v>0</v>
      </c>
      <c r="AH148" s="30" t="n">
        <v>1.228469691721989e-05</v>
      </c>
      <c r="AI148" s="30" t="n">
        <v>0.0003093545718453609</v>
      </c>
      <c r="AJ148" s="30" t="n">
        <v>0.0003750735787279196</v>
      </c>
      <c r="AK148" s="30" t="n">
        <v>0.0001919923809452505</v>
      </c>
      <c r="AL148" s="30" t="n">
        <v>0.01527339342867375</v>
      </c>
      <c r="AM148" s="30" t="n">
        <v>0.0161620986571095</v>
      </c>
      <c r="AN148" s="32" t="n">
        <v>0</v>
      </c>
      <c r="AO148" s="32" t="n">
        <v>8.750026411319886e-06</v>
      </c>
      <c r="AP148" s="32" t="n">
        <v>7.308690791712847e-07</v>
      </c>
      <c r="AQ148" s="32" t="n">
        <v>7.464152422116936e-07</v>
      </c>
      <c r="AR148" s="32" t="n">
        <v>7.797563013316622e-07</v>
      </c>
      <c r="AS148" s="32" t="n">
        <v>1.068917165979742e-05</v>
      </c>
      <c r="AT148" s="32" t="n">
        <v>2.169623869383195e-05</v>
      </c>
      <c r="AU148" s="34" t="n">
        <v>0</v>
      </c>
      <c r="AV148" s="34" t="n">
        <v>0</v>
      </c>
      <c r="AW148" s="34" t="n">
        <v>0.008176664394848992</v>
      </c>
      <c r="AX148" s="34" t="n">
        <v>0.1764744841436473</v>
      </c>
      <c r="AY148" s="34" t="n">
        <v>0.1626485855451862</v>
      </c>
      <c r="AZ148" s="34" t="n">
        <v>0.8231182522872805</v>
      </c>
      <c r="BA148" s="34" t="n">
        <v>1.170417986370963</v>
      </c>
      <c r="BB148" s="6" t="n"/>
      <c r="BC148" s="6" t="n"/>
      <c r="BD148" t="inlineStr">
        <is>
          <t>transport, Scooter, battery electric, &lt;4kW, LFP battery, 2050, label-certified electricity/CH U</t>
        </is>
      </c>
      <c r="BF148" s="5" t="n">
        <v>0.06875705800000001</v>
      </c>
      <c r="BG148" s="5">
        <f>BF148-R148</f>
        <v/>
      </c>
      <c r="BH148" s="2" t="n">
        <v>164.96872</v>
      </c>
    </row>
    <row r="149">
      <c r="A149">
        <f>B149&amp;" - "&amp;D149&amp;" - "&amp;IF(I149&lt;&gt;"",I149&amp;" - "&amp;E149,E149)</f>
        <v/>
      </c>
      <c r="B149" t="inlineStr">
        <is>
          <t>Scooter, battery electric, 4-11kW</t>
        </is>
      </c>
      <c r="D149" s="18" t="n">
        <v>2020</v>
      </c>
      <c r="E149" t="inlineStr">
        <is>
          <t>CH</t>
        </is>
      </c>
      <c r="F149" t="inlineStr">
        <is>
          <t>None</t>
        </is>
      </c>
      <c r="G149" t="inlineStr">
        <is>
          <t>vkm</t>
        </is>
      </c>
      <c r="H149" t="inlineStr">
        <is>
          <t>BEV</t>
        </is>
      </c>
      <c r="I149" t="inlineStr">
        <is>
          <t>LFP</t>
        </is>
      </c>
      <c r="J149" t="inlineStr">
        <is>
          <t>label-certified electricity</t>
        </is>
      </c>
      <c r="L149" s="24" t="n">
        <v>0</v>
      </c>
      <c r="M149" s="24" t="n">
        <v>0</v>
      </c>
      <c r="N149" s="24" t="n">
        <v>0.001164988379267724</v>
      </c>
      <c r="O149" s="24" t="n">
        <v>0.01476791003070943</v>
      </c>
      <c r="P149" s="24" t="n">
        <v>0.00473647855664362</v>
      </c>
      <c r="Q149" s="24" t="n">
        <v>0.06850398595314684</v>
      </c>
      <c r="R149" s="24" t="n">
        <v>0.08917336291976762</v>
      </c>
      <c r="S149" s="26" t="n">
        <v>0</v>
      </c>
      <c r="T149" s="26" t="n">
        <v>0</v>
      </c>
      <c r="U149" s="26" t="n">
        <v>0.0006640580829725457</v>
      </c>
      <c r="V149" s="26" t="n">
        <v>0.0005666630188027706</v>
      </c>
      <c r="W149" s="26" t="n">
        <v>0.0003262325594436656</v>
      </c>
      <c r="X149" s="26" t="n">
        <v>0.04418601565715325</v>
      </c>
      <c r="Y149" s="26" t="n">
        <v>0.04574296931837223</v>
      </c>
      <c r="Z149" s="28" t="n">
        <v>0</v>
      </c>
      <c r="AA149" s="28" t="n">
        <v>0.002314547765857511</v>
      </c>
      <c r="AB149" s="28" t="n">
        <v>0.000117177579339808</v>
      </c>
      <c r="AC149" s="28" t="n">
        <v>0.0001852678696013898</v>
      </c>
      <c r="AD149" s="28" t="n">
        <v>0.0001456144323081142</v>
      </c>
      <c r="AE149" s="28" t="n">
        <v>0.005268761906268967</v>
      </c>
      <c r="AF149" s="28" t="n">
        <v>0.00803136955337579</v>
      </c>
      <c r="AG149" s="30" t="n">
        <v>0</v>
      </c>
      <c r="AH149" s="30" t="n">
        <v>1.228469691721989e-05</v>
      </c>
      <c r="AI149" s="30" t="n">
        <v>0.0004391343962545825</v>
      </c>
      <c r="AJ149" s="30" t="n">
        <v>0.0004500882944735035</v>
      </c>
      <c r="AK149" s="30" t="n">
        <v>0.0001944341204104222</v>
      </c>
      <c r="AL149" s="30" t="n">
        <v>0.01817765804369269</v>
      </c>
      <c r="AM149" s="30" t="n">
        <v>0.01927359955174842</v>
      </c>
      <c r="AN149" s="32" t="n">
        <v>0</v>
      </c>
      <c r="AO149" s="32" t="n">
        <v>8.750026411319886e-06</v>
      </c>
      <c r="AP149" s="32" t="n">
        <v>1.037481844565918e-06</v>
      </c>
      <c r="AQ149" s="32" t="n">
        <v>8.956982906540324e-07</v>
      </c>
      <c r="AR149" s="32" t="n">
        <v>7.893975429267393e-07</v>
      </c>
      <c r="AS149" s="32" t="n">
        <v>1.245653359270986e-05</v>
      </c>
      <c r="AT149" s="32" t="n">
        <v>2.392913768217644e-05</v>
      </c>
      <c r="AU149" s="34" t="n">
        <v>0</v>
      </c>
      <c r="AV149" s="34" t="n">
        <v>0</v>
      </c>
      <c r="AW149" s="34" t="n">
        <v>0.01160692263569726</v>
      </c>
      <c r="AX149" s="34" t="n">
        <v>0.2117693809723766</v>
      </c>
      <c r="AY149" s="34" t="n">
        <v>0.1656325679765914</v>
      </c>
      <c r="AZ149" s="34" t="n">
        <v>0.9304728369117751</v>
      </c>
      <c r="BA149" s="34" t="n">
        <v>1.31948170849644</v>
      </c>
      <c r="BB149" s="6" t="n"/>
      <c r="BC149" s="6" t="n"/>
      <c r="BD149" t="inlineStr">
        <is>
          <t>transport, Scooter, battery electric, 4-11kW, LFP battery, label-certified electricity/CH U</t>
        </is>
      </c>
      <c r="BF149" s="5" t="n">
        <v>0.07792713100000001</v>
      </c>
      <c r="BG149" s="5">
        <f>BF149-R149</f>
        <v/>
      </c>
      <c r="BH149" s="2" t="n">
        <v>203.41168</v>
      </c>
    </row>
    <row r="150">
      <c r="A150">
        <f>B150&amp;" - "&amp;D150&amp;" - "&amp;IF(I150&lt;&gt;"",I150&amp;" - "&amp;E150,E150)</f>
        <v/>
      </c>
      <c r="B150" t="inlineStr">
        <is>
          <t>Scooter, battery electric, 4-11kW</t>
        </is>
      </c>
      <c r="D150" s="18" t="n">
        <v>2030</v>
      </c>
      <c r="E150" t="inlineStr">
        <is>
          <t>CH</t>
        </is>
      </c>
      <c r="F150" t="inlineStr">
        <is>
          <t>None</t>
        </is>
      </c>
      <c r="G150" t="inlineStr">
        <is>
          <t>vkm</t>
        </is>
      </c>
      <c r="H150" t="inlineStr">
        <is>
          <t>BEV</t>
        </is>
      </c>
      <c r="I150" t="inlineStr">
        <is>
          <t>LFP</t>
        </is>
      </c>
      <c r="J150" t="inlineStr">
        <is>
          <t>label-certified electricity</t>
        </is>
      </c>
      <c r="L150" s="24" t="n">
        <v>0</v>
      </c>
      <c r="M150" s="24" t="n">
        <v>0</v>
      </c>
      <c r="N150" s="24" t="n">
        <v>0.001164988379267724</v>
      </c>
      <c r="O150" s="24" t="n">
        <v>0.01476791003070943</v>
      </c>
      <c r="P150" s="24" t="n">
        <v>0.004810814713480971</v>
      </c>
      <c r="Q150" s="24" t="n">
        <v>0.07398188192310844</v>
      </c>
      <c r="R150" s="24" t="n">
        <v>0.09472559504656657</v>
      </c>
      <c r="S150" s="26" t="n">
        <v>0</v>
      </c>
      <c r="T150" s="26" t="n">
        <v>0</v>
      </c>
      <c r="U150" s="26" t="n">
        <v>0.0006640580829725457</v>
      </c>
      <c r="V150" s="26" t="n">
        <v>0.0005666630188027706</v>
      </c>
      <c r="W150" s="26" t="n">
        <v>0.0003309296858007902</v>
      </c>
      <c r="X150" s="26" t="n">
        <v>0.04656325637402817</v>
      </c>
      <c r="Y150" s="26" t="n">
        <v>0.04812490716160427</v>
      </c>
      <c r="Z150" s="28" t="n">
        <v>0</v>
      </c>
      <c r="AA150" s="28" t="n">
        <v>0.002314547765857511</v>
      </c>
      <c r="AB150" s="28" t="n">
        <v>0.000117177579339808</v>
      </c>
      <c r="AC150" s="28" t="n">
        <v>0.0001852678696013898</v>
      </c>
      <c r="AD150" s="28" t="n">
        <v>0.0001477495854898237</v>
      </c>
      <c r="AE150" s="28" t="n">
        <v>0.005699908956431858</v>
      </c>
      <c r="AF150" s="28" t="n">
        <v>0.008464651756720391</v>
      </c>
      <c r="AG150" s="30" t="n">
        <v>0</v>
      </c>
      <c r="AH150" s="30" t="n">
        <v>1.228469691721989e-05</v>
      </c>
      <c r="AI150" s="30" t="n">
        <v>0.0004391343962545825</v>
      </c>
      <c r="AJ150" s="30" t="n">
        <v>0.0004500882944735035</v>
      </c>
      <c r="AK150" s="30" t="n">
        <v>0.0001964268043417692</v>
      </c>
      <c r="AL150" s="30" t="n">
        <v>0.01954088052187002</v>
      </c>
      <c r="AM150" s="30" t="n">
        <v>0.02063881471385709</v>
      </c>
      <c r="AN150" s="32" t="n">
        <v>0</v>
      </c>
      <c r="AO150" s="32" t="n">
        <v>8.750026411319886e-06</v>
      </c>
      <c r="AP150" s="32" t="n">
        <v>1.037481844565918e-06</v>
      </c>
      <c r="AQ150" s="32" t="n">
        <v>8.956982906540324e-07</v>
      </c>
      <c r="AR150" s="32" t="n">
        <v>7.972656826192735e-07</v>
      </c>
      <c r="AS150" s="32" t="n">
        <v>1.307285901022128e-05</v>
      </c>
      <c r="AT150" s="32" t="n">
        <v>2.455333123938039e-05</v>
      </c>
      <c r="AU150" s="34" t="n">
        <v>0</v>
      </c>
      <c r="AV150" s="34" t="n">
        <v>0</v>
      </c>
      <c r="AW150" s="34" t="n">
        <v>0.01160692263569726</v>
      </c>
      <c r="AX150" s="34" t="n">
        <v>0.2117693809723766</v>
      </c>
      <c r="AY150" s="34" t="n">
        <v>0.1680677720298071</v>
      </c>
      <c r="AZ150" s="34" t="n">
        <v>0.9976959843438395</v>
      </c>
      <c r="BA150" s="34" t="n">
        <v>1.389140059981721</v>
      </c>
      <c r="BB150" s="6" t="n"/>
      <c r="BC150" s="6" t="n"/>
      <c r="BD150" t="inlineStr">
        <is>
          <t>transport, Scooter, battery electric, 4-11kW, LFP battery, 2030, label-certified electricity/CH U</t>
        </is>
      </c>
      <c r="BF150" s="5" t="n">
        <v>0.081398964</v>
      </c>
      <c r="BG150" s="5">
        <f>BF150-R150</f>
        <v/>
      </c>
      <c r="BH150" s="2" t="n">
        <v>213.96475</v>
      </c>
    </row>
    <row r="151">
      <c r="A151">
        <f>B151&amp;" - "&amp;D151&amp;" - "&amp;IF(I151&lt;&gt;"",I151&amp;" - "&amp;E151,E151)</f>
        <v/>
      </c>
      <c r="B151" t="inlineStr">
        <is>
          <t>Scooter, battery electric, 4-11kW</t>
        </is>
      </c>
      <c r="D151" s="18" t="n">
        <v>2040</v>
      </c>
      <c r="E151" t="inlineStr">
        <is>
          <t>CH</t>
        </is>
      </c>
      <c r="F151" t="inlineStr">
        <is>
          <t>None</t>
        </is>
      </c>
      <c r="G151" t="inlineStr">
        <is>
          <t>vkm</t>
        </is>
      </c>
      <c r="H151" t="inlineStr">
        <is>
          <t>BEV</t>
        </is>
      </c>
      <c r="I151" t="inlineStr">
        <is>
          <t>LFP</t>
        </is>
      </c>
      <c r="J151" t="inlineStr">
        <is>
          <t>label-certified electricity</t>
        </is>
      </c>
      <c r="L151" s="24" t="n">
        <v>0</v>
      </c>
      <c r="M151" s="24" t="n">
        <v>0</v>
      </c>
      <c r="N151" s="24" t="n">
        <v>0.001164988379267724</v>
      </c>
      <c r="O151" s="24" t="n">
        <v>0.01476791003070943</v>
      </c>
      <c r="P151" s="24" t="n">
        <v>0.004845577753961552</v>
      </c>
      <c r="Q151" s="24" t="n">
        <v>0.07410723503808637</v>
      </c>
      <c r="R151" s="24" t="n">
        <v>0.09488571120202507</v>
      </c>
      <c r="S151" s="26" t="n">
        <v>0</v>
      </c>
      <c r="T151" s="26" t="n">
        <v>0</v>
      </c>
      <c r="U151" s="26" t="n">
        <v>0.0006640580829725457</v>
      </c>
      <c r="V151" s="26" t="n">
        <v>0.0005666630188027706</v>
      </c>
      <c r="W151" s="26" t="n">
        <v>0.000333126280306643</v>
      </c>
      <c r="X151" s="26" t="n">
        <v>0.04578355217353369</v>
      </c>
      <c r="Y151" s="26" t="n">
        <v>0.04734739955561565</v>
      </c>
      <c r="Z151" s="28" t="n">
        <v>0</v>
      </c>
      <c r="AA151" s="28" t="n">
        <v>0.002314547765857511</v>
      </c>
      <c r="AB151" s="28" t="n">
        <v>0.000117177579339808</v>
      </c>
      <c r="AC151" s="28" t="n">
        <v>0.0001852678696013898</v>
      </c>
      <c r="AD151" s="28" t="n">
        <v>0.0001487480823135218</v>
      </c>
      <c r="AE151" s="28" t="n">
        <v>0.005643211888988241</v>
      </c>
      <c r="AF151" s="28" t="n">
        <v>0.008408953186100472</v>
      </c>
      <c r="AG151" s="30" t="n">
        <v>0</v>
      </c>
      <c r="AH151" s="30" t="n">
        <v>1.228469691721989e-05</v>
      </c>
      <c r="AI151" s="30" t="n">
        <v>0.0004391343962545825</v>
      </c>
      <c r="AJ151" s="30" t="n">
        <v>0.0004500882944735035</v>
      </c>
      <c r="AK151" s="30" t="n">
        <v>0.0001973586759250956</v>
      </c>
      <c r="AL151" s="30" t="n">
        <v>0.0193535885047705</v>
      </c>
      <c r="AM151" s="30" t="n">
        <v>0.0204524545683409</v>
      </c>
      <c r="AN151" s="32" t="n">
        <v>0</v>
      </c>
      <c r="AO151" s="32" t="n">
        <v>8.750026411319886e-06</v>
      </c>
      <c r="AP151" s="32" t="n">
        <v>1.037481844565918e-06</v>
      </c>
      <c r="AQ151" s="32" t="n">
        <v>8.956982906540324e-07</v>
      </c>
      <c r="AR151" s="32" t="n">
        <v>8.009451902811628e-07</v>
      </c>
      <c r="AS151" s="32" t="n">
        <v>1.291124506359059e-05</v>
      </c>
      <c r="AT151" s="32" t="n">
        <v>2.439539680041159e-05</v>
      </c>
      <c r="AU151" s="34" t="n">
        <v>0</v>
      </c>
      <c r="AV151" s="34" t="n">
        <v>0</v>
      </c>
      <c r="AW151" s="34" t="n">
        <v>0.01160692263569726</v>
      </c>
      <c r="AX151" s="34" t="n">
        <v>0.2117693809723766</v>
      </c>
      <c r="AY151" s="34" t="n">
        <v>0.1692065865809231</v>
      </c>
      <c r="AZ151" s="34" t="n">
        <v>0.9948746807725045</v>
      </c>
      <c r="BA151" s="34" t="n">
        <v>1.387457570961502</v>
      </c>
      <c r="BB151" s="6" t="n"/>
      <c r="BC151" s="6" t="n"/>
      <c r="BD151" t="inlineStr">
        <is>
          <t>transport, Scooter, battery electric, 4-11kW, LFP battery, 2040, label-certified electricity/CH U</t>
        </is>
      </c>
      <c r="BF151" s="5" t="n">
        <v>0.08108528000000001</v>
      </c>
      <c r="BG151" s="5">
        <f>BF151-R151</f>
        <v/>
      </c>
      <c r="BH151" s="2" t="n">
        <v>209.47385</v>
      </c>
    </row>
    <row r="152">
      <c r="A152">
        <f>B152&amp;" - "&amp;D152&amp;" - "&amp;IF(I152&lt;&gt;"",I152&amp;" - "&amp;E152,E152)</f>
        <v/>
      </c>
      <c r="B152" t="inlineStr">
        <is>
          <t>Scooter, battery electric, 4-11kW</t>
        </is>
      </c>
      <c r="D152" s="18" t="n">
        <v>2050</v>
      </c>
      <c r="E152" t="inlineStr">
        <is>
          <t>CH</t>
        </is>
      </c>
      <c r="F152" t="inlineStr">
        <is>
          <t>None</t>
        </is>
      </c>
      <c r="G152" t="inlineStr">
        <is>
          <t>vkm</t>
        </is>
      </c>
      <c r="H152" t="inlineStr">
        <is>
          <t>BEV</t>
        </is>
      </c>
      <c r="I152" t="inlineStr">
        <is>
          <t>LFP</t>
        </is>
      </c>
      <c r="J152" t="inlineStr">
        <is>
          <t>label-certified electricity</t>
        </is>
      </c>
      <c r="L152" s="24" t="n">
        <v>0</v>
      </c>
      <c r="M152" s="24" t="n">
        <v>0</v>
      </c>
      <c r="N152" s="24" t="n">
        <v>0.001164988379267724</v>
      </c>
      <c r="O152" s="24" t="n">
        <v>0.01476791003070943</v>
      </c>
      <c r="P152" s="24" t="n">
        <v>0.004833985015887713</v>
      </c>
      <c r="Q152" s="24" t="n">
        <v>0.06791698192317557</v>
      </c>
      <c r="R152" s="24" t="n">
        <v>0.08868386534904044</v>
      </c>
      <c r="S152" s="26" t="n">
        <v>0</v>
      </c>
      <c r="T152" s="26" t="n">
        <v>0</v>
      </c>
      <c r="U152" s="26" t="n">
        <v>0.0006640580829725457</v>
      </c>
      <c r="V152" s="26" t="n">
        <v>0.0005666630188027706</v>
      </c>
      <c r="W152" s="26" t="n">
        <v>0.0003323937625403961</v>
      </c>
      <c r="X152" s="26" t="n">
        <v>0.04079598865565106</v>
      </c>
      <c r="Y152" s="26" t="n">
        <v>0.04235910351996677</v>
      </c>
      <c r="Z152" s="28" t="n">
        <v>0</v>
      </c>
      <c r="AA152" s="28" t="n">
        <v>0.002314547765857511</v>
      </c>
      <c r="AB152" s="28" t="n">
        <v>0.000117177579339808</v>
      </c>
      <c r="AC152" s="28" t="n">
        <v>0.0001852678696013898</v>
      </c>
      <c r="AD152" s="28" t="n">
        <v>0.0001484151047607914</v>
      </c>
      <c r="AE152" s="28" t="n">
        <v>0.004971365517355946</v>
      </c>
      <c r="AF152" s="28" t="n">
        <v>0.007736773836915446</v>
      </c>
      <c r="AG152" s="30" t="n">
        <v>0</v>
      </c>
      <c r="AH152" s="30" t="n">
        <v>1.228469691721989e-05</v>
      </c>
      <c r="AI152" s="30" t="n">
        <v>0.0004391343962545825</v>
      </c>
      <c r="AJ152" s="30" t="n">
        <v>0.0004500882944735035</v>
      </c>
      <c r="AK152" s="30" t="n">
        <v>0.0001970479164795865</v>
      </c>
      <c r="AL152" s="30" t="n">
        <v>0.01721581872781659</v>
      </c>
      <c r="AM152" s="30" t="n">
        <v>0.01831437403194148</v>
      </c>
      <c r="AN152" s="32" t="n">
        <v>0</v>
      </c>
      <c r="AO152" s="32" t="n">
        <v>8.750026411319886e-06</v>
      </c>
      <c r="AP152" s="32" t="n">
        <v>1.037481844565918e-06</v>
      </c>
      <c r="AQ152" s="32" t="n">
        <v>8.956982906540324e-07</v>
      </c>
      <c r="AR152" s="32" t="n">
        <v>7.997181523703451e-07</v>
      </c>
      <c r="AS152" s="32" t="n">
        <v>1.172041058953059e-05</v>
      </c>
      <c r="AT152" s="32" t="n">
        <v>2.320333528844077e-05</v>
      </c>
      <c r="AU152" s="34" t="n">
        <v>0</v>
      </c>
      <c r="AV152" s="34" t="n">
        <v>0</v>
      </c>
      <c r="AW152" s="34" t="n">
        <v>0.01160692263569726</v>
      </c>
      <c r="AX152" s="34" t="n">
        <v>0.2117693809723766</v>
      </c>
      <c r="AY152" s="34" t="n">
        <v>0.1688268160365964</v>
      </c>
      <c r="AZ152" s="34" t="n">
        <v>0.9066855887612052</v>
      </c>
      <c r="BA152" s="34" t="n">
        <v>1.298888708405876</v>
      </c>
      <c r="BB152" s="6" t="n"/>
      <c r="BC152" s="6" t="n"/>
      <c r="BD152" t="inlineStr">
        <is>
          <t>transport, Scooter, battery electric, 4-11kW, LFP battery, 2050, label-certified electricity/CH U</t>
        </is>
      </c>
      <c r="BF152" s="5" t="n">
        <v>0.07601701900000001</v>
      </c>
      <c r="BG152" s="5">
        <f>BF152-R152</f>
        <v/>
      </c>
      <c r="BH152" s="2" t="n">
        <v>184.34161</v>
      </c>
    </row>
    <row r="153">
      <c r="A153">
        <f>B153&amp;" - "&amp;D153&amp;" - "&amp;IF(I153&lt;&gt;"",I153&amp;" - "&amp;E153,E153)</f>
        <v/>
      </c>
      <c r="B153" t="inlineStr">
        <is>
          <t>Scooter, battery electric, &lt;4kW</t>
        </is>
      </c>
      <c r="D153" s="18" t="n">
        <v>2020</v>
      </c>
      <c r="E153" t="inlineStr">
        <is>
          <t>CH</t>
        </is>
      </c>
      <c r="F153" t="inlineStr">
        <is>
          <t>None</t>
        </is>
      </c>
      <c r="G153" t="inlineStr">
        <is>
          <t>vkm</t>
        </is>
      </c>
      <c r="H153" t="inlineStr">
        <is>
          <t>BEV</t>
        </is>
      </c>
      <c r="I153" t="inlineStr">
        <is>
          <t>NCA</t>
        </is>
      </c>
      <c r="J153" t="inlineStr">
        <is>
          <t>label-certified electricity</t>
        </is>
      </c>
      <c r="L153" s="24" t="n">
        <v>0</v>
      </c>
      <c r="M153" s="24" t="n">
        <v>0</v>
      </c>
      <c r="N153" s="24" t="n">
        <v>0.0008206929002761456</v>
      </c>
      <c r="O153" s="24" t="n">
        <v>0.01230659169225786</v>
      </c>
      <c r="P153" s="24" t="n">
        <v>0.00449111916573528</v>
      </c>
      <c r="Q153" s="24" t="n">
        <v>0.04206783268099531</v>
      </c>
      <c r="R153" s="24" t="n">
        <v>0.05968623643926459</v>
      </c>
      <c r="S153" s="26" t="n">
        <v>0</v>
      </c>
      <c r="T153" s="26" t="n">
        <v>0</v>
      </c>
      <c r="U153" s="26" t="n">
        <v>0.0004678053135681222</v>
      </c>
      <c r="V153" s="26" t="n">
        <v>0.0004722191823356421</v>
      </c>
      <c r="W153" s="26" t="n">
        <v>0.0003107288784486248</v>
      </c>
      <c r="X153" s="26" t="n">
        <v>0.02890499184582182</v>
      </c>
      <c r="Y153" s="26" t="n">
        <v>0.03015574522017421</v>
      </c>
      <c r="Z153" s="28" t="n">
        <v>0</v>
      </c>
      <c r="AA153" s="28" t="n">
        <v>0.002314547765857511</v>
      </c>
      <c r="AB153" s="28" t="n">
        <v>8.254743922525021e-05</v>
      </c>
      <c r="AC153" s="28" t="n">
        <v>0.0001543898913344915</v>
      </c>
      <c r="AD153" s="28" t="n">
        <v>0.0001385669885546453</v>
      </c>
      <c r="AE153" s="28" t="n">
        <v>0.003075674854530667</v>
      </c>
      <c r="AF153" s="28" t="n">
        <v>0.005765726939502565</v>
      </c>
      <c r="AG153" s="30" t="n">
        <v>0</v>
      </c>
      <c r="AH153" s="30" t="n">
        <v>1.228469691721989e-05</v>
      </c>
      <c r="AI153" s="30" t="n">
        <v>0.0003093545718453609</v>
      </c>
      <c r="AJ153" s="30" t="n">
        <v>0.0003750735787279196</v>
      </c>
      <c r="AK153" s="30" t="n">
        <v>0.0001878569211514139</v>
      </c>
      <c r="AL153" s="30" t="n">
        <v>0.01057436942931865</v>
      </c>
      <c r="AM153" s="30" t="n">
        <v>0.01145893919796056</v>
      </c>
      <c r="AN153" s="32" t="n">
        <v>0</v>
      </c>
      <c r="AO153" s="32" t="n">
        <v>8.750026411319886e-06</v>
      </c>
      <c r="AP153" s="32" t="n">
        <v>7.308690791712847e-07</v>
      </c>
      <c r="AQ153" s="32" t="n">
        <v>7.464152422116936e-07</v>
      </c>
      <c r="AR153" s="32" t="n">
        <v>7.634273819085157e-07</v>
      </c>
      <c r="AS153" s="32" t="n">
        <v>9.260572067135122e-06</v>
      </c>
      <c r="AT153" s="32" t="n">
        <v>2.02513101817465e-05</v>
      </c>
      <c r="AU153" s="34" t="n">
        <v>0</v>
      </c>
      <c r="AV153" s="34" t="n">
        <v>0</v>
      </c>
      <c r="AW153" s="34" t="n">
        <v>0.008176664394848992</v>
      </c>
      <c r="AX153" s="34" t="n">
        <v>0.1764744841436473</v>
      </c>
      <c r="AY153" s="34" t="n">
        <v>0.1575947542308274</v>
      </c>
      <c r="AZ153" s="34" t="n">
        <v>0.5839915891522655</v>
      </c>
      <c r="BA153" s="34" t="n">
        <v>0.9262374919215891</v>
      </c>
      <c r="BB153" s="6" t="n"/>
      <c r="BC153" s="6" t="n"/>
      <c r="BD153" t="inlineStr">
        <is>
          <t>transport, Scooter, battery electric, &lt;4kW, NCA battery, label-certified electricity/CH U</t>
        </is>
      </c>
      <c r="BF153" s="5" t="n">
        <v>0.056816818</v>
      </c>
      <c r="BG153" s="5">
        <f>BF153-R153</f>
        <v/>
      </c>
      <c r="BH153" s="2" t="n">
        <v>133.65012</v>
      </c>
    </row>
    <row r="154">
      <c r="A154">
        <f>B154&amp;" - "&amp;D154&amp;" - "&amp;IF(I154&lt;&gt;"",I154&amp;" - "&amp;E154,E154)</f>
        <v/>
      </c>
      <c r="B154" t="inlineStr">
        <is>
          <t>Scooter, battery electric, &lt;4kW</t>
        </is>
      </c>
      <c r="D154" s="18" t="n">
        <v>2030</v>
      </c>
      <c r="E154" t="inlineStr">
        <is>
          <t>CH</t>
        </is>
      </c>
      <c r="F154" t="inlineStr">
        <is>
          <t>None</t>
        </is>
      </c>
      <c r="G154" t="inlineStr">
        <is>
          <t>vkm</t>
        </is>
      </c>
      <c r="H154" t="inlineStr">
        <is>
          <t>BEV</t>
        </is>
      </c>
      <c r="I154" t="inlineStr">
        <is>
          <t>NCA</t>
        </is>
      </c>
      <c r="J154" t="inlineStr">
        <is>
          <t>label-certified electricity</t>
        </is>
      </c>
      <c r="L154" s="24" t="n">
        <v>0</v>
      </c>
      <c r="M154" s="24" t="n">
        <v>0</v>
      </c>
      <c r="N154" s="24" t="n">
        <v>0.0008206929002761456</v>
      </c>
      <c r="O154" s="24" t="n">
        <v>0.01230659169225786</v>
      </c>
      <c r="P154" s="24" t="n">
        <v>0.004500875881156063</v>
      </c>
      <c r="Q154" s="24" t="n">
        <v>0.04549582107930619</v>
      </c>
      <c r="R154" s="24" t="n">
        <v>0.06312398155299626</v>
      </c>
      <c r="S154" s="26" t="n">
        <v>0</v>
      </c>
      <c r="T154" s="26" t="n">
        <v>0</v>
      </c>
      <c r="U154" s="26" t="n">
        <v>0.0004678053135681222</v>
      </c>
      <c r="V154" s="26" t="n">
        <v>0.0004722191823356421</v>
      </c>
      <c r="W154" s="26" t="n">
        <v>0.000311345382275453</v>
      </c>
      <c r="X154" s="26" t="n">
        <v>0.02951311663845284</v>
      </c>
      <c r="Y154" s="26" t="n">
        <v>0.03076448651663206</v>
      </c>
      <c r="Z154" s="28" t="n">
        <v>0</v>
      </c>
      <c r="AA154" s="28" t="n">
        <v>0.002314547765857511</v>
      </c>
      <c r="AB154" s="28" t="n">
        <v>8.254743922525021e-05</v>
      </c>
      <c r="AC154" s="28" t="n">
        <v>0.0001543898913344915</v>
      </c>
      <c r="AD154" s="28" t="n">
        <v>0.0001388472301337103</v>
      </c>
      <c r="AE154" s="28" t="n">
        <v>0.00327161117739709</v>
      </c>
      <c r="AF154" s="28" t="n">
        <v>0.005961943503948052</v>
      </c>
      <c r="AG154" s="30" t="n">
        <v>0</v>
      </c>
      <c r="AH154" s="30" t="n">
        <v>1.228469691721989e-05</v>
      </c>
      <c r="AI154" s="30" t="n">
        <v>0.0003093545718453609</v>
      </c>
      <c r="AJ154" s="30" t="n">
        <v>0.0003750735787279196</v>
      </c>
      <c r="AK154" s="30" t="n">
        <v>0.0001881184634596107</v>
      </c>
      <c r="AL154" s="30" t="n">
        <v>0.01121743894252497</v>
      </c>
      <c r="AM154" s="30" t="n">
        <v>0.01210227025347508</v>
      </c>
      <c r="AN154" s="32" t="n">
        <v>0</v>
      </c>
      <c r="AO154" s="32" t="n">
        <v>8.750026411319886e-06</v>
      </c>
      <c r="AP154" s="32" t="n">
        <v>7.308690791712847e-07</v>
      </c>
      <c r="AQ154" s="32" t="n">
        <v>7.464152422116936e-07</v>
      </c>
      <c r="AR154" s="32" t="n">
        <v>7.644600852811017e-07</v>
      </c>
      <c r="AS154" s="32" t="n">
        <v>9.425515633944907e-06</v>
      </c>
      <c r="AT154" s="32" t="n">
        <v>2.041728645192887e-05</v>
      </c>
      <c r="AU154" s="34" t="n">
        <v>0</v>
      </c>
      <c r="AV154" s="34" t="n">
        <v>0</v>
      </c>
      <c r="AW154" s="34" t="n">
        <v>0.008176664394848992</v>
      </c>
      <c r="AX154" s="34" t="n">
        <v>0.1764744841436473</v>
      </c>
      <c r="AY154" s="34" t="n">
        <v>0.1579143778695736</v>
      </c>
      <c r="AZ154" s="34" t="n">
        <v>0.6207338249525631</v>
      </c>
      <c r="BA154" s="34" t="n">
        <v>0.9632993513606329</v>
      </c>
      <c r="BB154" s="6" t="n"/>
      <c r="BC154" s="6" t="n"/>
      <c r="BD154" t="inlineStr">
        <is>
          <t>transport, Scooter, battery electric, &lt;4kW, NCA battery, 2030, label-certified electricity/CH U</t>
        </is>
      </c>
      <c r="BF154" s="5" t="n">
        <v>0.058321568</v>
      </c>
      <c r="BG154" s="5">
        <f>BF154-R154</f>
        <v/>
      </c>
      <c r="BH154" s="2" t="n">
        <v>134.59079</v>
      </c>
    </row>
    <row r="155">
      <c r="A155">
        <f>B155&amp;" - "&amp;D155&amp;" - "&amp;IF(I155&lt;&gt;"",I155&amp;" - "&amp;E155,E155)</f>
        <v/>
      </c>
      <c r="B155" t="inlineStr">
        <is>
          <t>Scooter, battery electric, &lt;4kW</t>
        </is>
      </c>
      <c r="D155" s="18" t="n">
        <v>2040</v>
      </c>
      <c r="E155" t="inlineStr">
        <is>
          <t>CH</t>
        </is>
      </c>
      <c r="F155" t="inlineStr">
        <is>
          <t>None</t>
        </is>
      </c>
      <c r="G155" t="inlineStr">
        <is>
          <t>vkm</t>
        </is>
      </c>
      <c r="H155" t="inlineStr">
        <is>
          <t>BEV</t>
        </is>
      </c>
      <c r="I155" t="inlineStr">
        <is>
          <t>NCA</t>
        </is>
      </c>
      <c r="J155" t="inlineStr">
        <is>
          <t>label-certified electricity</t>
        </is>
      </c>
      <c r="L155" s="24" t="n">
        <v>0</v>
      </c>
      <c r="M155" s="24" t="n">
        <v>0</v>
      </c>
      <c r="N155" s="24" t="n">
        <v>0.0008206929002761456</v>
      </c>
      <c r="O155" s="24" t="n">
        <v>0.01230659169225786</v>
      </c>
      <c r="P155" s="24" t="n">
        <v>0.004501133834751946</v>
      </c>
      <c r="Q155" s="24" t="n">
        <v>0.04649678503586869</v>
      </c>
      <c r="R155" s="24" t="n">
        <v>0.06412520346315465</v>
      </c>
      <c r="S155" s="26" t="n">
        <v>0</v>
      </c>
      <c r="T155" s="26" t="n">
        <v>0</v>
      </c>
      <c r="U155" s="26" t="n">
        <v>0.0004678053135681222</v>
      </c>
      <c r="V155" s="26" t="n">
        <v>0.0004722191823356421</v>
      </c>
      <c r="W155" s="26" t="n">
        <v>0.0003113616817545449</v>
      </c>
      <c r="X155" s="26" t="n">
        <v>0.0287154632079984</v>
      </c>
      <c r="Y155" s="26" t="n">
        <v>0.02996684938565671</v>
      </c>
      <c r="Z155" s="28" t="n">
        <v>0</v>
      </c>
      <c r="AA155" s="28" t="n">
        <v>0.002314547765857511</v>
      </c>
      <c r="AB155" s="28" t="n">
        <v>8.254743922525021e-05</v>
      </c>
      <c r="AC155" s="28" t="n">
        <v>0.0001543898913344915</v>
      </c>
      <c r="AD155" s="28" t="n">
        <v>0.000138854639320093</v>
      </c>
      <c r="AE155" s="28" t="n">
        <v>0.003252502711543282</v>
      </c>
      <c r="AF155" s="28" t="n">
        <v>0.005942842447280628</v>
      </c>
      <c r="AG155" s="30" t="n">
        <v>0</v>
      </c>
      <c r="AH155" s="30" t="n">
        <v>1.228469691721989e-05</v>
      </c>
      <c r="AI155" s="30" t="n">
        <v>0.0003093545718453609</v>
      </c>
      <c r="AJ155" s="30" t="n">
        <v>0.0003750735787279196</v>
      </c>
      <c r="AK155" s="30" t="n">
        <v>0.0001881253782640265</v>
      </c>
      <c r="AL155" s="30" t="n">
        <v>0.01119557819750775</v>
      </c>
      <c r="AM155" s="30" t="n">
        <v>0.01208041642326228</v>
      </c>
      <c r="AN155" s="32" t="n">
        <v>0</v>
      </c>
      <c r="AO155" s="32" t="n">
        <v>8.750026411319886e-06</v>
      </c>
      <c r="AP155" s="32" t="n">
        <v>7.308690791712847e-07</v>
      </c>
      <c r="AQ155" s="32" t="n">
        <v>7.464152422116936e-07</v>
      </c>
      <c r="AR155" s="32" t="n">
        <v>7.644873884806881e-07</v>
      </c>
      <c r="AS155" s="32" t="n">
        <v>9.23007031857047e-06</v>
      </c>
      <c r="AT155" s="32" t="n">
        <v>2.022186843975402e-05</v>
      </c>
      <c r="AU155" s="34" t="n">
        <v>0</v>
      </c>
      <c r="AV155" s="34" t="n">
        <v>0</v>
      </c>
      <c r="AW155" s="34" t="n">
        <v>0.008176664394848992</v>
      </c>
      <c r="AX155" s="34" t="n">
        <v>0.1764744841436473</v>
      </c>
      <c r="AY155" s="34" t="n">
        <v>0.1579228282612667</v>
      </c>
      <c r="AZ155" s="34" t="n">
        <v>0.6268806615616495</v>
      </c>
      <c r="BA155" s="34" t="n">
        <v>0.9694546383614124</v>
      </c>
      <c r="BB155" s="6" t="n"/>
      <c r="BC155" s="6" t="n"/>
      <c r="BD155" t="inlineStr">
        <is>
          <t>transport, Scooter, battery electric, &lt;4kW, NCA battery, 2040, label-certified electricity/CH U</t>
        </is>
      </c>
      <c r="BF155" s="5" t="n">
        <v>0.058267238</v>
      </c>
      <c r="BG155" s="5">
        <f>BF155-R155</f>
        <v/>
      </c>
      <c r="BH155" s="2" t="n">
        <v>129.79426</v>
      </c>
    </row>
    <row r="156">
      <c r="A156">
        <f>B156&amp;" - "&amp;D156&amp;" - "&amp;IF(I156&lt;&gt;"",I156&amp;" - "&amp;E156,E156)</f>
        <v/>
      </c>
      <c r="B156" t="inlineStr">
        <is>
          <t>Scooter, battery electric, &lt;4kW</t>
        </is>
      </c>
      <c r="D156" s="18" t="n">
        <v>2050</v>
      </c>
      <c r="E156" t="inlineStr">
        <is>
          <t>CH</t>
        </is>
      </c>
      <c r="F156" t="inlineStr">
        <is>
          <t>None</t>
        </is>
      </c>
      <c r="G156" t="inlineStr">
        <is>
          <t>vkm</t>
        </is>
      </c>
      <c r="H156" t="inlineStr">
        <is>
          <t>BEV</t>
        </is>
      </c>
      <c r="I156" t="inlineStr">
        <is>
          <t>NCA</t>
        </is>
      </c>
      <c r="J156" t="inlineStr">
        <is>
          <t>label-certified electricity</t>
        </is>
      </c>
      <c r="L156" s="24" t="n">
        <v>0</v>
      </c>
      <c r="M156" s="24" t="n">
        <v>0</v>
      </c>
      <c r="N156" s="24" t="n">
        <v>0.0008206929002761456</v>
      </c>
      <c r="O156" s="24" t="n">
        <v>0.01230659169225786</v>
      </c>
      <c r="P156" s="24" t="n">
        <v>0.004503364374669295</v>
      </c>
      <c r="Q156" s="24" t="n">
        <v>0.0473333987136952</v>
      </c>
      <c r="R156" s="24" t="n">
        <v>0.0649640476808985</v>
      </c>
      <c r="S156" s="26" t="n">
        <v>0</v>
      </c>
      <c r="T156" s="26" t="n">
        <v>0</v>
      </c>
      <c r="U156" s="26" t="n">
        <v>0.0004678053135681222</v>
      </c>
      <c r="V156" s="26" t="n">
        <v>0.0004722191823356421</v>
      </c>
      <c r="W156" s="26" t="n">
        <v>0.0003115026243090452</v>
      </c>
      <c r="X156" s="26" t="n">
        <v>0.02775754068532503</v>
      </c>
      <c r="Y156" s="26" t="n">
        <v>0.02900906780553784</v>
      </c>
      <c r="Z156" s="28" t="n">
        <v>0</v>
      </c>
      <c r="AA156" s="28" t="n">
        <v>0.002314547765857511</v>
      </c>
      <c r="AB156" s="28" t="n">
        <v>8.254743922525021e-05</v>
      </c>
      <c r="AC156" s="28" t="n">
        <v>0.0001543898913344915</v>
      </c>
      <c r="AD156" s="28" t="n">
        <v>0.0001389187069905791</v>
      </c>
      <c r="AE156" s="28" t="n">
        <v>0.003213911966207217</v>
      </c>
      <c r="AF156" s="28" t="n">
        <v>0.005904315769615048</v>
      </c>
      <c r="AG156" s="30" t="n">
        <v>0</v>
      </c>
      <c r="AH156" s="30" t="n">
        <v>1.228469691721989e-05</v>
      </c>
      <c r="AI156" s="30" t="n">
        <v>0.0003093545718453609</v>
      </c>
      <c r="AJ156" s="30" t="n">
        <v>0.0003750735787279196</v>
      </c>
      <c r="AK156" s="30" t="n">
        <v>0.0001881851709845629</v>
      </c>
      <c r="AL156" s="30" t="n">
        <v>0.0111136847866592</v>
      </c>
      <c r="AM156" s="30" t="n">
        <v>0.01199858280513426</v>
      </c>
      <c r="AN156" s="32" t="n">
        <v>0</v>
      </c>
      <c r="AO156" s="32" t="n">
        <v>8.750026411319886e-06</v>
      </c>
      <c r="AP156" s="32" t="n">
        <v>7.308690791712847e-07</v>
      </c>
      <c r="AQ156" s="32" t="n">
        <v>7.464152422116936e-07</v>
      </c>
      <c r="AR156" s="32" t="n">
        <v>7.647234808535809e-07</v>
      </c>
      <c r="AS156" s="32" t="n">
        <v>8.995688737712976e-06</v>
      </c>
      <c r="AT156" s="32" t="n">
        <v>1.998772295126942e-05</v>
      </c>
      <c r="AU156" s="34" t="n">
        <v>0</v>
      </c>
      <c r="AV156" s="34" t="n">
        <v>0</v>
      </c>
      <c r="AW156" s="34" t="n">
        <v>0.008176664394848992</v>
      </c>
      <c r="AX156" s="34" t="n">
        <v>0.1764744841436473</v>
      </c>
      <c r="AY156" s="34" t="n">
        <v>0.1579958992953191</v>
      </c>
      <c r="AZ156" s="34" t="n">
        <v>0.6306838649775803</v>
      </c>
      <c r="BA156" s="34" t="n">
        <v>0.9733309128113957</v>
      </c>
      <c r="BB156" s="6" t="n"/>
      <c r="BC156" s="6" t="n"/>
      <c r="BD156" t="inlineStr">
        <is>
          <t>transport, Scooter, battery electric, &lt;4kW, NCA battery, 2050, label-certified electricity/CH U</t>
        </is>
      </c>
      <c r="BF156" s="5" t="n">
        <v>0.058089744</v>
      </c>
      <c r="BG156" s="5">
        <f>BF156-R156</f>
        <v/>
      </c>
      <c r="BH156" s="2" t="n">
        <v>124.32777</v>
      </c>
    </row>
    <row r="157">
      <c r="A157">
        <f>B157&amp;" - "&amp;D157&amp;" - "&amp;IF(I157&lt;&gt;"",I157&amp;" - "&amp;E157,E157)</f>
        <v/>
      </c>
      <c r="B157" t="inlineStr">
        <is>
          <t>Scooter, battery electric, 4-11kW</t>
        </is>
      </c>
      <c r="D157" s="18" t="n">
        <v>2020</v>
      </c>
      <c r="E157" t="inlineStr">
        <is>
          <t>CH</t>
        </is>
      </c>
      <c r="F157" t="inlineStr">
        <is>
          <t>None</t>
        </is>
      </c>
      <c r="G157" t="inlineStr">
        <is>
          <t>vkm</t>
        </is>
      </c>
      <c r="H157" t="inlineStr">
        <is>
          <t>BEV</t>
        </is>
      </c>
      <c r="I157" t="inlineStr">
        <is>
          <t>NCA</t>
        </is>
      </c>
      <c r="J157" t="inlineStr">
        <is>
          <t>label-certified electricity</t>
        </is>
      </c>
      <c r="L157" s="24" t="n">
        <v>0</v>
      </c>
      <c r="M157" s="24" t="n">
        <v>0</v>
      </c>
      <c r="N157" s="24" t="n">
        <v>0.001164988379267724</v>
      </c>
      <c r="O157" s="24" t="n">
        <v>0.01230659169225786</v>
      </c>
      <c r="P157" s="24" t="n">
        <v>0.004626099487264269</v>
      </c>
      <c r="Q157" s="24" t="n">
        <v>0.04850063349761637</v>
      </c>
      <c r="R157" s="24" t="n">
        <v>0.06659831305640623</v>
      </c>
      <c r="S157" s="26" t="n">
        <v>0</v>
      </c>
      <c r="T157" s="26" t="n">
        <v>0</v>
      </c>
      <c r="U157" s="26" t="n">
        <v>0.0006640580829725457</v>
      </c>
      <c r="V157" s="26" t="n">
        <v>0.0004722191823356421</v>
      </c>
      <c r="W157" s="26" t="n">
        <v>0.0003192579664849383</v>
      </c>
      <c r="X157" s="26" t="n">
        <v>0.03520637703572009</v>
      </c>
      <c r="Y157" s="26" t="n">
        <v>0.03666191226751322</v>
      </c>
      <c r="Z157" s="28" t="n">
        <v>0</v>
      </c>
      <c r="AA157" s="28" t="n">
        <v>0.002314547765857511</v>
      </c>
      <c r="AB157" s="28" t="n">
        <v>0.000117177579339808</v>
      </c>
      <c r="AC157" s="28" t="n">
        <v>0.0001543898913344915</v>
      </c>
      <c r="AD157" s="28" t="n">
        <v>0.0001424440206106796</v>
      </c>
      <c r="AE157" s="28" t="n">
        <v>0.003631083766850464</v>
      </c>
      <c r="AF157" s="28" t="n">
        <v>0.006359643023992953</v>
      </c>
      <c r="AG157" s="30" t="n">
        <v>0</v>
      </c>
      <c r="AH157" s="30" t="n">
        <v>1.228469691721989e-05</v>
      </c>
      <c r="AI157" s="30" t="n">
        <v>0.0004391343962545825</v>
      </c>
      <c r="AJ157" s="30" t="n">
        <v>0.0003750735787279196</v>
      </c>
      <c r="AK157" s="30" t="n">
        <v>0.0001914752561474966</v>
      </c>
      <c r="AL157" s="30" t="n">
        <v>0.01264915985634904</v>
      </c>
      <c r="AM157" s="30" t="n">
        <v>0.01366712778439626</v>
      </c>
      <c r="AN157" s="32" t="n">
        <v>0</v>
      </c>
      <c r="AO157" s="32" t="n">
        <v>8.750026411319886e-06</v>
      </c>
      <c r="AP157" s="32" t="n">
        <v>1.037481844565918e-06</v>
      </c>
      <c r="AQ157" s="32" t="n">
        <v>7.464152422116936e-07</v>
      </c>
      <c r="AR157" s="32" t="n">
        <v>7.777144270117088e-07</v>
      </c>
      <c r="AS157" s="32" t="n">
        <v>1.043451488642511e-05</v>
      </c>
      <c r="AT157" s="32" t="n">
        <v>2.174615281153432e-05</v>
      </c>
      <c r="AU157" s="34" t="n">
        <v>0</v>
      </c>
      <c r="AV157" s="34" t="n">
        <v>0</v>
      </c>
      <c r="AW157" s="34" t="n">
        <v>0.01160692263569726</v>
      </c>
      <c r="AX157" s="34" t="n">
        <v>0.1764744841436473</v>
      </c>
      <c r="AY157" s="34" t="n">
        <v>0.1620166215976186</v>
      </c>
      <c r="AZ157" s="34" t="n">
        <v>0.6728558052327722</v>
      </c>
      <c r="BA157" s="34" t="n">
        <v>1.022953833609735</v>
      </c>
      <c r="BB157" s="6" t="n"/>
      <c r="BC157" s="6" t="n"/>
      <c r="BD157" t="inlineStr">
        <is>
          <t>transport, Scooter, battery electric, 4-11kW, NCA battery, label-certified electricity/CH U</t>
        </is>
      </c>
      <c r="BF157" s="5" t="n">
        <v>0.062248003</v>
      </c>
      <c r="BG157" s="5">
        <f>BF157-R157</f>
        <v/>
      </c>
      <c r="BH157" s="2" t="n">
        <v>151.59866</v>
      </c>
    </row>
    <row r="158">
      <c r="A158">
        <f>B158&amp;" - "&amp;D158&amp;" - "&amp;IF(I158&lt;&gt;"",I158&amp;" - "&amp;E158,E158)</f>
        <v/>
      </c>
      <c r="B158" t="inlineStr">
        <is>
          <t>Scooter, battery electric, 4-11kW</t>
        </is>
      </c>
      <c r="D158" s="18" t="n">
        <v>2030</v>
      </c>
      <c r="E158" t="inlineStr">
        <is>
          <t>CH</t>
        </is>
      </c>
      <c r="F158" t="inlineStr">
        <is>
          <t>None</t>
        </is>
      </c>
      <c r="G158" t="inlineStr">
        <is>
          <t>vkm</t>
        </is>
      </c>
      <c r="H158" t="inlineStr">
        <is>
          <t>BEV</t>
        </is>
      </c>
      <c r="I158" t="inlineStr">
        <is>
          <t>NCA</t>
        </is>
      </c>
      <c r="J158" t="inlineStr">
        <is>
          <t>label-certified electricity</t>
        </is>
      </c>
      <c r="L158" s="24" t="n">
        <v>0</v>
      </c>
      <c r="M158" s="24" t="n">
        <v>0</v>
      </c>
      <c r="N158" s="24" t="n">
        <v>0.001164988379267724</v>
      </c>
      <c r="O158" s="24" t="n">
        <v>0.01230659169225786</v>
      </c>
      <c r="P158" s="24" t="n">
        <v>0.004642158582995738</v>
      </c>
      <c r="Q158" s="24" t="n">
        <v>0.05125975659002541</v>
      </c>
      <c r="R158" s="24" t="n">
        <v>0.06937349524454672</v>
      </c>
      <c r="S158" s="26" t="n">
        <v>0</v>
      </c>
      <c r="T158" s="26" t="n">
        <v>0</v>
      </c>
      <c r="U158" s="26" t="n">
        <v>0.0006640580829725457</v>
      </c>
      <c r="V158" s="26" t="n">
        <v>0.0004722191823356421</v>
      </c>
      <c r="W158" s="26" t="n">
        <v>0.0003202727028533642</v>
      </c>
      <c r="X158" s="26" t="n">
        <v>0.03560881118297076</v>
      </c>
      <c r="Y158" s="26" t="n">
        <v>0.03706536115113231</v>
      </c>
      <c r="Z158" s="28" t="n">
        <v>0</v>
      </c>
      <c r="AA158" s="28" t="n">
        <v>0.002314547765857511</v>
      </c>
      <c r="AB158" s="28" t="n">
        <v>0.000117177579339808</v>
      </c>
      <c r="AC158" s="28" t="n">
        <v>0.0001543898913344915</v>
      </c>
      <c r="AD158" s="28" t="n">
        <v>0.0001429052850989885</v>
      </c>
      <c r="AE158" s="28" t="n">
        <v>0.003782335538154023</v>
      </c>
      <c r="AF158" s="28" t="n">
        <v>0.006511356059784822</v>
      </c>
      <c r="AG158" s="30" t="n">
        <v>0</v>
      </c>
      <c r="AH158" s="30" t="n">
        <v>1.228469691721989e-05</v>
      </c>
      <c r="AI158" s="30" t="n">
        <v>0.0004391343962545825</v>
      </c>
      <c r="AJ158" s="30" t="n">
        <v>0.0003750735787279196</v>
      </c>
      <c r="AK158" s="30" t="n">
        <v>0.0001919057425134528</v>
      </c>
      <c r="AL158" s="30" t="n">
        <v>0.01314595819128847</v>
      </c>
      <c r="AM158" s="30" t="n">
        <v>0.01416435660570164</v>
      </c>
      <c r="AN158" s="32" t="n">
        <v>0</v>
      </c>
      <c r="AO158" s="32" t="n">
        <v>8.750026411319886e-06</v>
      </c>
      <c r="AP158" s="32" t="n">
        <v>1.037481844565918e-06</v>
      </c>
      <c r="AQ158" s="32" t="n">
        <v>7.464152422116936e-07</v>
      </c>
      <c r="AR158" s="32" t="n">
        <v>7.794142083015521e-07</v>
      </c>
      <c r="AS158" s="32" t="n">
        <v>1.054908075775436e-05</v>
      </c>
      <c r="AT158" s="32" t="n">
        <v>2.186241846415341e-05</v>
      </c>
      <c r="AU158" s="34" t="n">
        <v>0</v>
      </c>
      <c r="AV158" s="34" t="n">
        <v>0</v>
      </c>
      <c r="AW158" s="34" t="n">
        <v>0.01160692263569726</v>
      </c>
      <c r="AX158" s="34" t="n">
        <v>0.1764744841436473</v>
      </c>
      <c r="AY158" s="34" t="n">
        <v>0.1625427071080899</v>
      </c>
      <c r="AZ158" s="34" t="n">
        <v>0.7020900405552021</v>
      </c>
      <c r="BA158" s="34" t="n">
        <v>1.052714154442636</v>
      </c>
      <c r="BB158" s="6" t="n"/>
      <c r="BC158" s="6" t="n"/>
      <c r="BD158" t="inlineStr">
        <is>
          <t>transport, Scooter, battery electric, 4-11kW, NCA battery, 2030, label-certified electricity/CH U</t>
        </is>
      </c>
      <c r="BF158" s="5" t="n">
        <v>0.06344045299999999</v>
      </c>
      <c r="BG158" s="5">
        <f>BF158-R158</f>
        <v/>
      </c>
      <c r="BH158" s="2" t="n">
        <v>151.96353</v>
      </c>
    </row>
    <row r="159">
      <c r="A159">
        <f>B159&amp;" - "&amp;D159&amp;" - "&amp;IF(I159&lt;&gt;"",I159&amp;" - "&amp;E159,E159)</f>
        <v/>
      </c>
      <c r="B159" t="inlineStr">
        <is>
          <t>Scooter, battery electric, 4-11kW</t>
        </is>
      </c>
      <c r="D159" s="18" t="n">
        <v>2040</v>
      </c>
      <c r="E159" t="inlineStr">
        <is>
          <t>CH</t>
        </is>
      </c>
      <c r="F159" t="inlineStr">
        <is>
          <t>None</t>
        </is>
      </c>
      <c r="G159" t="inlineStr">
        <is>
          <t>vkm</t>
        </is>
      </c>
      <c r="H159" t="inlineStr">
        <is>
          <t>BEV</t>
        </is>
      </c>
      <c r="I159" t="inlineStr">
        <is>
          <t>NCA</t>
        </is>
      </c>
      <c r="J159" t="inlineStr">
        <is>
          <t>label-certified electricity</t>
        </is>
      </c>
      <c r="L159" s="24" t="n">
        <v>0</v>
      </c>
      <c r="M159" s="24" t="n">
        <v>0</v>
      </c>
      <c r="N159" s="24" t="n">
        <v>0.001164988379267724</v>
      </c>
      <c r="O159" s="24" t="n">
        <v>0.01230659169225786</v>
      </c>
      <c r="P159" s="24" t="n">
        <v>0.00464338765601142</v>
      </c>
      <c r="Q159" s="24" t="n">
        <v>0.05153181573813944</v>
      </c>
      <c r="R159" s="24" t="n">
        <v>0.06964678346567645</v>
      </c>
      <c r="S159" s="26" t="n">
        <v>0</v>
      </c>
      <c r="T159" s="26" t="n">
        <v>0</v>
      </c>
      <c r="U159" s="26" t="n">
        <v>0.0006640580829725457</v>
      </c>
      <c r="V159" s="26" t="n">
        <v>0.0004722191823356421</v>
      </c>
      <c r="W159" s="26" t="n">
        <v>0.0003203503650772726</v>
      </c>
      <c r="X159" s="26" t="n">
        <v>0.03440957381013059</v>
      </c>
      <c r="Y159" s="26" t="n">
        <v>0.03586620144051605</v>
      </c>
      <c r="Z159" s="28" t="n">
        <v>0</v>
      </c>
      <c r="AA159" s="28" t="n">
        <v>0.002314547765857511</v>
      </c>
      <c r="AB159" s="28" t="n">
        <v>0.000117177579339808</v>
      </c>
      <c r="AC159" s="28" t="n">
        <v>0.0001543898913344915</v>
      </c>
      <c r="AD159" s="28" t="n">
        <v>0.0001429405876929298</v>
      </c>
      <c r="AE159" s="28" t="n">
        <v>0.003700477368965883</v>
      </c>
      <c r="AF159" s="28" t="n">
        <v>0.006429533193190623</v>
      </c>
      <c r="AG159" s="30" t="n">
        <v>0</v>
      </c>
      <c r="AH159" s="30" t="n">
        <v>1.228469691721989e-05</v>
      </c>
      <c r="AI159" s="30" t="n">
        <v>0.0004391343962545825</v>
      </c>
      <c r="AJ159" s="30" t="n">
        <v>0.0003750735787279196</v>
      </c>
      <c r="AK159" s="30" t="n">
        <v>0.000191938689522728</v>
      </c>
      <c r="AL159" s="30" t="n">
        <v>0.01292753983247213</v>
      </c>
      <c r="AM159" s="30" t="n">
        <v>0.01394597119389458</v>
      </c>
      <c r="AN159" s="32" t="n">
        <v>0</v>
      </c>
      <c r="AO159" s="32" t="n">
        <v>8.750026411319886e-06</v>
      </c>
      <c r="AP159" s="32" t="n">
        <v>1.037481844565918e-06</v>
      </c>
      <c r="AQ159" s="32" t="n">
        <v>7.464152422116936e-07</v>
      </c>
      <c r="AR159" s="32" t="n">
        <v>7.795443000172277e-07</v>
      </c>
      <c r="AS159" s="32" t="n">
        <v>1.025274285720682e-05</v>
      </c>
      <c r="AT159" s="32" t="n">
        <v>2.156621065532155e-05</v>
      </c>
      <c r="AU159" s="34" t="n">
        <v>0</v>
      </c>
      <c r="AV159" s="34" t="n">
        <v>0</v>
      </c>
      <c r="AW159" s="34" t="n">
        <v>0.01160692263569726</v>
      </c>
      <c r="AX159" s="34" t="n">
        <v>0.1764744841436473</v>
      </c>
      <c r="AY159" s="34" t="n">
        <v>0.1625829707390984</v>
      </c>
      <c r="AZ159" s="34" t="n">
        <v>0.6991883525678331</v>
      </c>
      <c r="BA159" s="34" t="n">
        <v>1.049852730086276</v>
      </c>
      <c r="BB159" s="6" t="n"/>
      <c r="BC159" s="6" t="n"/>
      <c r="BD159" t="inlineStr">
        <is>
          <t>transport, Scooter, battery electric, 4-11kW, NCA battery, 2040, label-certified electricity/CH U</t>
        </is>
      </c>
      <c r="BF159" s="5" t="n">
        <v>0.062942158</v>
      </c>
      <c r="BG159" s="5">
        <f>BF159-R159</f>
        <v/>
      </c>
      <c r="BH159" s="2" t="n">
        <v>145.59318</v>
      </c>
    </row>
    <row r="160">
      <c r="A160">
        <f>B160&amp;" - "&amp;D160&amp;" - "&amp;IF(I160&lt;&gt;"",I160&amp;" - "&amp;E160,E160)</f>
        <v/>
      </c>
      <c r="B160" t="inlineStr">
        <is>
          <t>Scooter, battery electric, 4-11kW</t>
        </is>
      </c>
      <c r="D160" s="18" t="n">
        <v>2050</v>
      </c>
      <c r="E160" t="inlineStr">
        <is>
          <t>CH</t>
        </is>
      </c>
      <c r="F160" t="inlineStr">
        <is>
          <t>None</t>
        </is>
      </c>
      <c r="G160" t="inlineStr">
        <is>
          <t>vkm</t>
        </is>
      </c>
      <c r="H160" t="inlineStr">
        <is>
          <t>BEV</t>
        </is>
      </c>
      <c r="I160" t="inlineStr">
        <is>
          <t>NCA</t>
        </is>
      </c>
      <c r="J160" t="inlineStr">
        <is>
          <t>label-certified electricity</t>
        </is>
      </c>
      <c r="L160" s="24" t="n">
        <v>0</v>
      </c>
      <c r="M160" s="24" t="n">
        <v>0</v>
      </c>
      <c r="N160" s="24" t="n">
        <v>0.001164988379267724</v>
      </c>
      <c r="O160" s="24" t="n">
        <v>0.01230659169225786</v>
      </c>
      <c r="P160" s="24" t="n">
        <v>0.004642249625441345</v>
      </c>
      <c r="Q160" s="24" t="n">
        <v>0.05115042373911663</v>
      </c>
      <c r="R160" s="24" t="n">
        <v>0.06926425343608356</v>
      </c>
      <c r="S160" s="26" t="n">
        <v>0</v>
      </c>
      <c r="T160" s="26" t="n">
        <v>0</v>
      </c>
      <c r="U160" s="26" t="n">
        <v>0.0006640580829725457</v>
      </c>
      <c r="V160" s="26" t="n">
        <v>0.0004722191823356421</v>
      </c>
      <c r="W160" s="26" t="n">
        <v>0.0003202784556106908</v>
      </c>
      <c r="X160" s="26" t="n">
        <v>0.03259549526497878</v>
      </c>
      <c r="Y160" s="26" t="n">
        <v>0.03405205098589766</v>
      </c>
      <c r="Z160" s="28" t="n">
        <v>0</v>
      </c>
      <c r="AA160" s="28" t="n">
        <v>0.002314547765857511</v>
      </c>
      <c r="AB160" s="28" t="n">
        <v>0.000117177579339808</v>
      </c>
      <c r="AC160" s="28" t="n">
        <v>0.0001543898913344915</v>
      </c>
      <c r="AD160" s="28" t="n">
        <v>0.0001429079001059471</v>
      </c>
      <c r="AE160" s="28" t="n">
        <v>0.003542298854682322</v>
      </c>
      <c r="AF160" s="28" t="n">
        <v>0.00627132199132008</v>
      </c>
      <c r="AG160" s="30" t="n">
        <v>0</v>
      </c>
      <c r="AH160" s="30" t="n">
        <v>1.228469691721989e-05</v>
      </c>
      <c r="AI160" s="30" t="n">
        <v>0.0004391343962545825</v>
      </c>
      <c r="AJ160" s="30" t="n">
        <v>0.0003750735787279196</v>
      </c>
      <c r="AK160" s="30" t="n">
        <v>0.0001919081830326583</v>
      </c>
      <c r="AL160" s="30" t="n">
        <v>0.01247884742641603</v>
      </c>
      <c r="AM160" s="30" t="n">
        <v>0.01349724828134841</v>
      </c>
      <c r="AN160" s="32" t="n">
        <v>0</v>
      </c>
      <c r="AO160" s="32" t="n">
        <v>8.750026411319886e-06</v>
      </c>
      <c r="AP160" s="32" t="n">
        <v>1.037481844565918e-06</v>
      </c>
      <c r="AQ160" s="32" t="n">
        <v>7.464152422116936e-07</v>
      </c>
      <c r="AR160" s="32" t="n">
        <v>7.794238447249354e-07</v>
      </c>
      <c r="AS160" s="32" t="n">
        <v>9.801083915974758e-06</v>
      </c>
      <c r="AT160" s="32" t="n">
        <v>2.111443125879719e-05</v>
      </c>
      <c r="AU160" s="34" t="n">
        <v>0</v>
      </c>
      <c r="AV160" s="34" t="n">
        <v>0</v>
      </c>
      <c r="AW160" s="34" t="n">
        <v>0.01160692263569726</v>
      </c>
      <c r="AX160" s="34" t="n">
        <v>0.1764744841436473</v>
      </c>
      <c r="AY160" s="34" t="n">
        <v>0.1625456895992757</v>
      </c>
      <c r="AZ160" s="34" t="n">
        <v>0.6869535020730939</v>
      </c>
      <c r="BA160" s="34" t="n">
        <v>1.037580598451714</v>
      </c>
      <c r="BB160" s="6" t="n"/>
      <c r="BC160" s="6" t="n"/>
      <c r="BD160" t="inlineStr">
        <is>
          <t>transport, Scooter, battery electric, 4-11kW, NCA battery, 2050, label-certified electricity/CH U</t>
        </is>
      </c>
      <c r="BF160" s="5" t="n">
        <v>0.061915167</v>
      </c>
      <c r="BG160" s="5">
        <f>BF160-R160</f>
        <v/>
      </c>
      <c r="BH160" s="2" t="n">
        <v>136.49283</v>
      </c>
    </row>
    <row r="161">
      <c r="A161">
        <f>B161&amp;" - "&amp;D161&amp;" - "&amp;IF(I161&lt;&gt;"",I161&amp;" - "&amp;E161,E161)</f>
        <v/>
      </c>
      <c r="B161" t="inlineStr">
        <is>
          <t>Motorbike, gasoline, 4-11kW, EURO-3</t>
        </is>
      </c>
      <c r="D161" s="18" t="n">
        <v>2006</v>
      </c>
      <c r="E161" t="inlineStr">
        <is>
          <t>CH</t>
        </is>
      </c>
      <c r="F161" t="inlineStr">
        <is>
          <t>EURO-3</t>
        </is>
      </c>
      <c r="G161" t="inlineStr">
        <is>
          <t>vkm</t>
        </is>
      </c>
      <c r="H161" t="inlineStr">
        <is>
          <t>ICEV-p</t>
        </is>
      </c>
      <c r="I161" t="inlineStr">
        <is>
          <t>None</t>
        </is>
      </c>
      <c r="J161" t="inlineStr">
        <is>
          <t>None</t>
        </is>
      </c>
      <c r="L161" s="24" t="n">
        <v>0.0795410190791544</v>
      </c>
      <c r="M161" s="24" t="n">
        <v>0</v>
      </c>
      <c r="N161" s="24" t="n">
        <v>0.01312245238226133</v>
      </c>
      <c r="O161" s="24" t="n">
        <v>0.009511897518254223</v>
      </c>
      <c r="P161" s="24" t="n">
        <v>0.004640299938634323</v>
      </c>
      <c r="Q161" s="24" t="n">
        <v>0.02272027667316388</v>
      </c>
      <c r="R161" s="24" t="n">
        <v>0.1295359455914681</v>
      </c>
      <c r="S161" s="26" t="n">
        <v>0</v>
      </c>
      <c r="T161" s="26" t="n">
        <v>0</v>
      </c>
      <c r="U161" s="26" t="n">
        <v>0.0003214061973388377</v>
      </c>
      <c r="V161" s="26" t="n">
        <v>0.0005414964349838285</v>
      </c>
      <c r="W161" s="26" t="n">
        <v>0.0003201552595015693</v>
      </c>
      <c r="X161" s="26" t="n">
        <v>0.005254707501780043</v>
      </c>
      <c r="Y161" s="26" t="n">
        <v>0.006437765393604278</v>
      </c>
      <c r="Z161" s="28" t="n">
        <v>0.001011366430143216</v>
      </c>
      <c r="AA161" s="28" t="n">
        <v>0.006250912695722444</v>
      </c>
      <c r="AB161" s="28" t="n">
        <v>0.0006411520379894874</v>
      </c>
      <c r="AC161" s="28" t="n">
        <v>0.0001891362620619139</v>
      </c>
      <c r="AD161" s="28" t="n">
        <v>0.0001428518993632875</v>
      </c>
      <c r="AE161" s="28" t="n">
        <v>0.001106278765622044</v>
      </c>
      <c r="AF161" s="28" t="n">
        <v>0.009341698090902392</v>
      </c>
      <c r="AG161" s="30" t="n">
        <v>2.645217723686952e-07</v>
      </c>
      <c r="AH161" s="30" t="n">
        <v>3.234643766999301e-05</v>
      </c>
      <c r="AI161" s="30" t="n">
        <v>0.0001219580555120935</v>
      </c>
      <c r="AJ161" s="30" t="n">
        <v>0.0003749623808400174</v>
      </c>
      <c r="AK161" s="30" t="n">
        <v>0.000191855918969828</v>
      </c>
      <c r="AL161" s="30" t="n">
        <v>0.002424527918433302</v>
      </c>
      <c r="AM161" s="30" t="n">
        <v>0.003145915233197603</v>
      </c>
      <c r="AN161" s="32" t="n">
        <v>4.396777421653598e-07</v>
      </c>
      <c r="AO161" s="32" t="n">
        <v>2.344157748409402e-05</v>
      </c>
      <c r="AP161" s="32" t="n">
        <v>2.523803058299747e-06</v>
      </c>
      <c r="AQ161" s="32" t="n">
        <v>5.707316173412414e-07</v>
      </c>
      <c r="AR161" s="32" t="n">
        <v>7.792174793597215e-07</v>
      </c>
      <c r="AS161" s="32" t="n">
        <v>4.72054401599171e-06</v>
      </c>
      <c r="AT161" s="32" t="n">
        <v>3.24755513972518e-05</v>
      </c>
      <c r="AU161" s="34" t="n">
        <v>0</v>
      </c>
      <c r="AV161" s="34" t="n">
        <v>0</v>
      </c>
      <c r="AW161" s="34" t="n">
        <v>1.305147335570347</v>
      </c>
      <c r="AX161" s="34" t="n">
        <v>0.1774307493518501</v>
      </c>
      <c r="AY161" s="34" t="n">
        <v>0.162481819130086</v>
      </c>
      <c r="AZ161" s="34" t="n">
        <v>0.3367398383770196</v>
      </c>
      <c r="BA161" s="34" t="n">
        <v>1.981799742429303</v>
      </c>
      <c r="BB161" s="6" t="n"/>
      <c r="BC161" s="6" t="n"/>
      <c r="BD161" t="inlineStr">
        <is>
          <t>transport, Motorbike, gasoline, 4-11kW, EURO-3/CH U</t>
        </is>
      </c>
      <c r="BF161" s="5" t="n">
        <v>0.13600823</v>
      </c>
      <c r="BG161" s="5">
        <f>BF161-R161</f>
        <v/>
      </c>
      <c r="BH161" s="2" t="n">
        <v>145.84573</v>
      </c>
    </row>
    <row r="162">
      <c r="A162">
        <f>B162&amp;" - "&amp;D162&amp;" - "&amp;IF(I162&lt;&gt;"",I162&amp;" - "&amp;E162,E162)</f>
        <v/>
      </c>
      <c r="B162" t="inlineStr">
        <is>
          <t>Motorbike, gasoline, 4-11kW, EURO-4</t>
        </is>
      </c>
      <c r="D162" s="18" t="n">
        <v>2016</v>
      </c>
      <c r="E162" t="inlineStr">
        <is>
          <t>CH</t>
        </is>
      </c>
      <c r="F162" t="inlineStr">
        <is>
          <t>EURO-4</t>
        </is>
      </c>
      <c r="G162" t="inlineStr">
        <is>
          <t>vkm</t>
        </is>
      </c>
      <c r="H162" t="inlineStr">
        <is>
          <t>ICEV-p</t>
        </is>
      </c>
      <c r="I162" t="inlineStr">
        <is>
          <t>None</t>
        </is>
      </c>
      <c r="J162" t="inlineStr">
        <is>
          <t>None</t>
        </is>
      </c>
      <c r="L162" s="24" t="n">
        <v>0.07952705656374626</v>
      </c>
      <c r="M162" s="24" t="n">
        <v>0</v>
      </c>
      <c r="N162" s="24" t="n">
        <v>0.01299252711114983</v>
      </c>
      <c r="O162" s="24" t="n">
        <v>0.009511897518254223</v>
      </c>
      <c r="P162" s="24" t="n">
        <v>0.004631364055186574</v>
      </c>
      <c r="Q162" s="24" t="n">
        <v>0.02269830801002082</v>
      </c>
      <c r="R162" s="24" t="n">
        <v>0.1293611532583577</v>
      </c>
      <c r="S162" s="26" t="n">
        <v>0</v>
      </c>
      <c r="T162" s="26" t="n">
        <v>0</v>
      </c>
      <c r="U162" s="26" t="n">
        <v>0.0003182239577612254</v>
      </c>
      <c r="V162" s="26" t="n">
        <v>0.0005414964349838285</v>
      </c>
      <c r="W162" s="26" t="n">
        <v>0.0003195906221103944</v>
      </c>
      <c r="X162" s="26" t="n">
        <v>0.005254261369195472</v>
      </c>
      <c r="Y162" s="26" t="n">
        <v>0.00643357238405092</v>
      </c>
      <c r="Z162" s="28" t="n">
        <v>0.001384564871707926</v>
      </c>
      <c r="AA162" s="28" t="n">
        <v>0.006250912695722444</v>
      </c>
      <c r="AB162" s="28" t="n">
        <v>0.0006348039980093934</v>
      </c>
      <c r="AC162" s="28" t="n">
        <v>0.0001891362620619139</v>
      </c>
      <c r="AD162" s="28" t="n">
        <v>0.0001425952344940423</v>
      </c>
      <c r="AE162" s="28" t="n">
        <v>0.001104743413245362</v>
      </c>
      <c r="AF162" s="28" t="n">
        <v>0.009706756475241081</v>
      </c>
      <c r="AG162" s="30" t="n">
        <v>2.952163640002229e-07</v>
      </c>
      <c r="AH162" s="30" t="n">
        <v>3.234643766999301e-05</v>
      </c>
      <c r="AI162" s="30" t="n">
        <v>0.0001207505500119738</v>
      </c>
      <c r="AJ162" s="30" t="n">
        <v>0.0003749623808400174</v>
      </c>
      <c r="AK162" s="30" t="n">
        <v>0.0001916163802027422</v>
      </c>
      <c r="AL162" s="30" t="n">
        <v>0.002424388740527163</v>
      </c>
      <c r="AM162" s="30" t="n">
        <v>0.00314435970561589</v>
      </c>
      <c r="AN162" s="32" t="n">
        <v>5.179551449264486e-07</v>
      </c>
      <c r="AO162" s="32" t="n">
        <v>2.344157748409402e-05</v>
      </c>
      <c r="AP162" s="32" t="n">
        <v>2.49881490920767e-06</v>
      </c>
      <c r="AQ162" s="32" t="n">
        <v>5.707316173412414e-07</v>
      </c>
      <c r="AR162" s="32" t="n">
        <v>7.782716572694442e-07</v>
      </c>
      <c r="AS162" s="32" t="n">
        <v>4.71485940756839e-06</v>
      </c>
      <c r="AT162" s="32" t="n">
        <v>3.252221022040721e-05</v>
      </c>
      <c r="AU162" s="34" t="n">
        <v>0</v>
      </c>
      <c r="AV162" s="34" t="n">
        <v>0</v>
      </c>
      <c r="AW162" s="34" t="n">
        <v>1.292225084723116</v>
      </c>
      <c r="AX162" s="34" t="n">
        <v>0.1774307493518501</v>
      </c>
      <c r="AY162" s="34" t="n">
        <v>0.1621890854118413</v>
      </c>
      <c r="AZ162" s="34" t="n">
        <v>0.336412541172334</v>
      </c>
      <c r="BA162" s="34" t="n">
        <v>1.968257460659141</v>
      </c>
      <c r="BB162" s="6" t="n"/>
      <c r="BC162" s="6" t="n"/>
      <c r="BD162" t="inlineStr">
        <is>
          <t>transport, Motorbike, gasoline, 4-11kW, EURO-4/CH U</t>
        </is>
      </c>
      <c r="BF162" s="5" t="n">
        <v>0.13499356</v>
      </c>
      <c r="BG162" s="5">
        <f>BF162-R162</f>
        <v/>
      </c>
      <c r="BH162" s="2" t="n">
        <v>144.30684</v>
      </c>
    </row>
    <row r="163">
      <c r="A163">
        <f>B163&amp;" - "&amp;D163&amp;" - "&amp;IF(I163&lt;&gt;"",I163&amp;" - "&amp;E163,E163)</f>
        <v/>
      </c>
      <c r="B163" t="inlineStr">
        <is>
          <t>Motorbike, gasoline, 4-11kW, EURO-5</t>
        </is>
      </c>
      <c r="D163" s="18" t="n">
        <v>2020</v>
      </c>
      <c r="E163" t="inlineStr">
        <is>
          <t>CH</t>
        </is>
      </c>
      <c r="F163" t="inlineStr">
        <is>
          <t>EURO-5</t>
        </is>
      </c>
      <c r="G163" t="inlineStr">
        <is>
          <t>vkm</t>
        </is>
      </c>
      <c r="H163" t="inlineStr">
        <is>
          <t>ICEV-p</t>
        </is>
      </c>
      <c r="I163" t="inlineStr">
        <is>
          <t>None</t>
        </is>
      </c>
      <c r="J163" t="inlineStr">
        <is>
          <t>None</t>
        </is>
      </c>
      <c r="L163" s="24" t="n">
        <v>0.07832093538124482</v>
      </c>
      <c r="M163" s="24" t="n">
        <v>0</v>
      </c>
      <c r="N163" s="24" t="n">
        <v>0.01286260184003834</v>
      </c>
      <c r="O163" s="24" t="n">
        <v>0.009511897518254223</v>
      </c>
      <c r="P163" s="24" t="n">
        <v>0.004625406799554742</v>
      </c>
      <c r="Q163" s="24" t="n">
        <v>0.02268366220603593</v>
      </c>
      <c r="R163" s="24" t="n">
        <v>0.1280045037451281</v>
      </c>
      <c r="S163" s="26" t="n">
        <v>0</v>
      </c>
      <c r="T163" s="26" t="n">
        <v>0</v>
      </c>
      <c r="U163" s="26" t="n">
        <v>0.0003150417181836132</v>
      </c>
      <c r="V163" s="26" t="n">
        <v>0.0005414964349838285</v>
      </c>
      <c r="W163" s="26" t="n">
        <v>0.0003192141971829445</v>
      </c>
      <c r="X163" s="26" t="n">
        <v>0.005253963946892396</v>
      </c>
      <c r="Y163" s="26" t="n">
        <v>0.006429716297242782</v>
      </c>
      <c r="Z163" s="28" t="n">
        <v>0.0008483952187273103</v>
      </c>
      <c r="AA163" s="28" t="n">
        <v>0.006250912695722444</v>
      </c>
      <c r="AB163" s="28" t="n">
        <v>0.0006284559580292995</v>
      </c>
      <c r="AC163" s="28" t="n">
        <v>0.0001891362620619139</v>
      </c>
      <c r="AD163" s="28" t="n">
        <v>0.0001424241245812123</v>
      </c>
      <c r="AE163" s="28" t="n">
        <v>0.001103719843004387</v>
      </c>
      <c r="AF163" s="28" t="n">
        <v>0.009163044102126566</v>
      </c>
      <c r="AG163" s="30" t="n">
        <v>2.468559135726818e-07</v>
      </c>
      <c r="AH163" s="30" t="n">
        <v>3.234643766999301e-05</v>
      </c>
      <c r="AI163" s="30" t="n">
        <v>0.000119543044511854</v>
      </c>
      <c r="AJ163" s="30" t="n">
        <v>0.0003749623808400174</v>
      </c>
      <c r="AK163" s="30" t="n">
        <v>0.0001914566876913516</v>
      </c>
      <c r="AL163" s="30" t="n">
        <v>0.00242429595507562</v>
      </c>
      <c r="AM163" s="30" t="n">
        <v>0.003142851361702409</v>
      </c>
      <c r="AN163" s="32" t="n">
        <v>4.001468018854989e-07</v>
      </c>
      <c r="AO163" s="32" t="n">
        <v>2.344157748409402e-05</v>
      </c>
      <c r="AP163" s="32" t="n">
        <v>2.473826760115594e-06</v>
      </c>
      <c r="AQ163" s="32" t="n">
        <v>5.707316173412414e-07</v>
      </c>
      <c r="AR163" s="32" t="n">
        <v>7.776411092092592e-07</v>
      </c>
      <c r="AS163" s="32" t="n">
        <v>4.7110696612503e-06</v>
      </c>
      <c r="AT163" s="32" t="n">
        <v>3.237499343389592e-05</v>
      </c>
      <c r="AU163" s="34" t="n">
        <v>0</v>
      </c>
      <c r="AV163" s="34" t="n">
        <v>0</v>
      </c>
      <c r="AW163" s="34" t="n">
        <v>1.279302833875885</v>
      </c>
      <c r="AX163" s="34" t="n">
        <v>0.1774307493518501</v>
      </c>
      <c r="AY163" s="34" t="n">
        <v>0.1619939295996781</v>
      </c>
      <c r="AZ163" s="34" t="n">
        <v>0.3361943426105581</v>
      </c>
      <c r="BA163" s="34" t="n">
        <v>1.954921855437972</v>
      </c>
      <c r="BB163" s="6" t="n"/>
      <c r="BC163" s="6" t="n"/>
      <c r="BD163" t="inlineStr">
        <is>
          <t>transport, Motorbike, gasoline, 4-11kW, EURO-5/CH U</t>
        </is>
      </c>
      <c r="BF163" s="5" t="n">
        <v>0.13399081</v>
      </c>
      <c r="BG163" s="5">
        <f>BF163-R163</f>
        <v/>
      </c>
      <c r="BH163" s="2" t="n">
        <v>140.88633</v>
      </c>
    </row>
    <row r="164">
      <c r="A164">
        <f>B164&amp;" - "&amp;D164&amp;" - "&amp;IF(I164&lt;&gt;"",I164&amp;" - "&amp;E164,E164)</f>
        <v/>
      </c>
      <c r="B164" t="inlineStr">
        <is>
          <t>Motorbike, gasoline, 4-11kW, EURO-5</t>
        </is>
      </c>
      <c r="D164" s="18" t="n">
        <v>2030</v>
      </c>
      <c r="E164" t="inlineStr">
        <is>
          <t>CH</t>
        </is>
      </c>
      <c r="F164" t="inlineStr">
        <is>
          <t>EURO-5</t>
        </is>
      </c>
      <c r="G164" t="inlineStr">
        <is>
          <t>vkm</t>
        </is>
      </c>
      <c r="H164" t="inlineStr">
        <is>
          <t>ICEV-p</t>
        </is>
      </c>
      <c r="I164" t="inlineStr">
        <is>
          <t>None</t>
        </is>
      </c>
      <c r="J164" t="inlineStr">
        <is>
          <t>None</t>
        </is>
      </c>
      <c r="L164" s="24" t="n">
        <v>0.07753772602743238</v>
      </c>
      <c r="M164" s="24" t="n">
        <v>0</v>
      </c>
      <c r="N164" s="24" t="n">
        <v>0.01273397582163795</v>
      </c>
      <c r="O164" s="24" t="n">
        <v>0.009511897518254223</v>
      </c>
      <c r="P164" s="24" t="n">
        <v>0.004616470916106993</v>
      </c>
      <c r="Q164" s="24" t="n">
        <v>0.02531392798158032</v>
      </c>
      <c r="R164" s="24" t="n">
        <v>0.1297139982650119</v>
      </c>
      <c r="S164" s="26" t="n">
        <v>0</v>
      </c>
      <c r="T164" s="26" t="n">
        <v>0</v>
      </c>
      <c r="U164" s="26" t="n">
        <v>0.0003118913010017771</v>
      </c>
      <c r="V164" s="26" t="n">
        <v>0.0005414964349838285</v>
      </c>
      <c r="W164" s="26" t="n">
        <v>0.0003186495597917695</v>
      </c>
      <c r="X164" s="26" t="n">
        <v>0.005726920783641696</v>
      </c>
      <c r="Y164" s="26" t="n">
        <v>0.00689895807941907</v>
      </c>
      <c r="Z164" s="28" t="n">
        <v>0.0008399112665400372</v>
      </c>
      <c r="AA164" s="28" t="n">
        <v>0.006250912695722444</v>
      </c>
      <c r="AB164" s="28" t="n">
        <v>0.0006221713984490066</v>
      </c>
      <c r="AC164" s="28" t="n">
        <v>0.0001891362620619139</v>
      </c>
      <c r="AD164" s="28" t="n">
        <v>0.0001421674597119671</v>
      </c>
      <c r="AE164" s="28" t="n">
        <v>0.001253532656184164</v>
      </c>
      <c r="AF164" s="28" t="n">
        <v>0.009297831738669533</v>
      </c>
      <c r="AG164" s="30" t="n">
        <v>2.443873544369549e-07</v>
      </c>
      <c r="AH164" s="30" t="n">
        <v>3.234643766999301e-05</v>
      </c>
      <c r="AI164" s="30" t="n">
        <v>0.0001183476140667355</v>
      </c>
      <c r="AJ164" s="30" t="n">
        <v>0.0003749623808400174</v>
      </c>
      <c r="AK164" s="30" t="n">
        <v>0.0001912171489242658</v>
      </c>
      <c r="AL164" s="30" t="n">
        <v>0.002924990821725087</v>
      </c>
      <c r="AM164" s="30" t="n">
        <v>0.003642108790580536</v>
      </c>
      <c r="AN164" s="32" t="n">
        <v>3.961453338666438e-07</v>
      </c>
      <c r="AO164" s="32" t="n">
        <v>2.344157748409402e-05</v>
      </c>
      <c r="AP164" s="32" t="n">
        <v>2.449088492514438e-06</v>
      </c>
      <c r="AQ164" s="32" t="n">
        <v>5.707316173412414e-07</v>
      </c>
      <c r="AR164" s="32" t="n">
        <v>7.766952871189818e-07</v>
      </c>
      <c r="AS164" s="32" t="n">
        <v>4.82913935760534e-06</v>
      </c>
      <c r="AT164" s="32" t="n">
        <v>3.246337757254066e-05</v>
      </c>
      <c r="AU164" s="34" t="n">
        <v>0</v>
      </c>
      <c r="AV164" s="34" t="n">
        <v>0</v>
      </c>
      <c r="AW164" s="34" t="n">
        <v>1.266509805537126</v>
      </c>
      <c r="AX164" s="34" t="n">
        <v>0.1774307493518501</v>
      </c>
      <c r="AY164" s="34" t="n">
        <v>0.1617011958814334</v>
      </c>
      <c r="AZ164" s="34" t="n">
        <v>0.3642166105232569</v>
      </c>
      <c r="BA164" s="34" t="n">
        <v>1.969858361293666</v>
      </c>
      <c r="BB164" s="6" t="n"/>
      <c r="BC164" s="6" t="n"/>
      <c r="BD164" t="inlineStr">
        <is>
          <t>transport, Motorbike, gasoline, 4-11kW, EURO-5, 2030/CH U</t>
        </is>
      </c>
      <c r="BF164" s="5" t="n">
        <v>0.13387144</v>
      </c>
      <c r="BG164" s="5">
        <f>BF164-R164</f>
        <v/>
      </c>
      <c r="BH164" s="2" t="n">
        <v>140.75148</v>
      </c>
    </row>
    <row r="165">
      <c r="A165">
        <f>B165&amp;" - "&amp;D165&amp;" - "&amp;IF(I165&lt;&gt;"",I165&amp;" - "&amp;E165,E165)</f>
        <v/>
      </c>
      <c r="B165" t="inlineStr">
        <is>
          <t>Motorbike, gasoline, 4-11kW, EURO-5</t>
        </is>
      </c>
      <c r="D165" s="18" t="n">
        <v>2040</v>
      </c>
      <c r="E165" t="inlineStr">
        <is>
          <t>CH</t>
        </is>
      </c>
      <c r="F165" t="inlineStr">
        <is>
          <t>EURO-5</t>
        </is>
      </c>
      <c r="G165" t="inlineStr">
        <is>
          <t>vkm</t>
        </is>
      </c>
      <c r="H165" t="inlineStr">
        <is>
          <t>ICEV-p</t>
        </is>
      </c>
      <c r="I165" t="inlineStr">
        <is>
          <t>None</t>
        </is>
      </c>
      <c r="J165" t="inlineStr">
        <is>
          <t>None</t>
        </is>
      </c>
      <c r="L165" s="24" t="n">
        <v>0.07676234876715805</v>
      </c>
      <c r="M165" s="24" t="n">
        <v>0</v>
      </c>
      <c r="N165" s="24" t="n">
        <v>0.01260663606342157</v>
      </c>
      <c r="O165" s="24" t="n">
        <v>0.009511897518254223</v>
      </c>
      <c r="P165" s="24" t="n">
        <v>0.004610513660475161</v>
      </c>
      <c r="Q165" s="24" t="n">
        <v>0.02706743842930013</v>
      </c>
      <c r="R165" s="24" t="n">
        <v>0.1305588344386091</v>
      </c>
      <c r="S165" s="26" t="n">
        <v>0</v>
      </c>
      <c r="T165" s="26" t="n">
        <v>0</v>
      </c>
      <c r="U165" s="26" t="n">
        <v>0.0003087723879917592</v>
      </c>
      <c r="V165" s="26" t="n">
        <v>0.0005414964349838285</v>
      </c>
      <c r="W165" s="26" t="n">
        <v>0.0003182731348643196</v>
      </c>
      <c r="X165" s="26" t="n">
        <v>0.006042225322987103</v>
      </c>
      <c r="Y165" s="26" t="n">
        <v>0.007210767280827011</v>
      </c>
      <c r="Z165" s="28" t="n">
        <v>0.0008315121538746368</v>
      </c>
      <c r="AA165" s="28" t="n">
        <v>0.006250912695722444</v>
      </c>
      <c r="AB165" s="28" t="n">
        <v>0.0006159496844645164</v>
      </c>
      <c r="AC165" s="28" t="n">
        <v>0.0001891362620619139</v>
      </c>
      <c r="AD165" s="28" t="n">
        <v>0.000141996349799137</v>
      </c>
      <c r="AE165" s="28" t="n">
        <v>0.001353407866190402</v>
      </c>
      <c r="AF165" s="28" t="n">
        <v>0.00938291501211305</v>
      </c>
      <c r="AG165" s="30" t="n">
        <v>2.419434808925854e-07</v>
      </c>
      <c r="AH165" s="30" t="n">
        <v>3.234643766999301e-05</v>
      </c>
      <c r="AI165" s="30" t="n">
        <v>0.0001171641379260681</v>
      </c>
      <c r="AJ165" s="30" t="n">
        <v>0.0003749623808400174</v>
      </c>
      <c r="AK165" s="30" t="n">
        <v>0.0001910574564128753</v>
      </c>
      <c r="AL165" s="30" t="n">
        <v>0.003258787379556794</v>
      </c>
      <c r="AM165" s="30" t="n">
        <v>0.003974559735886641</v>
      </c>
      <c r="AN165" s="32" t="n">
        <v>3.921838805279774e-07</v>
      </c>
      <c r="AO165" s="32" t="n">
        <v>2.344157748409402e-05</v>
      </c>
      <c r="AP165" s="32" t="n">
        <v>2.424597607589293e-06</v>
      </c>
      <c r="AQ165" s="32" t="n">
        <v>5.707316173412414e-07</v>
      </c>
      <c r="AR165" s="32" t="n">
        <v>7.76064739058797e-07</v>
      </c>
      <c r="AS165" s="32" t="n">
        <v>4.90785250923856e-06</v>
      </c>
      <c r="AT165" s="32" t="n">
        <v>3.251300783784989e-05</v>
      </c>
      <c r="AU165" s="34" t="n">
        <v>0</v>
      </c>
      <c r="AV165" s="34" t="n">
        <v>0</v>
      </c>
      <c r="AW165" s="34" t="n">
        <v>1.253844707481754</v>
      </c>
      <c r="AX165" s="34" t="n">
        <v>0.1774307493518501</v>
      </c>
      <c r="AY165" s="34" t="n">
        <v>0.1615060400692703</v>
      </c>
      <c r="AZ165" s="34" t="n">
        <v>0.3828981219813457</v>
      </c>
      <c r="BA165" s="34" t="n">
        <v>1.975679618884221</v>
      </c>
      <c r="BB165" s="6" t="n"/>
      <c r="BC165" s="6" t="n"/>
      <c r="BD165" t="inlineStr">
        <is>
          <t>transport, Motorbike, gasoline, 4-11kW, EURO-5, 2040/CH U</t>
        </is>
      </c>
      <c r="BF165" s="5" t="n">
        <v>0.13343829</v>
      </c>
      <c r="BG165" s="5">
        <f>BF165-R165</f>
        <v/>
      </c>
      <c r="BH165" s="2" t="n">
        <v>140.44142</v>
      </c>
    </row>
    <row r="166">
      <c r="A166">
        <f>B166&amp;" - "&amp;D166&amp;" - "&amp;IF(I166&lt;&gt;"",I166&amp;" - "&amp;E166,E166)</f>
        <v/>
      </c>
      <c r="B166" t="inlineStr">
        <is>
          <t>Motorbike, gasoline, 4-11kW, EURO-5</t>
        </is>
      </c>
      <c r="D166" s="18" t="n">
        <v>2050</v>
      </c>
      <c r="E166" t="inlineStr">
        <is>
          <t>CH</t>
        </is>
      </c>
      <c r="F166" t="inlineStr">
        <is>
          <t>EURO-5</t>
        </is>
      </c>
      <c r="G166" t="inlineStr">
        <is>
          <t>vkm</t>
        </is>
      </c>
      <c r="H166" t="inlineStr">
        <is>
          <t>ICEV-p</t>
        </is>
      </c>
      <c r="I166" t="inlineStr">
        <is>
          <t>None</t>
        </is>
      </c>
      <c r="J166" t="inlineStr">
        <is>
          <t>None</t>
        </is>
      </c>
      <c r="L166" s="24" t="n">
        <v>0.07599472527948647</v>
      </c>
      <c r="M166" s="24" t="n">
        <v>0</v>
      </c>
      <c r="N166" s="24" t="n">
        <v>0.01248056970278736</v>
      </c>
      <c r="O166" s="24" t="n">
        <v>0.009511897518254223</v>
      </c>
      <c r="P166" s="24" t="n">
        <v>0.004604556404843329</v>
      </c>
      <c r="Q166" s="24" t="n">
        <v>0.02882094915917451</v>
      </c>
      <c r="R166" s="24" t="n">
        <v>0.1314126980645459</v>
      </c>
      <c r="S166" s="26" t="n">
        <v>0</v>
      </c>
      <c r="T166" s="26" t="n">
        <v>0</v>
      </c>
      <c r="U166" s="26" t="n">
        <v>0.0003056846641118417</v>
      </c>
      <c r="V166" s="26" t="n">
        <v>0.0005414964349838285</v>
      </c>
      <c r="W166" s="26" t="n">
        <v>0.0003178967099368696</v>
      </c>
      <c r="X166" s="26" t="n">
        <v>0.006357529919074806</v>
      </c>
      <c r="Y166" s="26" t="n">
        <v>0.007522607728107346</v>
      </c>
      <c r="Z166" s="28" t="n">
        <v>0.0008231970323358905</v>
      </c>
      <c r="AA166" s="28" t="n">
        <v>0.006250912695722444</v>
      </c>
      <c r="AB166" s="28" t="n">
        <v>0.0006097901876198713</v>
      </c>
      <c r="AC166" s="28" t="n">
        <v>0.0001891362620619139</v>
      </c>
      <c r="AD166" s="28" t="n">
        <v>0.0001418252398863069</v>
      </c>
      <c r="AE166" s="28" t="n">
        <v>0.001453283088976526</v>
      </c>
      <c r="AF166" s="28" t="n">
        <v>0.009468144506602952</v>
      </c>
      <c r="AG166" s="30" t="n">
        <v>2.395240460836596e-07</v>
      </c>
      <c r="AH166" s="30" t="n">
        <v>3.234643766999301e-05</v>
      </c>
      <c r="AI166" s="30" t="n">
        <v>0.0001159924965468075</v>
      </c>
      <c r="AJ166" s="30" t="n">
        <v>0.0003749623808400174</v>
      </c>
      <c r="AK166" s="30" t="n">
        <v>0.0001908977639014847</v>
      </c>
      <c r="AL166" s="30" t="n">
        <v>0.003592583997903952</v>
      </c>
      <c r="AM166" s="30" t="n">
        <v>0.004307022600908338</v>
      </c>
      <c r="AN166" s="32" t="n">
        <v>3.882620417226977e-07</v>
      </c>
      <c r="AO166" s="32" t="n">
        <v>2.344157748409402e-05</v>
      </c>
      <c r="AP166" s="32" t="n">
        <v>2.400351631513401e-06</v>
      </c>
      <c r="AQ166" s="32" t="n">
        <v>5.707316173412414e-07</v>
      </c>
      <c r="AR166" s="32" t="n">
        <v>7.754341909986121e-07</v>
      </c>
      <c r="AS166" s="32" t="n">
        <v>4.986565656036825e-06</v>
      </c>
      <c r="AT166" s="32" t="n">
        <v>3.25629226217068e-05</v>
      </c>
      <c r="AU166" s="34" t="n">
        <v>0</v>
      </c>
      <c r="AV166" s="34" t="n">
        <v>0</v>
      </c>
      <c r="AW166" s="34" t="n">
        <v>1.241306260406937</v>
      </c>
      <c r="AX166" s="34" t="n">
        <v>0.1774307493518501</v>
      </c>
      <c r="AY166" s="34" t="n">
        <v>0.1613108842571071</v>
      </c>
      <c r="AZ166" s="34" t="n">
        <v>0.401579636229034</v>
      </c>
      <c r="BA166" s="34" t="n">
        <v>1.981627530244928</v>
      </c>
      <c r="BB166" s="6" t="n"/>
      <c r="BC166" s="6" t="n"/>
      <c r="BD166" t="inlineStr">
        <is>
          <t>transport, Motorbike, gasoline, 4-11kW, EURO-5, 2050/CH U</t>
        </is>
      </c>
      <c r="BF166" s="5" t="n">
        <v>0.13314013</v>
      </c>
      <c r="BG166" s="5">
        <f>BF166-R166</f>
        <v/>
      </c>
      <c r="BH166" s="2" t="n">
        <v>140.13261</v>
      </c>
    </row>
    <row r="167">
      <c r="A167">
        <f>B167&amp;" - "&amp;D167&amp;" - "&amp;IF(I167&lt;&gt;"",I167&amp;" - "&amp;E167,E167)</f>
        <v/>
      </c>
      <c r="B167" t="inlineStr">
        <is>
          <t>Motorbike, gasoline, 11-35kW, EURO-3</t>
        </is>
      </c>
      <c r="D167" s="18" t="n">
        <v>2006</v>
      </c>
      <c r="E167" t="inlineStr">
        <is>
          <t>CH</t>
        </is>
      </c>
      <c r="F167" t="inlineStr">
        <is>
          <t>EURO-3</t>
        </is>
      </c>
      <c r="G167" t="inlineStr">
        <is>
          <t>vkm</t>
        </is>
      </c>
      <c r="H167" t="inlineStr">
        <is>
          <t>ICEV-p</t>
        </is>
      </c>
      <c r="I167" t="inlineStr">
        <is>
          <t>None</t>
        </is>
      </c>
      <c r="J167" t="inlineStr">
        <is>
          <t>None</t>
        </is>
      </c>
      <c r="L167" s="24" t="n">
        <v>0.1101095264701177</v>
      </c>
      <c r="M167" s="24" t="n">
        <v>0</v>
      </c>
      <c r="N167" s="24" t="n">
        <v>0.01903307841195461</v>
      </c>
      <c r="O167" s="24" t="n">
        <v>0.009511897518254223</v>
      </c>
      <c r="P167" s="24" t="n">
        <v>0.004811986884968148</v>
      </c>
      <c r="Q167" s="24" t="n">
        <v>0.01901533443829942</v>
      </c>
      <c r="R167" s="24" t="n">
        <v>0.1624818237235941</v>
      </c>
      <c r="S167" s="26" t="n">
        <v>0</v>
      </c>
      <c r="T167" s="26" t="n">
        <v>0</v>
      </c>
      <c r="U167" s="26" t="n">
        <v>0.0004661742468433389</v>
      </c>
      <c r="V167" s="26" t="n">
        <v>0.0005414964349838285</v>
      </c>
      <c r="W167" s="26" t="n">
        <v>0.0003310037525513695</v>
      </c>
      <c r="X167" s="26" t="n">
        <v>0.004387465913038198</v>
      </c>
      <c r="Y167" s="26" t="n">
        <v>0.005726140347416735</v>
      </c>
      <c r="Z167" s="28" t="n">
        <v>0.001502397285462156</v>
      </c>
      <c r="AA167" s="28" t="n">
        <v>0.006250912695722444</v>
      </c>
      <c r="AB167" s="28" t="n">
        <v>0.0009299402777436873</v>
      </c>
      <c r="AC167" s="28" t="n">
        <v>0.0001891362620619139</v>
      </c>
      <c r="AD167" s="28" t="n">
        <v>0.0001477832537044159</v>
      </c>
      <c r="AE167" s="28" t="n">
        <v>0.0009251876367186159</v>
      </c>
      <c r="AF167" s="28" t="n">
        <v>0.009945357411413233</v>
      </c>
      <c r="AG167" s="30" t="n">
        <v>3.867532849392941e-07</v>
      </c>
      <c r="AH167" s="30" t="n">
        <v>3.234643766999301e-05</v>
      </c>
      <c r="AI167" s="30" t="n">
        <v>0.0001768905053653684</v>
      </c>
      <c r="AJ167" s="30" t="n">
        <v>0.0003749623808400174</v>
      </c>
      <c r="AK167" s="30" t="n">
        <v>0.0001964582260265409</v>
      </c>
      <c r="AL167" s="30" t="n">
        <v>0.002024519834393168</v>
      </c>
      <c r="AM167" s="30" t="n">
        <v>0.002805564137580027</v>
      </c>
      <c r="AN167" s="32" t="n">
        <v>6.453706018336735e-07</v>
      </c>
      <c r="AO167" s="32" t="n">
        <v>2.344157748409402e-05</v>
      </c>
      <c r="AP167" s="32" t="n">
        <v>3.660576552739767e-06</v>
      </c>
      <c r="AQ167" s="32" t="n">
        <v>5.707316173412414e-07</v>
      </c>
      <c r="AR167" s="32" t="n">
        <v>7.973897515703346e-07</v>
      </c>
      <c r="AS167" s="32" t="n">
        <v>3.946384256587612e-06</v>
      </c>
      <c r="AT167" s="32" t="n">
        <v>3.306203026416665e-05</v>
      </c>
      <c r="AU167" s="34" t="n">
        <v>0</v>
      </c>
      <c r="AV167" s="34" t="n">
        <v>0</v>
      </c>
      <c r="AW167" s="34" t="n">
        <v>1.893012895260613</v>
      </c>
      <c r="AX167" s="34" t="n">
        <v>0.1774307493518501</v>
      </c>
      <c r="AY167" s="34" t="n">
        <v>0.1681061716038244</v>
      </c>
      <c r="AZ167" s="34" t="n">
        <v>0.2823819203081942</v>
      </c>
      <c r="BA167" s="34" t="n">
        <v>2.520931736524481</v>
      </c>
      <c r="BB167" s="6" t="n"/>
      <c r="BC167" s="6" t="n"/>
      <c r="BD167" t="inlineStr">
        <is>
          <t>transport, Motorbike, gasoline, 11-35kW, EURO-3/CH U</t>
        </is>
      </c>
      <c r="BF167" s="5" t="n">
        <v>0.17401239</v>
      </c>
      <c r="BG167" s="5">
        <f>BF167-R167</f>
        <v/>
      </c>
      <c r="BH167" s="2" t="n">
        <v>169.18773</v>
      </c>
    </row>
    <row r="168">
      <c r="A168">
        <f>B168&amp;" - "&amp;D168&amp;" - "&amp;IF(I168&lt;&gt;"",I168&amp;" - "&amp;E168,E168)</f>
        <v/>
      </c>
      <c r="B168" t="inlineStr">
        <is>
          <t>Motorbike, gasoline, 11-35kW, EURO-4</t>
        </is>
      </c>
      <c r="D168" s="18" t="n">
        <v>2016</v>
      </c>
      <c r="E168" t="inlineStr">
        <is>
          <t>CH</t>
        </is>
      </c>
      <c r="F168" t="inlineStr">
        <is>
          <t>EURO-4</t>
        </is>
      </c>
      <c r="G168" t="inlineStr">
        <is>
          <t>vkm</t>
        </is>
      </c>
      <c r="H168" t="inlineStr">
        <is>
          <t>ICEV-p</t>
        </is>
      </c>
      <c r="I168" t="inlineStr">
        <is>
          <t>None</t>
        </is>
      </c>
      <c r="J168" t="inlineStr">
        <is>
          <t>None</t>
        </is>
      </c>
      <c r="L168" s="24" t="n">
        <v>0.108920498676729</v>
      </c>
      <c r="M168" s="24" t="n">
        <v>0</v>
      </c>
      <c r="N168" s="24" t="n">
        <v>0.01884463209104417</v>
      </c>
      <c r="O168" s="24" t="n">
        <v>0.009511897518254223</v>
      </c>
      <c r="P168" s="24" t="n">
        <v>0.004800925227827012</v>
      </c>
      <c r="Q168" s="24" t="n">
        <v>0.01899767542531749</v>
      </c>
      <c r="R168" s="24" t="n">
        <v>0.1610756289391719</v>
      </c>
      <c r="S168" s="26" t="n">
        <v>0</v>
      </c>
      <c r="T168" s="26" t="n">
        <v>0</v>
      </c>
      <c r="U168" s="26" t="n">
        <v>0.0004615586602409296</v>
      </c>
      <c r="V168" s="26" t="n">
        <v>0.0005414964349838285</v>
      </c>
      <c r="W168" s="26" t="n">
        <v>0.0003303047925361942</v>
      </c>
      <c r="X168" s="26" t="n">
        <v>0.00438710729950488</v>
      </c>
      <c r="Y168" s="26" t="n">
        <v>0.005720467187265833</v>
      </c>
      <c r="Z168" s="28" t="n">
        <v>0.0006264240714508435</v>
      </c>
      <c r="AA168" s="28" t="n">
        <v>0.006250912695722444</v>
      </c>
      <c r="AB168" s="28" t="n">
        <v>0.0009207329482610766</v>
      </c>
      <c r="AC168" s="28" t="n">
        <v>0.0001891362620619139</v>
      </c>
      <c r="AD168" s="28" t="n">
        <v>0.0001474655303589441</v>
      </c>
      <c r="AE168" s="28" t="n">
        <v>0.0009239534757554159</v>
      </c>
      <c r="AF168" s="28" t="n">
        <v>0.009058624983610639</v>
      </c>
      <c r="AG168" s="30" t="n">
        <v>3.080629938454747e-07</v>
      </c>
      <c r="AH168" s="30" t="n">
        <v>3.234643766999301e-05</v>
      </c>
      <c r="AI168" s="30" t="n">
        <v>0.000175139114223137</v>
      </c>
      <c r="AJ168" s="30" t="n">
        <v>0.0003749623808400174</v>
      </c>
      <c r="AK168" s="30" t="n">
        <v>0.0001961617029430643</v>
      </c>
      <c r="AL168" s="30" t="n">
        <v>0.002024407959323697</v>
      </c>
      <c r="AM168" s="30" t="n">
        <v>0.002803325657993754</v>
      </c>
      <c r="AN168" s="32" t="n">
        <v>4.533000408195055e-07</v>
      </c>
      <c r="AO168" s="32" t="n">
        <v>2.344157748409402e-05</v>
      </c>
      <c r="AP168" s="32" t="n">
        <v>3.624333220534424e-06</v>
      </c>
      <c r="AQ168" s="32" t="n">
        <v>5.707316173412414e-07</v>
      </c>
      <c r="AR168" s="32" t="n">
        <v>7.962189261292532e-07</v>
      </c>
      <c r="AS168" s="32" t="n">
        <v>3.941814803588414e-06</v>
      </c>
      <c r="AT168" s="32" t="n">
        <v>3.282797609250686e-05</v>
      </c>
      <c r="AU168" s="34" t="n">
        <v>0</v>
      </c>
      <c r="AV168" s="34" t="n">
        <v>0</v>
      </c>
      <c r="AW168" s="34" t="n">
        <v>1.874270193327339</v>
      </c>
      <c r="AX168" s="34" t="n">
        <v>0.1774307493518501</v>
      </c>
      <c r="AY168" s="34" t="n">
        <v>0.1677437989247482</v>
      </c>
      <c r="AZ168" s="34" t="n">
        <v>0.2821188297975465</v>
      </c>
      <c r="BA168" s="34" t="n">
        <v>2.501563571401484</v>
      </c>
      <c r="BB168" s="6" t="n"/>
      <c r="BC168" s="6" t="n"/>
      <c r="BD168" t="inlineStr">
        <is>
          <t>transport, Motorbike, gasoline, 11-35kW, EURO-4/CH U</t>
        </is>
      </c>
      <c r="BF168" s="5" t="n">
        <v>0.17280902</v>
      </c>
      <c r="BG168" s="5">
        <f>BF168-R168</f>
        <v/>
      </c>
      <c r="BH168" s="2" t="n">
        <v>164.06079</v>
      </c>
    </row>
    <row r="169">
      <c r="A169">
        <f>B169&amp;" - "&amp;D169&amp;" - "&amp;IF(I169&lt;&gt;"",I169&amp;" - "&amp;E169,E169)</f>
        <v/>
      </c>
      <c r="B169" t="inlineStr">
        <is>
          <t>Motorbike, gasoline, 11-35kW, EURO-5</t>
        </is>
      </c>
      <c r="D169" s="18" t="n">
        <v>2020</v>
      </c>
      <c r="E169" t="inlineStr">
        <is>
          <t>CH</t>
        </is>
      </c>
      <c r="F169" t="inlineStr">
        <is>
          <t>EURO-5</t>
        </is>
      </c>
      <c r="G169" t="inlineStr">
        <is>
          <t>vkm</t>
        </is>
      </c>
      <c r="H169" t="inlineStr">
        <is>
          <t>ICEV-p</t>
        </is>
      </c>
      <c r="I169" t="inlineStr">
        <is>
          <t>None</t>
        </is>
      </c>
      <c r="J169" t="inlineStr">
        <is>
          <t>None</t>
        </is>
      </c>
      <c r="L169" s="24" t="n">
        <v>0.1077619834576486</v>
      </c>
      <c r="M169" s="24" t="n">
        <v>0</v>
      </c>
      <c r="N169" s="24" t="n">
        <v>0.01865618577013373</v>
      </c>
      <c r="O169" s="24" t="n">
        <v>0.009511897518254223</v>
      </c>
      <c r="P169" s="24" t="n">
        <v>0.00479355078973292</v>
      </c>
      <c r="Q169" s="24" t="n">
        <v>0.01898590276482386</v>
      </c>
      <c r="R169" s="24" t="n">
        <v>0.1597095203005934</v>
      </c>
      <c r="S169" s="26" t="n">
        <v>0</v>
      </c>
      <c r="T169" s="26" t="n">
        <v>0</v>
      </c>
      <c r="U169" s="26" t="n">
        <v>0.0004569430736385203</v>
      </c>
      <c r="V169" s="26" t="n">
        <v>0.0005414964349838285</v>
      </c>
      <c r="W169" s="26" t="n">
        <v>0.000329838819192744</v>
      </c>
      <c r="X169" s="26" t="n">
        <v>0.004386868224043267</v>
      </c>
      <c r="Y169" s="26" t="n">
        <v>0.00571514655185836</v>
      </c>
      <c r="Z169" s="28" t="n">
        <v>0.0004281256131963768</v>
      </c>
      <c r="AA169" s="28" t="n">
        <v>0.006250912695722444</v>
      </c>
      <c r="AB169" s="28" t="n">
        <v>0.0009115256187784659</v>
      </c>
      <c r="AC169" s="28" t="n">
        <v>0.0001891362620619139</v>
      </c>
      <c r="AD169" s="28" t="n">
        <v>0.0001472537147952963</v>
      </c>
      <c r="AE169" s="28" t="n">
        <v>0.0009231307064712474</v>
      </c>
      <c r="AF169" s="28" t="n">
        <v>0.008850084611025745</v>
      </c>
      <c r="AG169" s="30" t="n">
        <v>2.882878510148354e-07</v>
      </c>
      <c r="AH169" s="30" t="n">
        <v>3.234643766999301e-05</v>
      </c>
      <c r="AI169" s="30" t="n">
        <v>0.0001733877230809056</v>
      </c>
      <c r="AJ169" s="30" t="n">
        <v>0.0003749623808400174</v>
      </c>
      <c r="AK169" s="30" t="n">
        <v>0.0001959640208874132</v>
      </c>
      <c r="AL169" s="30" t="n">
        <v>0.002024333376116411</v>
      </c>
      <c r="AM169" s="30" t="n">
        <v>0.002801282226445755</v>
      </c>
      <c r="AN169" s="32" t="n">
        <v>4.07358677614973e-07</v>
      </c>
      <c r="AO169" s="32" t="n">
        <v>2.344157748409402e-05</v>
      </c>
      <c r="AP169" s="32" t="n">
        <v>3.58808988832908e-06</v>
      </c>
      <c r="AQ169" s="32" t="n">
        <v>5.707316173412414e-07</v>
      </c>
      <c r="AR169" s="32" t="n">
        <v>7.954383758351991e-07</v>
      </c>
      <c r="AS169" s="32" t="n">
        <v>3.938768517817905e-06</v>
      </c>
      <c r="AT169" s="32" t="n">
        <v>3.274196456103242e-05</v>
      </c>
      <c r="AU169" s="34" t="n">
        <v>0</v>
      </c>
      <c r="AV169" s="34" t="n">
        <v>0</v>
      </c>
      <c r="AW169" s="34" t="n">
        <v>1.855527491394066</v>
      </c>
      <c r="AX169" s="34" t="n">
        <v>0.1774307493518501</v>
      </c>
      <c r="AY169" s="34" t="n">
        <v>0.1675022171386975</v>
      </c>
      <c r="AZ169" s="34" t="n">
        <v>0.2819434364202588</v>
      </c>
      <c r="BA169" s="34" t="n">
        <v>2.482403894304872</v>
      </c>
      <c r="BB169" s="6" t="n"/>
      <c r="BC169" s="6" t="n"/>
      <c r="BD169" t="inlineStr">
        <is>
          <t>transport, Motorbike, gasoline, 11-35kW, EURO-5/CH U</t>
        </is>
      </c>
      <c r="BF169" s="5" t="n">
        <v>0.17139077</v>
      </c>
      <c r="BG169" s="5">
        <f>BF169-R169</f>
        <v/>
      </c>
      <c r="BH169" s="2" t="n">
        <v>162.0116</v>
      </c>
    </row>
    <row r="170">
      <c r="A170">
        <f>B170&amp;" - "&amp;D170&amp;" - "&amp;IF(I170&lt;&gt;"",I170&amp;" - "&amp;E170,E170)</f>
        <v/>
      </c>
      <c r="B170" t="inlineStr">
        <is>
          <t>Motorbike, gasoline, 11-35kW, EURO-5</t>
        </is>
      </c>
      <c r="D170" s="18" t="n">
        <v>2030</v>
      </c>
      <c r="E170" t="inlineStr">
        <is>
          <t>CH</t>
        </is>
      </c>
      <c r="F170" t="inlineStr">
        <is>
          <t>EURO-5</t>
        </is>
      </c>
      <c r="G170" t="inlineStr">
        <is>
          <t>vkm</t>
        </is>
      </c>
      <c r="H170" t="inlineStr">
        <is>
          <t>ICEV-p</t>
        </is>
      </c>
      <c r="I170" t="inlineStr">
        <is>
          <t>None</t>
        </is>
      </c>
      <c r="J170" t="inlineStr">
        <is>
          <t>None</t>
        </is>
      </c>
      <c r="L170" s="24" t="n">
        <v>0.1066843636230721</v>
      </c>
      <c r="M170" s="24" t="n">
        <v>0</v>
      </c>
      <c r="N170" s="24" t="n">
        <v>0.01846962391243239</v>
      </c>
      <c r="O170" s="24" t="n">
        <v>0.009511897518254223</v>
      </c>
      <c r="P170" s="24" t="n">
        <v>0.004782489132591784</v>
      </c>
      <c r="Q170" s="24" t="n">
        <v>0.02110017850292186</v>
      </c>
      <c r="R170" s="24" t="n">
        <v>0.1605485526892723</v>
      </c>
      <c r="S170" s="26" t="n">
        <v>0</v>
      </c>
      <c r="T170" s="26" t="n">
        <v>0</v>
      </c>
      <c r="U170" s="26" t="n">
        <v>0.0004523736429021351</v>
      </c>
      <c r="V170" s="26" t="n">
        <v>0.0005414964349838285</v>
      </c>
      <c r="W170" s="26" t="n">
        <v>0.0003291398591775687</v>
      </c>
      <c r="X170" s="26" t="n">
        <v>0.004767043167909065</v>
      </c>
      <c r="Y170" s="26" t="n">
        <v>0.006090053104972597</v>
      </c>
      <c r="Z170" s="28" t="n">
        <v>0.0004238443570644131</v>
      </c>
      <c r="AA170" s="28" t="n">
        <v>0.006250912695722444</v>
      </c>
      <c r="AB170" s="28" t="n">
        <v>0.0009024103625906812</v>
      </c>
      <c r="AC170" s="28" t="n">
        <v>0.0001891362620619139</v>
      </c>
      <c r="AD170" s="28" t="n">
        <v>0.0001469359914498245</v>
      </c>
      <c r="AE170" s="28" t="n">
        <v>0.001043554128817841</v>
      </c>
      <c r="AF170" s="28" t="n">
        <v>0.008956793797707118</v>
      </c>
      <c r="AG170" s="30" t="n">
        <v>2.854049725046871e-07</v>
      </c>
      <c r="AH170" s="30" t="n">
        <v>3.234643766999301e-05</v>
      </c>
      <c r="AI170" s="30" t="n">
        <v>0.0001716538458500966</v>
      </c>
      <c r="AJ170" s="30" t="n">
        <v>0.0003749623808400174</v>
      </c>
      <c r="AK170" s="30" t="n">
        <v>0.0001956674978039366</v>
      </c>
      <c r="AL170" s="30" t="n">
        <v>0.002426804865546155</v>
      </c>
      <c r="AM170" s="30" t="n">
        <v>0.003201720432682703</v>
      </c>
      <c r="AN170" s="32" t="n">
        <v>4.032850908388232e-07</v>
      </c>
      <c r="AO170" s="32" t="n">
        <v>2.344157748409402e-05</v>
      </c>
      <c r="AP170" s="32" t="n">
        <v>3.552208989445789e-06</v>
      </c>
      <c r="AQ170" s="32" t="n">
        <v>5.707316173412414e-07</v>
      </c>
      <c r="AR170" s="32" t="n">
        <v>7.942675503941176e-07</v>
      </c>
      <c r="AS170" s="32" t="n">
        <v>4.033676018847124e-06</v>
      </c>
      <c r="AT170" s="32" t="n">
        <v>3.279574675096112e-05</v>
      </c>
      <c r="AU170" s="34" t="n">
        <v>0</v>
      </c>
      <c r="AV170" s="34" t="n">
        <v>0</v>
      </c>
      <c r="AW170" s="34" t="n">
        <v>1.836972216480125</v>
      </c>
      <c r="AX170" s="34" t="n">
        <v>0.1774307493518501</v>
      </c>
      <c r="AY170" s="34" t="n">
        <v>0.1671398444596213</v>
      </c>
      <c r="AZ170" s="34" t="n">
        <v>0.3044684612557733</v>
      </c>
      <c r="BA170" s="34" t="n">
        <v>2.48601127154737</v>
      </c>
      <c r="BB170" s="6" t="n"/>
      <c r="BC170" s="6" t="n"/>
      <c r="BD170" t="inlineStr">
        <is>
          <t>transport, Motorbike, gasoline, 11-35kW, EURO-5, 2030/CH U</t>
        </is>
      </c>
      <c r="BF170" s="5" t="n">
        <v>0.17097999</v>
      </c>
      <c r="BG170" s="5">
        <f>BF170-R170</f>
        <v/>
      </c>
      <c r="BH170" s="2" t="n">
        <v>161.53639</v>
      </c>
    </row>
    <row r="171">
      <c r="A171">
        <f>B171&amp;" - "&amp;D171&amp;" - "&amp;IF(I171&lt;&gt;"",I171&amp;" - "&amp;E171,E171)</f>
        <v/>
      </c>
      <c r="B171" t="inlineStr">
        <is>
          <t>Motorbike, gasoline, 11-35kW, EURO-5</t>
        </is>
      </c>
      <c r="D171" s="18" t="n">
        <v>2040</v>
      </c>
      <c r="E171" t="inlineStr">
        <is>
          <t>CH</t>
        </is>
      </c>
      <c r="F171" t="inlineStr">
        <is>
          <t>EURO-5</t>
        </is>
      </c>
      <c r="G171" t="inlineStr">
        <is>
          <t>vkm</t>
        </is>
      </c>
      <c r="H171" t="inlineStr">
        <is>
          <t>ICEV-p</t>
        </is>
      </c>
      <c r="I171" t="inlineStr">
        <is>
          <t>None</t>
        </is>
      </c>
      <c r="J171" t="inlineStr">
        <is>
          <t>None</t>
        </is>
      </c>
      <c r="L171" s="24" t="n">
        <v>0.1056175199868414</v>
      </c>
      <c r="M171" s="24" t="n">
        <v>0</v>
      </c>
      <c r="N171" s="24" t="n">
        <v>0.01828492767330806</v>
      </c>
      <c r="O171" s="24" t="n">
        <v>0.009511897518254223</v>
      </c>
      <c r="P171" s="24" t="n">
        <v>0.004775114694497692</v>
      </c>
      <c r="Q171" s="24" t="n">
        <v>0.0225096956596836</v>
      </c>
      <c r="R171" s="24" t="n">
        <v>0.160699155532585</v>
      </c>
      <c r="S171" s="26" t="n">
        <v>0</v>
      </c>
      <c r="T171" s="26" t="n">
        <v>0</v>
      </c>
      <c r="U171" s="26" t="n">
        <v>0.0004478499064731137</v>
      </c>
      <c r="V171" s="26" t="n">
        <v>0.0005414964349838285</v>
      </c>
      <c r="W171" s="26" t="n">
        <v>0.0003286738858341185</v>
      </c>
      <c r="X171" s="26" t="n">
        <v>0.005020493141524631</v>
      </c>
      <c r="Y171" s="26" t="n">
        <v>0.006338513368815692</v>
      </c>
      <c r="Z171" s="28" t="n">
        <v>0.0004196059134937689</v>
      </c>
      <c r="AA171" s="28" t="n">
        <v>0.006250912695722444</v>
      </c>
      <c r="AB171" s="28" t="n">
        <v>0.0008933862589647742</v>
      </c>
      <c r="AC171" s="28" t="n">
        <v>0.0001891362620619139</v>
      </c>
      <c r="AD171" s="28" t="n">
        <v>0.0001467241758861766</v>
      </c>
      <c r="AE171" s="28" t="n">
        <v>0.001123836406926465</v>
      </c>
      <c r="AF171" s="28" t="n">
        <v>0.009023601713055543</v>
      </c>
      <c r="AG171" s="30" t="n">
        <v>2.825509227796402e-07</v>
      </c>
      <c r="AH171" s="30" t="n">
        <v>3.234643766999301e-05</v>
      </c>
      <c r="AI171" s="30" t="n">
        <v>0.0001699373073915956</v>
      </c>
      <c r="AJ171" s="30" t="n">
        <v>0.0003749623808400174</v>
      </c>
      <c r="AK171" s="30" t="n">
        <v>0.0001954698157482855</v>
      </c>
      <c r="AL171" s="30" t="n">
        <v>0.002695119204492887</v>
      </c>
      <c r="AM171" s="30" t="n">
        <v>0.003468117697065559</v>
      </c>
      <c r="AN171" s="32" t="n">
        <v>3.992522399304349e-07</v>
      </c>
      <c r="AO171" s="32" t="n">
        <v>2.344157748409402e-05</v>
      </c>
      <c r="AP171" s="32" t="n">
        <v>3.516686899551331e-06</v>
      </c>
      <c r="AQ171" s="32" t="n">
        <v>5.707316173412414e-07</v>
      </c>
      <c r="AR171" s="32" t="n">
        <v>7.934870001000635e-07</v>
      </c>
      <c r="AS171" s="32" t="n">
        <v>4.096947662683289e-06</v>
      </c>
      <c r="AT171" s="32" t="n">
        <v>3.281868290370038e-05</v>
      </c>
      <c r="AU171" s="34" t="n">
        <v>0</v>
      </c>
      <c r="AV171" s="34" t="n">
        <v>0</v>
      </c>
      <c r="AW171" s="34" t="n">
        <v>1.818602494315325</v>
      </c>
      <c r="AX171" s="34" t="n">
        <v>0.1774307493518501</v>
      </c>
      <c r="AY171" s="34" t="n">
        <v>0.1668982626735705</v>
      </c>
      <c r="AZ171" s="34" t="n">
        <v>0.3194851441064781</v>
      </c>
      <c r="BA171" s="34" t="n">
        <v>2.482416650447223</v>
      </c>
      <c r="BB171" s="6" t="n"/>
      <c r="BC171" s="6" t="n"/>
      <c r="BD171" t="inlineStr">
        <is>
          <t>transport, Motorbike, gasoline, 11-35kW, EURO-5, 2040/CH U</t>
        </is>
      </c>
      <c r="BF171" s="5" t="n">
        <v>0.17017774</v>
      </c>
      <c r="BG171" s="5">
        <f>BF171-R171</f>
        <v/>
      </c>
      <c r="BH171" s="2" t="n">
        <v>160.86219</v>
      </c>
    </row>
    <row r="172">
      <c r="A172">
        <f>B172&amp;" - "&amp;D172&amp;" - "&amp;IF(I172&lt;&gt;"",I172&amp;" - "&amp;E172,E172)</f>
        <v/>
      </c>
      <c r="B172" t="inlineStr">
        <is>
          <t>Motorbike, gasoline, 11-35kW, EURO-5</t>
        </is>
      </c>
      <c r="D172" s="18" t="n">
        <v>2050</v>
      </c>
      <c r="E172" t="inlineStr">
        <is>
          <t>CH</t>
        </is>
      </c>
      <c r="F172" t="inlineStr">
        <is>
          <t>EURO-5</t>
        </is>
      </c>
      <c r="G172" t="inlineStr">
        <is>
          <t>vkm</t>
        </is>
      </c>
      <c r="H172" t="inlineStr">
        <is>
          <t>ICEV-p</t>
        </is>
      </c>
      <c r="I172" t="inlineStr">
        <is>
          <t>None</t>
        </is>
      </c>
      <c r="J172" t="inlineStr">
        <is>
          <t>None</t>
        </is>
      </c>
      <c r="L172" s="24" t="n">
        <v>0.104561344786973</v>
      </c>
      <c r="M172" s="24" t="n">
        <v>0</v>
      </c>
      <c r="N172" s="24" t="n">
        <v>0.01810207839657499</v>
      </c>
      <c r="O172" s="24" t="n">
        <v>0.009511897518254223</v>
      </c>
      <c r="P172" s="24" t="n">
        <v>0.004767740256403602</v>
      </c>
      <c r="Q172" s="24" t="n">
        <v>0.02391921265918484</v>
      </c>
      <c r="R172" s="24" t="n">
        <v>0.1608622736173907</v>
      </c>
      <c r="S172" s="26" t="n">
        <v>0</v>
      </c>
      <c r="T172" s="26" t="n">
        <v>0</v>
      </c>
      <c r="U172" s="26" t="n">
        <v>0.0004433714074083827</v>
      </c>
      <c r="V172" s="26" t="n">
        <v>0.0005414964349838285</v>
      </c>
      <c r="W172" s="26" t="n">
        <v>0.0003282079124906683</v>
      </c>
      <c r="X172" s="26" t="n">
        <v>0.005273943078784795</v>
      </c>
      <c r="Y172" s="26" t="n">
        <v>0.006587018833667675</v>
      </c>
      <c r="Z172" s="28" t="n">
        <v>0.0004154098543588312</v>
      </c>
      <c r="AA172" s="28" t="n">
        <v>0.006250912695722444</v>
      </c>
      <c r="AB172" s="28" t="n">
        <v>0.0008844523963751266</v>
      </c>
      <c r="AC172" s="28" t="n">
        <v>0.0001891362620619139</v>
      </c>
      <c r="AD172" s="28" t="n">
        <v>0.0001465123603225288</v>
      </c>
      <c r="AE172" s="28" t="n">
        <v>0.00120411868037422</v>
      </c>
      <c r="AF172" s="28" t="n">
        <v>0.009090542249215064</v>
      </c>
      <c r="AG172" s="30" t="n">
        <v>2.797254135518438e-07</v>
      </c>
      <c r="AH172" s="30" t="n">
        <v>3.234643766999301e-05</v>
      </c>
      <c r="AI172" s="30" t="n">
        <v>0.0001682379343176797</v>
      </c>
      <c r="AJ172" s="30" t="n">
        <v>0.0003749623808400174</v>
      </c>
      <c r="AK172" s="30" t="n">
        <v>0.0001952721336926344</v>
      </c>
      <c r="AL172" s="30" t="n">
        <v>0.002963433504347434</v>
      </c>
      <c r="AM172" s="30" t="n">
        <v>0.003734532116281311</v>
      </c>
      <c r="AN172" s="32" t="n">
        <v>3.952597175311306e-07</v>
      </c>
      <c r="AO172" s="32" t="n">
        <v>2.344157748409402e-05</v>
      </c>
      <c r="AP172" s="32" t="n">
        <v>3.481520030555818e-06</v>
      </c>
      <c r="AQ172" s="32" t="n">
        <v>5.707316173412414e-07</v>
      </c>
      <c r="AR172" s="32" t="n">
        <v>7.927064498060093e-07</v>
      </c>
      <c r="AS172" s="32" t="n">
        <v>4.160219322558651e-06</v>
      </c>
      <c r="AT172" s="32" t="n">
        <v>3.284201462188687e-05</v>
      </c>
      <c r="AU172" s="34" t="n">
        <v>0</v>
      </c>
      <c r="AV172" s="34" t="n">
        <v>0</v>
      </c>
      <c r="AW172" s="34" t="n">
        <v>1.800416469372171</v>
      </c>
      <c r="AX172" s="34" t="n">
        <v>0.1774307493518501</v>
      </c>
      <c r="AY172" s="34" t="n">
        <v>0.1666566808875197</v>
      </c>
      <c r="AZ172" s="34" t="n">
        <v>0.3345018255701743</v>
      </c>
      <c r="BA172" s="34" t="n">
        <v>2.479005725181715</v>
      </c>
      <c r="BB172" s="6" t="n"/>
      <c r="BC172" s="6" t="n"/>
      <c r="BD172" t="inlineStr">
        <is>
          <t>transport, Motorbike, gasoline, 11-35kW, EURO-5, 2050/CH U</t>
        </is>
      </c>
      <c r="BF172" s="5" t="n">
        <v>0.16948352</v>
      </c>
      <c r="BG172" s="5">
        <f>BF172-R172</f>
        <v/>
      </c>
      <c r="BH172" s="2" t="n">
        <v>160.24704</v>
      </c>
    </row>
    <row r="173">
      <c r="A173">
        <f>B173&amp;" - "&amp;D173&amp;" - "&amp;IF(I173&lt;&gt;"",I173&amp;" - "&amp;E173,E173)</f>
        <v/>
      </c>
      <c r="B173" t="inlineStr">
        <is>
          <t>Motorbike, gasoline, &gt;35kW, EURO-3</t>
        </is>
      </c>
      <c r="D173" s="18" t="n">
        <v>2006</v>
      </c>
      <c r="E173" t="inlineStr">
        <is>
          <t>CH</t>
        </is>
      </c>
      <c r="F173" t="inlineStr">
        <is>
          <t>EURO-3</t>
        </is>
      </c>
      <c r="G173" t="inlineStr">
        <is>
          <t>vkm</t>
        </is>
      </c>
      <c r="H173" t="inlineStr">
        <is>
          <t>ICEV-p</t>
        </is>
      </c>
      <c r="I173" t="inlineStr">
        <is>
          <t>None</t>
        </is>
      </c>
      <c r="J173" t="inlineStr">
        <is>
          <t>None</t>
        </is>
      </c>
      <c r="L173" s="24" t="n">
        <v>0.1456373689159301</v>
      </c>
      <c r="M173" s="24" t="n">
        <v>0</v>
      </c>
      <c r="N173" s="24" t="n">
        <v>0.02523813400887162</v>
      </c>
      <c r="O173" s="24" t="n">
        <v>0.009511897518254223</v>
      </c>
      <c r="P173" s="24" t="n">
        <v>0.005276701668258597</v>
      </c>
      <c r="Q173" s="24" t="n">
        <v>0.03035380700288924</v>
      </c>
      <c r="R173" s="24" t="n">
        <v>0.2160179091142038</v>
      </c>
      <c r="S173" s="26" t="n">
        <v>0</v>
      </c>
      <c r="T173" s="26" t="n">
        <v>0</v>
      </c>
      <c r="U173" s="26" t="n">
        <v>0.000618153714216151</v>
      </c>
      <c r="V173" s="26" t="n">
        <v>0.0005414964349838285</v>
      </c>
      <c r="W173" s="26" t="n">
        <v>0.0003603679832300565</v>
      </c>
      <c r="X173" s="26" t="n">
        <v>0.00702682564653619</v>
      </c>
      <c r="Y173" s="26" t="n">
        <v>0.008546843778966225</v>
      </c>
      <c r="Z173" s="28" t="n">
        <v>0.001997655960959231</v>
      </c>
      <c r="AA173" s="28" t="n">
        <v>0.006250912695722444</v>
      </c>
      <c r="AB173" s="28" t="n">
        <v>0.00123311409967192</v>
      </c>
      <c r="AC173" s="28" t="n">
        <v>0.0001891362620619139</v>
      </c>
      <c r="AD173" s="28" t="n">
        <v>0.0001611312298487991</v>
      </c>
      <c r="AE173" s="28" t="n">
        <v>0.001478017499955907</v>
      </c>
      <c r="AF173" s="28" t="n">
        <v>0.01130996774822022</v>
      </c>
      <c r="AG173" s="30" t="n">
        <v>5.133146800537322e-07</v>
      </c>
      <c r="AH173" s="30" t="n">
        <v>3.234643766999301e-05</v>
      </c>
      <c r="AI173" s="30" t="n">
        <v>0.0002345593383624231</v>
      </c>
      <c r="AJ173" s="30" t="n">
        <v>0.0003749623808400174</v>
      </c>
      <c r="AK173" s="30" t="n">
        <v>0.0002089155512464669</v>
      </c>
      <c r="AL173" s="30" t="n">
        <v>0.003242161502048399</v>
      </c>
      <c r="AM173" s="30" t="n">
        <v>0.004093458524847353</v>
      </c>
      <c r="AN173" s="32" t="n">
        <v>8.569470611639673e-07</v>
      </c>
      <c r="AO173" s="32" t="n">
        <v>2.344157748409402e-05</v>
      </c>
      <c r="AP173" s="32" t="n">
        <v>4.853976828559281e-06</v>
      </c>
      <c r="AQ173" s="32" t="n">
        <v>5.707316173412414e-07</v>
      </c>
      <c r="AR173" s="32" t="n">
        <v>8.465776701779024e-07</v>
      </c>
      <c r="AS173" s="32" t="n">
        <v>6.307804886837684e-06</v>
      </c>
      <c r="AT173" s="32" t="n">
        <v>3.68776155481741e-05</v>
      </c>
      <c r="AU173" s="34" t="n">
        <v>0</v>
      </c>
      <c r="AV173" s="34" t="n">
        <v>0</v>
      </c>
      <c r="AW173" s="34" t="n">
        <v>2.510162155434688</v>
      </c>
      <c r="AX173" s="34" t="n">
        <v>0.1774307493518501</v>
      </c>
      <c r="AY173" s="34" t="n">
        <v>0.1833299250504049</v>
      </c>
      <c r="AZ173" s="34" t="n">
        <v>0.449646521142474</v>
      </c>
      <c r="BA173" s="34" t="n">
        <v>3.320569350979417</v>
      </c>
      <c r="BB173" s="6" t="n"/>
      <c r="BC173" s="6" t="n"/>
      <c r="BD173" t="inlineStr">
        <is>
          <t>transport, Motorbike, gasoline, &gt;35kW, EURO-3/CH U</t>
        </is>
      </c>
      <c r="BF173" s="5" t="n">
        <v>0.22708182</v>
      </c>
      <c r="BG173" s="5">
        <f>BF173-R173</f>
        <v/>
      </c>
      <c r="BH173" s="2" t="n">
        <v>217.98249</v>
      </c>
    </row>
    <row r="174">
      <c r="A174">
        <f>B174&amp;" - "&amp;D174&amp;" - "&amp;IF(I174&lt;&gt;"",I174&amp;" - "&amp;E174,E174)</f>
        <v/>
      </c>
      <c r="B174" t="inlineStr">
        <is>
          <t>Motorbike, gasoline, &gt;35kW, EURO-4</t>
        </is>
      </c>
      <c r="D174" s="18" t="n">
        <v>2016</v>
      </c>
      <c r="E174" t="inlineStr">
        <is>
          <t>CH</t>
        </is>
      </c>
      <c r="F174" t="inlineStr">
        <is>
          <t>EURO-4</t>
        </is>
      </c>
      <c r="G174" t="inlineStr">
        <is>
          <t>vkm</t>
        </is>
      </c>
      <c r="H174" t="inlineStr">
        <is>
          <t>ICEV-p</t>
        </is>
      </c>
      <c r="I174" t="inlineStr">
        <is>
          <t>None</t>
        </is>
      </c>
      <c r="J174" t="inlineStr">
        <is>
          <t>None</t>
        </is>
      </c>
      <c r="L174" s="24" t="n">
        <v>0.1439626271515917</v>
      </c>
      <c r="M174" s="24" t="n">
        <v>0</v>
      </c>
      <c r="N174" s="24" t="n">
        <v>0.0249882514939323</v>
      </c>
      <c r="O174" s="24" t="n">
        <v>0.009511897518254223</v>
      </c>
      <c r="P174" s="24" t="n">
        <v>0.005261543101065187</v>
      </c>
      <c r="Q174" s="24" t="n">
        <v>0.03033080255300869</v>
      </c>
      <c r="R174" s="24" t="n">
        <v>0.2140551218178521</v>
      </c>
      <c r="S174" s="26" t="n">
        <v>0</v>
      </c>
      <c r="T174" s="26" t="n">
        <v>0</v>
      </c>
      <c r="U174" s="26" t="n">
        <v>0.0006120333804120308</v>
      </c>
      <c r="V174" s="26" t="n">
        <v>0.0005414964349838285</v>
      </c>
      <c r="W174" s="26" t="n">
        <v>0.0003594101491351866</v>
      </c>
      <c r="X174" s="26" t="n">
        <v>0.007026358479533591</v>
      </c>
      <c r="Y174" s="26" t="n">
        <v>0.008539298444064636</v>
      </c>
      <c r="Z174" s="28" t="n">
        <v>0.0008304638261079822</v>
      </c>
      <c r="AA174" s="28" t="n">
        <v>0.006250912695722444</v>
      </c>
      <c r="AB174" s="28" t="n">
        <v>0.001220905049180119</v>
      </c>
      <c r="AC174" s="28" t="n">
        <v>0.0001891362620619139</v>
      </c>
      <c r="AD174" s="28" t="n">
        <v>0.0001606958311901896</v>
      </c>
      <c r="AE174" s="28" t="n">
        <v>0.001476409757828589</v>
      </c>
      <c r="AF174" s="28" t="n">
        <v>0.01012852342209124</v>
      </c>
      <c r="AG174" s="30" t="n">
        <v>4.08479985009192e-07</v>
      </c>
      <c r="AH174" s="30" t="n">
        <v>3.234643766999301e-05</v>
      </c>
      <c r="AI174" s="30" t="n">
        <v>0.0002322369686756664</v>
      </c>
      <c r="AJ174" s="30" t="n">
        <v>0.0003749623808400174</v>
      </c>
      <c r="AK174" s="30" t="n">
        <v>0.0002085092047987397</v>
      </c>
      <c r="AL174" s="30" t="n">
        <v>0.003242015762122126</v>
      </c>
      <c r="AM174" s="30" t="n">
        <v>0.004090479234091552</v>
      </c>
      <c r="AN174" s="32" t="n">
        <v>6.010427765485382e-07</v>
      </c>
      <c r="AO174" s="32" t="n">
        <v>2.344157748409402e-05</v>
      </c>
      <c r="AP174" s="32" t="n">
        <v>4.805917652038892e-06</v>
      </c>
      <c r="AQ174" s="32" t="n">
        <v>5.707316173412414e-07</v>
      </c>
      <c r="AR174" s="32" t="n">
        <v>8.449732056845687e-07</v>
      </c>
      <c r="AS174" s="32" t="n">
        <v>6.301852257073498e-06</v>
      </c>
      <c r="AT174" s="32" t="n">
        <v>3.656609499278076e-05</v>
      </c>
      <c r="AU174" s="34" t="n">
        <v>0</v>
      </c>
      <c r="AV174" s="34" t="n">
        <v>0</v>
      </c>
      <c r="AW174" s="34" t="n">
        <v>2.48530906478682</v>
      </c>
      <c r="AX174" s="34" t="n">
        <v>0.1774307493518501</v>
      </c>
      <c r="AY174" s="34" t="n">
        <v>0.1828333402679672</v>
      </c>
      <c r="AZ174" s="34" t="n">
        <v>0.4493037923989793</v>
      </c>
      <c r="BA174" s="34" t="n">
        <v>3.294876946805616</v>
      </c>
      <c r="BB174" s="6" t="n"/>
      <c r="BC174" s="6" t="n"/>
      <c r="BD174" t="inlineStr">
        <is>
          <t>transport, Motorbike, gasoline, &gt;35kW, EURO-4/CH U</t>
        </is>
      </c>
      <c r="BF174" s="5" t="n">
        <v>0.22545673</v>
      </c>
      <c r="BG174" s="5">
        <f>BF174-R174</f>
        <v/>
      </c>
      <c r="BH174" s="2" t="n">
        <v>211.14079</v>
      </c>
    </row>
    <row r="175">
      <c r="A175">
        <f>B175&amp;" - "&amp;D175&amp;" - "&amp;IF(I175&lt;&gt;"",I175&amp;" - "&amp;E175,E175)</f>
        <v/>
      </c>
      <c r="B175" t="inlineStr">
        <is>
          <t>Motorbike, gasoline, &gt;35kW, EURO-5</t>
        </is>
      </c>
      <c r="D175" s="18" t="n">
        <v>2020</v>
      </c>
      <c r="E175" t="inlineStr">
        <is>
          <t>CH</t>
        </is>
      </c>
      <c r="F175" t="inlineStr">
        <is>
          <t>EURO-5</t>
        </is>
      </c>
      <c r="G175" t="inlineStr">
        <is>
          <t>vkm</t>
        </is>
      </c>
      <c r="H175" t="inlineStr">
        <is>
          <t>ICEV-p</t>
        </is>
      </c>
      <c r="I175" t="inlineStr">
        <is>
          <t>None</t>
        </is>
      </c>
      <c r="J175" t="inlineStr">
        <is>
          <t>None</t>
        </is>
      </c>
      <c r="L175" s="24" t="n">
        <v>0.1424310956800646</v>
      </c>
      <c r="M175" s="24" t="n">
        <v>0</v>
      </c>
      <c r="N175" s="24" t="n">
        <v>0.02473836897899297</v>
      </c>
      <c r="O175" s="24" t="n">
        <v>0.009511897518254223</v>
      </c>
      <c r="P175" s="24" t="n">
        <v>0.005251437389602914</v>
      </c>
      <c r="Q175" s="24" t="n">
        <v>0.03031546636120637</v>
      </c>
      <c r="R175" s="24" t="n">
        <v>0.2122482659281211</v>
      </c>
      <c r="S175" s="26" t="n">
        <v>0</v>
      </c>
      <c r="T175" s="26" t="n">
        <v>0</v>
      </c>
      <c r="U175" s="26" t="n">
        <v>0.0006059130466079104</v>
      </c>
      <c r="V175" s="26" t="n">
        <v>0.0005414964349838285</v>
      </c>
      <c r="W175" s="26" t="n">
        <v>0.00035877159307194</v>
      </c>
      <c r="X175" s="26" t="n">
        <v>0.007026047037108117</v>
      </c>
      <c r="Y175" s="26" t="n">
        <v>0.008532228111771796</v>
      </c>
      <c r="Z175" s="28" t="n">
        <v>0.0005675452293863315</v>
      </c>
      <c r="AA175" s="28" t="n">
        <v>0.006250912695722444</v>
      </c>
      <c r="AB175" s="28" t="n">
        <v>0.001208695998688318</v>
      </c>
      <c r="AC175" s="28" t="n">
        <v>0.0001891362620619139</v>
      </c>
      <c r="AD175" s="28" t="n">
        <v>0.0001604055654177833</v>
      </c>
      <c r="AE175" s="28" t="n">
        <v>0.001475337934959318</v>
      </c>
      <c r="AF175" s="28" t="n">
        <v>0.009852033686236107</v>
      </c>
      <c r="AG175" s="30" t="n">
        <v>3.822602965621464e-07</v>
      </c>
      <c r="AH175" s="30" t="n">
        <v>3.234643766999301e-05</v>
      </c>
      <c r="AI175" s="30" t="n">
        <v>0.0002299145989889097</v>
      </c>
      <c r="AJ175" s="30" t="n">
        <v>0.0003749623808400174</v>
      </c>
      <c r="AK175" s="30" t="n">
        <v>0.0002082383071669215</v>
      </c>
      <c r="AL175" s="30" t="n">
        <v>0.003241918602806012</v>
      </c>
      <c r="AM175" s="30" t="n">
        <v>0.004087762587768416</v>
      </c>
      <c r="AN175" s="32" t="n">
        <v>5.401299084783548e-07</v>
      </c>
      <c r="AO175" s="32" t="n">
        <v>2.344157748409402e-05</v>
      </c>
      <c r="AP175" s="32" t="n">
        <v>4.757858475518504e-06</v>
      </c>
      <c r="AQ175" s="32" t="n">
        <v>5.707316173412414e-07</v>
      </c>
      <c r="AR175" s="32" t="n">
        <v>8.439035626890129e-07</v>
      </c>
      <c r="AS175" s="32" t="n">
        <v>6.297883857271734e-06</v>
      </c>
      <c r="AT175" s="32" t="n">
        <v>3.645208490539287e-05</v>
      </c>
      <c r="AU175" s="34" t="n">
        <v>0</v>
      </c>
      <c r="AV175" s="34" t="n">
        <v>0</v>
      </c>
      <c r="AW175" s="34" t="n">
        <v>2.460455974138951</v>
      </c>
      <c r="AX175" s="34" t="n">
        <v>0.1774307493518501</v>
      </c>
      <c r="AY175" s="34" t="n">
        <v>0.182502283746342</v>
      </c>
      <c r="AZ175" s="34" t="n">
        <v>0.4490753081323725</v>
      </c>
      <c r="BA175" s="34" t="n">
        <v>3.269464315369516</v>
      </c>
      <c r="BB175" s="6" t="n"/>
      <c r="BC175" s="6" t="n"/>
      <c r="BD175" t="inlineStr">
        <is>
          <t>transport, Motorbike, gasoline, &gt;35kW, EURO-5/CH U</t>
        </is>
      </c>
      <c r="BF175" s="5" t="n">
        <v>0.22364267</v>
      </c>
      <c r="BG175" s="5">
        <f>BF175-R175</f>
        <v/>
      </c>
      <c r="BH175" s="2" t="n">
        <v>208.5179</v>
      </c>
    </row>
    <row r="176">
      <c r="A176">
        <f>B176&amp;" - "&amp;D176&amp;" - "&amp;IF(I176&lt;&gt;"",I176&amp;" - "&amp;E176,E176)</f>
        <v/>
      </c>
      <c r="B176" t="inlineStr">
        <is>
          <t>Motorbike, gasoline, &gt;35kW, EURO-5</t>
        </is>
      </c>
      <c r="D176" s="18" t="n">
        <v>2030</v>
      </c>
      <c r="E176" t="inlineStr">
        <is>
          <t>CH</t>
        </is>
      </c>
      <c r="F176" t="inlineStr">
        <is>
          <t>EURO-5</t>
        </is>
      </c>
      <c r="G176" t="inlineStr">
        <is>
          <t>vkm</t>
        </is>
      </c>
      <c r="H176" t="inlineStr">
        <is>
          <t>ICEV-p</t>
        </is>
      </c>
      <c r="I176" t="inlineStr">
        <is>
          <t>None</t>
        </is>
      </c>
      <c r="J176" t="inlineStr">
        <is>
          <t>None</t>
        </is>
      </c>
      <c r="L176" s="24" t="n">
        <v>0.141006784723264</v>
      </c>
      <c r="M176" s="24" t="n">
        <v>0</v>
      </c>
      <c r="N176" s="24" t="n">
        <v>0.02449098528920304</v>
      </c>
      <c r="O176" s="24" t="n">
        <v>0.009511897518254223</v>
      </c>
      <c r="P176" s="24" t="n">
        <v>0.005236278822409505</v>
      </c>
      <c r="Q176" s="24" t="n">
        <v>0.03306972848249018</v>
      </c>
      <c r="R176" s="24" t="n">
        <v>0.213315674835621</v>
      </c>
      <c r="S176" s="26" t="n">
        <v>0</v>
      </c>
      <c r="T176" s="26" t="n">
        <v>0</v>
      </c>
      <c r="U176" s="26" t="n">
        <v>0.0005998539161418314</v>
      </c>
      <c r="V176" s="26" t="n">
        <v>0.0005414964349838285</v>
      </c>
      <c r="W176" s="26" t="n">
        <v>0.0003578137589770702</v>
      </c>
      <c r="X176" s="26" t="n">
        <v>0.007521300059566385</v>
      </c>
      <c r="Y176" s="26" t="n">
        <v>0.009020464169669114</v>
      </c>
      <c r="Z176" s="28" t="n">
        <v>0.0005618697770924682</v>
      </c>
      <c r="AA176" s="28" t="n">
        <v>0.006250912695722444</v>
      </c>
      <c r="AB176" s="28" t="n">
        <v>0.001196609038701435</v>
      </c>
      <c r="AC176" s="28" t="n">
        <v>0.0001891362620619139</v>
      </c>
      <c r="AD176" s="28" t="n">
        <v>0.0001599701667591738</v>
      </c>
      <c r="AE176" s="28" t="n">
        <v>0.001632213250857753</v>
      </c>
      <c r="AF176" s="28" t="n">
        <v>0.009990711191195187</v>
      </c>
      <c r="AG176" s="30" t="n">
        <v>3.784376935965249e-07</v>
      </c>
      <c r="AH176" s="30" t="n">
        <v>3.234643766999301e-05</v>
      </c>
      <c r="AI176" s="30" t="n">
        <v>0.0002276154529990206</v>
      </c>
      <c r="AJ176" s="30" t="n">
        <v>0.0003749623808400174</v>
      </c>
      <c r="AK176" s="30" t="n">
        <v>0.0002078319607191943</v>
      </c>
      <c r="AL176" s="30" t="n">
        <v>0.003766217283923009</v>
      </c>
      <c r="AM176" s="30" t="n">
        <v>0.004609351953844831</v>
      </c>
      <c r="AN176" s="32" t="n">
        <v>5.347286093935713e-07</v>
      </c>
      <c r="AO176" s="32" t="n">
        <v>2.344157748409402e-05</v>
      </c>
      <c r="AP176" s="32" t="n">
        <v>4.710279890763318e-06</v>
      </c>
      <c r="AQ176" s="32" t="n">
        <v>5.707316173412414e-07</v>
      </c>
      <c r="AR176" s="32" t="n">
        <v>8.422990981956793e-07</v>
      </c>
      <c r="AS176" s="32" t="n">
        <v>6.421519644321827e-06</v>
      </c>
      <c r="AT176" s="32" t="n">
        <v>3.652113634410965e-05</v>
      </c>
      <c r="AU176" s="34" t="n">
        <v>0</v>
      </c>
      <c r="AV176" s="34" t="n">
        <v>0</v>
      </c>
      <c r="AW176" s="34" t="n">
        <v>2.435851414397561</v>
      </c>
      <c r="AX176" s="34" t="n">
        <v>0.1774307493518501</v>
      </c>
      <c r="AY176" s="34" t="n">
        <v>0.1820056989639043</v>
      </c>
      <c r="AZ176" s="34" t="n">
        <v>0.4784186059739916</v>
      </c>
      <c r="BA176" s="34" t="n">
        <v>3.273706468687307</v>
      </c>
      <c r="BB176" s="6" t="n"/>
      <c r="BC176" s="6" t="n"/>
      <c r="BD176" t="inlineStr">
        <is>
          <t>transport, Motorbike, gasoline, &gt;35kW, EURO-5, 2030/CH U</t>
        </is>
      </c>
      <c r="BF176" s="5" t="n">
        <v>0.22299941</v>
      </c>
      <c r="BG176" s="5">
        <f>BF176-R176</f>
        <v/>
      </c>
      <c r="BH176" s="2" t="n">
        <v>207.83074</v>
      </c>
    </row>
    <row r="177">
      <c r="A177">
        <f>B177&amp;" - "&amp;D177&amp;" - "&amp;IF(I177&lt;&gt;"",I177&amp;" - "&amp;E177,E177)</f>
        <v/>
      </c>
      <c r="B177" t="inlineStr">
        <is>
          <t>Motorbike, gasoline, &gt;35kW, EURO-5</t>
        </is>
      </c>
      <c r="D177" s="18" t="n">
        <v>2040</v>
      </c>
      <c r="E177" t="inlineStr">
        <is>
          <t>CH</t>
        </is>
      </c>
      <c r="F177" t="inlineStr">
        <is>
          <t>EURO-5</t>
        </is>
      </c>
      <c r="G177" t="inlineStr">
        <is>
          <t>vkm</t>
        </is>
      </c>
      <c r="H177" t="inlineStr">
        <is>
          <t>ICEV-p</t>
        </is>
      </c>
      <c r="I177" t="inlineStr">
        <is>
          <t>None</t>
        </is>
      </c>
      <c r="J177" t="inlineStr">
        <is>
          <t>None</t>
        </is>
      </c>
      <c r="L177" s="24" t="n">
        <v>0.1395967168760313</v>
      </c>
      <c r="M177" s="24" t="n">
        <v>0</v>
      </c>
      <c r="N177" s="24" t="n">
        <v>0.02424607543631101</v>
      </c>
      <c r="O177" s="24" t="n">
        <v>0.009511897518254223</v>
      </c>
      <c r="P177" s="24" t="n">
        <v>0.005226173110947231</v>
      </c>
      <c r="Q177" s="24" t="n">
        <v>0.03490590344343417</v>
      </c>
      <c r="R177" s="24" t="n">
        <v>0.2134867663849779</v>
      </c>
      <c r="S177" s="26" t="n">
        <v>0</v>
      </c>
      <c r="T177" s="26" t="n">
        <v>0</v>
      </c>
      <c r="U177" s="26" t="n">
        <v>0.0005938553769804129</v>
      </c>
      <c r="V177" s="26" t="n">
        <v>0.0005414964349838285</v>
      </c>
      <c r="W177" s="26" t="n">
        <v>0.0003571752029138236</v>
      </c>
      <c r="X177" s="26" t="n">
        <v>0.007851468787501332</v>
      </c>
      <c r="Y177" s="26" t="n">
        <v>0.009343995802379396</v>
      </c>
      <c r="Z177" s="28" t="n">
        <v>0.0005562510793215435</v>
      </c>
      <c r="AA177" s="28" t="n">
        <v>0.006250912695722444</v>
      </c>
      <c r="AB177" s="28" t="n">
        <v>0.00118464294831442</v>
      </c>
      <c r="AC177" s="28" t="n">
        <v>0.0001891362620619139</v>
      </c>
      <c r="AD177" s="28" t="n">
        <v>0.0001596799009867675</v>
      </c>
      <c r="AE177" s="28" t="n">
        <v>0.001736796805157277</v>
      </c>
      <c r="AF177" s="28" t="n">
        <v>0.01007741969156436</v>
      </c>
      <c r="AG177" s="30" t="n">
        <v>3.746533166605597e-07</v>
      </c>
      <c r="AH177" s="30" t="n">
        <v>3.234643766999301e-05</v>
      </c>
      <c r="AI177" s="30" t="n">
        <v>0.0002253392984690304</v>
      </c>
      <c r="AJ177" s="30" t="n">
        <v>0.0003749623808400174</v>
      </c>
      <c r="AK177" s="30" t="n">
        <v>0.0002075610630873761</v>
      </c>
      <c r="AL177" s="30" t="n">
        <v>0.004115749787713783</v>
      </c>
      <c r="AM177" s="30" t="n">
        <v>0.004956333621096861</v>
      </c>
      <c r="AN177" s="32" t="n">
        <v>5.293813232996354e-07</v>
      </c>
      <c r="AO177" s="32" t="n">
        <v>2.344157748409402e-05</v>
      </c>
      <c r="AP177" s="32" t="n">
        <v>4.663177091855684e-06</v>
      </c>
      <c r="AQ177" s="32" t="n">
        <v>5.707316173412414e-07</v>
      </c>
      <c r="AR177" s="32" t="n">
        <v>8.412294552001235e-07</v>
      </c>
      <c r="AS177" s="32" t="n">
        <v>6.503943497453426e-06</v>
      </c>
      <c r="AT177" s="32" t="n">
        <v>3.655004046924413e-05</v>
      </c>
      <c r="AU177" s="34" t="n">
        <v>0</v>
      </c>
      <c r="AV177" s="34" t="n">
        <v>0</v>
      </c>
      <c r="AW177" s="34" t="n">
        <v>2.411492900253585</v>
      </c>
      <c r="AX177" s="34" t="n">
        <v>0.1774307493518501</v>
      </c>
      <c r="AY177" s="34" t="n">
        <v>0.1816746424422791</v>
      </c>
      <c r="AZ177" s="34" t="n">
        <v>0.4979808065749267</v>
      </c>
      <c r="BA177" s="34" t="n">
        <v>3.268579098622641</v>
      </c>
      <c r="BB177" s="6" t="n"/>
      <c r="BC177" s="6" t="n"/>
      <c r="BD177" t="inlineStr">
        <is>
          <t>transport, Motorbike, gasoline, &gt;35kW, EURO-5, 2040/CH U</t>
        </is>
      </c>
      <c r="BF177" s="5" t="n">
        <v>0.2219858</v>
      </c>
      <c r="BG177" s="5">
        <f>BF177-R177</f>
        <v/>
      </c>
      <c r="BH177" s="2" t="n">
        <v>206.96094</v>
      </c>
    </row>
    <row r="178">
      <c r="A178">
        <f>B178&amp;" - "&amp;D178&amp;" - "&amp;IF(I178&lt;&gt;"",I178&amp;" - "&amp;E178,E178)</f>
        <v/>
      </c>
      <c r="B178" t="inlineStr">
        <is>
          <t>Motorbike, gasoline, &gt;35kW, EURO-5</t>
        </is>
      </c>
      <c r="D178" s="18" t="n">
        <v>2050</v>
      </c>
      <c r="E178" t="inlineStr">
        <is>
          <t>CH</t>
        </is>
      </c>
      <c r="F178" t="inlineStr">
        <is>
          <t>EURO-5</t>
        </is>
      </c>
      <c r="G178" t="inlineStr">
        <is>
          <t>vkm</t>
        </is>
      </c>
      <c r="H178" t="inlineStr">
        <is>
          <t>ICEV-p</t>
        </is>
      </c>
      <c r="I178" t="inlineStr">
        <is>
          <t>None</t>
        </is>
      </c>
      <c r="J178" t="inlineStr">
        <is>
          <t>None</t>
        </is>
      </c>
      <c r="L178" s="24" t="n">
        <v>0.138200749707271</v>
      </c>
      <c r="M178" s="24" t="n">
        <v>0</v>
      </c>
      <c r="N178" s="24" t="n">
        <v>0.0240036146819479</v>
      </c>
      <c r="O178" s="24" t="n">
        <v>0.009511897518254223</v>
      </c>
      <c r="P178" s="24" t="n">
        <v>0.005216067399484959</v>
      </c>
      <c r="Q178" s="24" t="n">
        <v>0.03674207806310284</v>
      </c>
      <c r="R178" s="24" t="n">
        <v>0.2136744073700609</v>
      </c>
      <c r="S178" s="26" t="n">
        <v>0</v>
      </c>
      <c r="T178" s="26" t="n">
        <v>0</v>
      </c>
      <c r="U178" s="26" t="n">
        <v>0.0005879168232106088</v>
      </c>
      <c r="V178" s="26" t="n">
        <v>0.0005414964349838285</v>
      </c>
      <c r="W178" s="26" t="n">
        <v>0.000356536646850577</v>
      </c>
      <c r="X178" s="26" t="n">
        <v>0.008181637445668103</v>
      </c>
      <c r="Y178" s="26" t="n">
        <v>0.009667587350713118</v>
      </c>
      <c r="Z178" s="28" t="n">
        <v>0.000550688568528328</v>
      </c>
      <c r="AA178" s="28" t="n">
        <v>0.006250912695722444</v>
      </c>
      <c r="AB178" s="28" t="n">
        <v>0.001172796518831276</v>
      </c>
      <c r="AC178" s="28" t="n">
        <v>0.0001891362620619139</v>
      </c>
      <c r="AD178" s="28" t="n">
        <v>0.0001593896352143611</v>
      </c>
      <c r="AE178" s="28" t="n">
        <v>0.00184138033721651</v>
      </c>
      <c r="AF178" s="28" t="n">
        <v>0.01016430401757483</v>
      </c>
      <c r="AG178" s="30" t="n">
        <v>3.70906783493954e-07</v>
      </c>
      <c r="AH178" s="30" t="n">
        <v>3.234643766999301e-05</v>
      </c>
      <c r="AI178" s="30" t="n">
        <v>0.0002230859054843401</v>
      </c>
      <c r="AJ178" s="30" t="n">
        <v>0.0003749623808400174</v>
      </c>
      <c r="AK178" s="30" t="n">
        <v>0.0002072901654555579</v>
      </c>
      <c r="AL178" s="30" t="n">
        <v>0.004465282216689625</v>
      </c>
      <c r="AM178" s="30" t="n">
        <v>0.005303338012923027</v>
      </c>
      <c r="AN178" s="32" t="n">
        <v>5.240875100666391e-07</v>
      </c>
      <c r="AO178" s="32" t="n">
        <v>2.344157748409402e-05</v>
      </c>
      <c r="AP178" s="32" t="n">
        <v>4.616545320937128e-06</v>
      </c>
      <c r="AQ178" s="32" t="n">
        <v>5.707316173412414e-07</v>
      </c>
      <c r="AR178" s="32" t="n">
        <v>8.401598122045677e-07</v>
      </c>
      <c r="AS178" s="32" t="n">
        <v>6.586367334796385e-06</v>
      </c>
      <c r="AT178" s="32" t="n">
        <v>3.657946907943998e-05</v>
      </c>
      <c r="AU178" s="34" t="n">
        <v>0</v>
      </c>
      <c r="AV178" s="34" t="n">
        <v>0</v>
      </c>
      <c r="AW178" s="34" t="n">
        <v>2.38737797125105</v>
      </c>
      <c r="AX178" s="34" t="n">
        <v>0.1774307493518501</v>
      </c>
      <c r="AY178" s="34" t="n">
        <v>0.1813435859206539</v>
      </c>
      <c r="AZ178" s="34" t="n">
        <v>0.5175430036933224</v>
      </c>
      <c r="BA178" s="34" t="n">
        <v>3.263695310216876</v>
      </c>
      <c r="BB178" s="6" t="n"/>
      <c r="BC178" s="6" t="n"/>
      <c r="BD178" t="inlineStr">
        <is>
          <t>transport, Motorbike, gasoline, &gt;35kW, EURO-5, 2050/CH U</t>
        </is>
      </c>
      <c r="BF178" s="5" t="n">
        <v>0.22098014</v>
      </c>
      <c r="BG178" s="5">
        <f>BF178-R178</f>
        <v/>
      </c>
      <c r="BH178" s="2" t="n">
        <v>206.10285</v>
      </c>
    </row>
    <row r="179">
      <c r="A179">
        <f>B179&amp;" - "&amp;D179&amp;" - "&amp;IF(I179&lt;&gt;"",I179&amp;" - "&amp;E179,E179)</f>
        <v/>
      </c>
      <c r="B179" t="inlineStr">
        <is>
          <t>Motorbike, battery electric, &lt;4kW</t>
        </is>
      </c>
      <c r="D179" s="18" t="n">
        <v>2020</v>
      </c>
      <c r="E179" t="inlineStr">
        <is>
          <t>CH</t>
        </is>
      </c>
      <c r="F179" t="inlineStr">
        <is>
          <t>None</t>
        </is>
      </c>
      <c r="G179" t="inlineStr">
        <is>
          <t>vkm</t>
        </is>
      </c>
      <c r="H179" t="inlineStr">
        <is>
          <t>BEV</t>
        </is>
      </c>
      <c r="I179" t="inlineStr">
        <is>
          <t>NMC</t>
        </is>
      </c>
      <c r="J179" t="inlineStr">
        <is>
          <t>None</t>
        </is>
      </c>
      <c r="L179" s="24" t="n">
        <v>0</v>
      </c>
      <c r="M179" s="24" t="n">
        <v>0</v>
      </c>
      <c r="N179" s="24" t="n">
        <v>0.003836250793656903</v>
      </c>
      <c r="O179" s="24" t="n">
        <v>0.01230659169225786</v>
      </c>
      <c r="P179" s="24" t="n">
        <v>0.004432852000547399</v>
      </c>
      <c r="Q179" s="24" t="n">
        <v>0.03773161271426356</v>
      </c>
      <c r="R179" s="24" t="n">
        <v>0.05830730720072573</v>
      </c>
      <c r="S179" s="26" t="n">
        <v>0</v>
      </c>
      <c r="T179" s="26" t="n">
        <v>0</v>
      </c>
      <c r="U179" s="26" t="n">
        <v>0.0004060419536099208</v>
      </c>
      <c r="V179" s="26" t="n">
        <v>0.0004722191823356421</v>
      </c>
      <c r="W179" s="26" t="n">
        <v>0.0003070471137596356</v>
      </c>
      <c r="X179" s="26" t="n">
        <v>0.04307313122072114</v>
      </c>
      <c r="Y179" s="26" t="n">
        <v>0.04425843947042634</v>
      </c>
      <c r="Z179" s="28" t="n">
        <v>0</v>
      </c>
      <c r="AA179" s="28" t="n">
        <v>0.003127173544286591</v>
      </c>
      <c r="AB179" s="28" t="n">
        <v>0.0001189948184876246</v>
      </c>
      <c r="AC179" s="28" t="n">
        <v>0.0001543898913344915</v>
      </c>
      <c r="AD179" s="28" t="n">
        <v>0.0001368933841011313</v>
      </c>
      <c r="AE179" s="28" t="n">
        <v>0.003513144467429068</v>
      </c>
      <c r="AF179" s="28" t="n">
        <v>0.007050596105638907</v>
      </c>
      <c r="AG179" s="30" t="n">
        <v>0</v>
      </c>
      <c r="AH179" s="30" t="n">
        <v>1.649105312647228e-05</v>
      </c>
      <c r="AI179" s="30" t="n">
        <v>0.0002718907168790728</v>
      </c>
      <c r="AJ179" s="30" t="n">
        <v>0.0003750735787279196</v>
      </c>
      <c r="AK179" s="30" t="n">
        <v>0.0001862949888598498</v>
      </c>
      <c r="AL179" s="30" t="n">
        <v>0.01062083337966883</v>
      </c>
      <c r="AM179" s="30" t="n">
        <v>0.01147058371726214</v>
      </c>
      <c r="AN179" s="32" t="n">
        <v>0</v>
      </c>
      <c r="AO179" s="32" t="n">
        <v>1.179775095002105e-05</v>
      </c>
      <c r="AP179" s="32" t="n">
        <v>3.428275525915461e-07</v>
      </c>
      <c r="AQ179" s="32" t="n">
        <v>7.464152422116936e-07</v>
      </c>
      <c r="AR179" s="32" t="n">
        <v>7.57260070943149e-07</v>
      </c>
      <c r="AS179" s="32" t="n">
        <v>9.874007547004985e-06</v>
      </c>
      <c r="AT179" s="32" t="n">
        <v>2.351826136277242e-05</v>
      </c>
      <c r="AU179" s="34" t="n">
        <v>0</v>
      </c>
      <c r="AV179" s="34" t="n">
        <v>0</v>
      </c>
      <c r="AW179" s="34" t="n">
        <v>0.1793996147096391</v>
      </c>
      <c r="AX179" s="34" t="n">
        <v>0.1764744841436473</v>
      </c>
      <c r="AY179" s="34" t="n">
        <v>0.1556859598719075</v>
      </c>
      <c r="AZ179" s="34" t="n">
        <v>0.5437084877875138</v>
      </c>
      <c r="BA179" s="34" t="n">
        <v>1.055268546512708</v>
      </c>
      <c r="BB179" s="6" t="n"/>
      <c r="BC179" s="6" t="n"/>
      <c r="BD179" t="inlineStr">
        <is>
          <t>transport, Motorbike, battery electric, &lt;4kW/CH U</t>
        </is>
      </c>
      <c r="BF179" s="5" t="n">
        <v>0.057933417</v>
      </c>
      <c r="BG179" s="5">
        <f>BF179-R179</f>
        <v/>
      </c>
      <c r="BH179" s="2" t="n">
        <v>133.77883</v>
      </c>
    </row>
    <row r="180">
      <c r="A180">
        <f>B180&amp;" - "&amp;D180&amp;" - "&amp;IF(I180&lt;&gt;"",I180&amp;" - "&amp;E180,E180)</f>
        <v/>
      </c>
      <c r="B180" t="inlineStr">
        <is>
          <t>Motorbike, battery electric, &lt;4kW</t>
        </is>
      </c>
      <c r="D180" s="18" t="n">
        <v>2030</v>
      </c>
      <c r="E180" t="inlineStr">
        <is>
          <t>CH</t>
        </is>
      </c>
      <c r="F180" t="inlineStr">
        <is>
          <t>None</t>
        </is>
      </c>
      <c r="G180" t="inlineStr">
        <is>
          <t>vkm</t>
        </is>
      </c>
      <c r="H180" t="inlineStr">
        <is>
          <t>BEV</t>
        </is>
      </c>
      <c r="I180" t="inlineStr">
        <is>
          <t>NMC</t>
        </is>
      </c>
      <c r="J180" t="inlineStr">
        <is>
          <t>None</t>
        </is>
      </c>
      <c r="L180" s="24" t="n">
        <v>0</v>
      </c>
      <c r="M180" s="24" t="n">
        <v>0</v>
      </c>
      <c r="N180" s="24" t="n">
        <v>0.003836250793656903</v>
      </c>
      <c r="O180" s="24" t="n">
        <v>0.01230659169225786</v>
      </c>
      <c r="P180" s="24" t="n">
        <v>0.00443547705772904</v>
      </c>
      <c r="Q180" s="24" t="n">
        <v>0.03615098963098499</v>
      </c>
      <c r="R180" s="24" t="n">
        <v>0.05672930917462879</v>
      </c>
      <c r="S180" s="26" t="n">
        <v>0</v>
      </c>
      <c r="T180" s="26" t="n">
        <v>0</v>
      </c>
      <c r="U180" s="26" t="n">
        <v>0.0004060419536099208</v>
      </c>
      <c r="V180" s="26" t="n">
        <v>0.0004722191823356421</v>
      </c>
      <c r="W180" s="26" t="n">
        <v>0.0003072129849292176</v>
      </c>
      <c r="X180" s="26" t="n">
        <v>0.03610100489932701</v>
      </c>
      <c r="Y180" s="26" t="n">
        <v>0.03728647902020179</v>
      </c>
      <c r="Z180" s="28" t="n">
        <v>0</v>
      </c>
      <c r="AA180" s="28" t="n">
        <v>0.003127173544286591</v>
      </c>
      <c r="AB180" s="28" t="n">
        <v>0.0001189948184876246</v>
      </c>
      <c r="AC180" s="28" t="n">
        <v>0.0001543898913344915</v>
      </c>
      <c r="AD180" s="28" t="n">
        <v>0.0001369687834684381</v>
      </c>
      <c r="AE180" s="28" t="n">
        <v>0.003045672236259228</v>
      </c>
      <c r="AF180" s="28" t="n">
        <v>0.006583199273836373</v>
      </c>
      <c r="AG180" s="30" t="n">
        <v>0</v>
      </c>
      <c r="AH180" s="30" t="n">
        <v>1.649105312647228e-05</v>
      </c>
      <c r="AI180" s="30" t="n">
        <v>0.0002718907168790728</v>
      </c>
      <c r="AJ180" s="30" t="n">
        <v>0.0003750735787279196</v>
      </c>
      <c r="AK180" s="30" t="n">
        <v>0.0001863653571636104</v>
      </c>
      <c r="AL180" s="30" t="n">
        <v>0.009525848634062275</v>
      </c>
      <c r="AM180" s="30" t="n">
        <v>0.01037566933995935</v>
      </c>
      <c r="AN180" s="32" t="n">
        <v>0</v>
      </c>
      <c r="AO180" s="32" t="n">
        <v>1.179775095002105e-05</v>
      </c>
      <c r="AP180" s="32" t="n">
        <v>3.428275525915461e-07</v>
      </c>
      <c r="AQ180" s="32" t="n">
        <v>7.464152422116936e-07</v>
      </c>
      <c r="AR180" s="32" t="n">
        <v>7.575379211507033e-07</v>
      </c>
      <c r="AS180" s="32" t="n">
        <v>8.644292799893347e-06</v>
      </c>
      <c r="AT180" s="32" t="n">
        <v>2.228882446586834e-05</v>
      </c>
      <c r="AU180" s="34" t="n">
        <v>0</v>
      </c>
      <c r="AV180" s="34" t="n">
        <v>0</v>
      </c>
      <c r="AW180" s="34" t="n">
        <v>0.1793996147096391</v>
      </c>
      <c r="AX180" s="34" t="n">
        <v>0.1764744841436473</v>
      </c>
      <c r="AY180" s="34" t="n">
        <v>0.1557719550344318</v>
      </c>
      <c r="AZ180" s="34" t="n">
        <v>0.5086585824669252</v>
      </c>
      <c r="BA180" s="34" t="n">
        <v>1.020304636354643</v>
      </c>
      <c r="BB180" s="6" t="n"/>
      <c r="BC180" s="6" t="n"/>
      <c r="BD180" t="inlineStr">
        <is>
          <t>transport, Motorbike, battery electric, &lt;4kW, 2030/CH U</t>
        </is>
      </c>
      <c r="BF180" s="5" t="n">
        <v>0.05652021</v>
      </c>
      <c r="BG180" s="5">
        <f>BF180-R180</f>
        <v/>
      </c>
      <c r="BH180" s="2" t="n">
        <v>120.77919</v>
      </c>
    </row>
    <row r="181">
      <c r="A181">
        <f>B181&amp;" - "&amp;D181&amp;" - "&amp;IF(I181&lt;&gt;"",I181&amp;" - "&amp;E181,E181)</f>
        <v/>
      </c>
      <c r="B181" t="inlineStr">
        <is>
          <t>Motorbike, battery electric, &lt;4kW</t>
        </is>
      </c>
      <c r="D181" s="18" t="n">
        <v>2040</v>
      </c>
      <c r="E181" t="inlineStr">
        <is>
          <t>CH</t>
        </is>
      </c>
      <c r="F181" t="inlineStr">
        <is>
          <t>None</t>
        </is>
      </c>
      <c r="G181" t="inlineStr">
        <is>
          <t>vkm</t>
        </is>
      </c>
      <c r="H181" t="inlineStr">
        <is>
          <t>BEV</t>
        </is>
      </c>
      <c r="I181" t="inlineStr">
        <is>
          <t>NMC</t>
        </is>
      </c>
      <c r="J181" t="inlineStr">
        <is>
          <t>None</t>
        </is>
      </c>
      <c r="L181" s="24" t="n">
        <v>0</v>
      </c>
      <c r="M181" s="24" t="n">
        <v>0</v>
      </c>
      <c r="N181" s="24" t="n">
        <v>0.003836250793656903</v>
      </c>
      <c r="O181" s="24" t="n">
        <v>0.01230659169225786</v>
      </c>
      <c r="P181" s="24" t="n">
        <v>0.004434103834174483</v>
      </c>
      <c r="Q181" s="24" t="n">
        <v>0.03591210046770336</v>
      </c>
      <c r="R181" s="24" t="n">
        <v>0.0564890467877926</v>
      </c>
      <c r="S181" s="26" t="n">
        <v>0</v>
      </c>
      <c r="T181" s="26" t="n">
        <v>0</v>
      </c>
      <c r="U181" s="26" t="n">
        <v>0.0004060419536099208</v>
      </c>
      <c r="V181" s="26" t="n">
        <v>0.0004722191823356421</v>
      </c>
      <c r="W181" s="26" t="n">
        <v>0.0003071262141728756</v>
      </c>
      <c r="X181" s="26" t="n">
        <v>0.03307275747297306</v>
      </c>
      <c r="Y181" s="26" t="n">
        <v>0.0342581448230915</v>
      </c>
      <c r="Z181" s="28" t="n">
        <v>0</v>
      </c>
      <c r="AA181" s="28" t="n">
        <v>0.003127173544286591</v>
      </c>
      <c r="AB181" s="28" t="n">
        <v>0.0001189948184876246</v>
      </c>
      <c r="AC181" s="28" t="n">
        <v>0.0001543898913344915</v>
      </c>
      <c r="AD181" s="28" t="n">
        <v>0.0001369293404468123</v>
      </c>
      <c r="AE181" s="28" t="n">
        <v>0.002863535677281057</v>
      </c>
      <c r="AF181" s="28" t="n">
        <v>0.006401023271836576</v>
      </c>
      <c r="AG181" s="30" t="n">
        <v>0</v>
      </c>
      <c r="AH181" s="30" t="n">
        <v>1.649105312647228e-05</v>
      </c>
      <c r="AI181" s="30" t="n">
        <v>0.0002718907168790728</v>
      </c>
      <c r="AJ181" s="30" t="n">
        <v>0.0003750735787279196</v>
      </c>
      <c r="AK181" s="30" t="n">
        <v>0.0001863285459989264</v>
      </c>
      <c r="AL181" s="30" t="n">
        <v>0.009126315850038091</v>
      </c>
      <c r="AM181" s="30" t="n">
        <v>0.009976099744770482</v>
      </c>
      <c r="AN181" s="32" t="n">
        <v>0</v>
      </c>
      <c r="AO181" s="32" t="n">
        <v>1.179775095002105e-05</v>
      </c>
      <c r="AP181" s="32" t="n">
        <v>3.428275525915461e-07</v>
      </c>
      <c r="AQ181" s="32" t="n">
        <v>7.464152422116936e-07</v>
      </c>
      <c r="AR181" s="32" t="n">
        <v>7.573925717646705e-07</v>
      </c>
      <c r="AS181" s="32" t="n">
        <v>8.115749281033047e-06</v>
      </c>
      <c r="AT181" s="32" t="n">
        <v>2.176013559762201e-05</v>
      </c>
      <c r="AU181" s="34" t="n">
        <v>0</v>
      </c>
      <c r="AV181" s="34" t="n">
        <v>0</v>
      </c>
      <c r="AW181" s="34" t="n">
        <v>0.1793996147096391</v>
      </c>
      <c r="AX181" s="34" t="n">
        <v>0.1764744841436473</v>
      </c>
      <c r="AY181" s="34" t="n">
        <v>0.1557269691257124</v>
      </c>
      <c r="AZ181" s="34" t="n">
        <v>0.4979739403004872</v>
      </c>
      <c r="BA181" s="34" t="n">
        <v>1.009575008279486</v>
      </c>
      <c r="BB181" s="6" t="n"/>
      <c r="BC181" s="6" t="n"/>
      <c r="BD181" t="inlineStr">
        <is>
          <t>transport, Motorbike, battery electric, &lt;4kW, 2040/CH U</t>
        </is>
      </c>
      <c r="BF181" s="5" t="n">
        <v>0.056064012</v>
      </c>
      <c r="BG181" s="5">
        <f>BF181-R181</f>
        <v/>
      </c>
      <c r="BH181" s="2" t="n">
        <v>115.06788</v>
      </c>
    </row>
    <row r="182">
      <c r="A182">
        <f>B182&amp;" - "&amp;D182&amp;" - "&amp;IF(I182&lt;&gt;"",I182&amp;" - "&amp;E182,E182)</f>
        <v/>
      </c>
      <c r="B182" t="inlineStr">
        <is>
          <t>Motorbike, battery electric, &lt;4kW</t>
        </is>
      </c>
      <c r="D182" s="18" t="n">
        <v>2050</v>
      </c>
      <c r="E182" t="inlineStr">
        <is>
          <t>CH</t>
        </is>
      </c>
      <c r="F182" t="inlineStr">
        <is>
          <t>None</t>
        </is>
      </c>
      <c r="G182" t="inlineStr">
        <is>
          <t>vkm</t>
        </is>
      </c>
      <c r="H182" t="inlineStr">
        <is>
          <t>BEV</t>
        </is>
      </c>
      <c r="I182" t="inlineStr">
        <is>
          <t>NMC</t>
        </is>
      </c>
      <c r="J182" t="inlineStr">
        <is>
          <t>None</t>
        </is>
      </c>
      <c r="L182" s="24" t="n">
        <v>0</v>
      </c>
      <c r="M182" s="24" t="n">
        <v>0</v>
      </c>
      <c r="N182" s="24" t="n">
        <v>0.003836250793656903</v>
      </c>
      <c r="O182" s="24" t="n">
        <v>0.01230659169225786</v>
      </c>
      <c r="P182" s="24" t="n">
        <v>0.004433716903780657</v>
      </c>
      <c r="Q182" s="24" t="n">
        <v>0.04872281185778106</v>
      </c>
      <c r="R182" s="24" t="n">
        <v>0.06929937124747648</v>
      </c>
      <c r="S182" s="26" t="n">
        <v>0</v>
      </c>
      <c r="T182" s="26" t="n">
        <v>0</v>
      </c>
      <c r="U182" s="26" t="n">
        <v>0.0004060419536099208</v>
      </c>
      <c r="V182" s="26" t="n">
        <v>0.0004722191823356421</v>
      </c>
      <c r="W182" s="26" t="n">
        <v>0.0003071017649542378</v>
      </c>
      <c r="X182" s="26" t="n">
        <v>0.05363488142234965</v>
      </c>
      <c r="Y182" s="26" t="n">
        <v>0.05482024432324945</v>
      </c>
      <c r="Z182" s="28" t="n">
        <v>0</v>
      </c>
      <c r="AA182" s="28" t="n">
        <v>0.003127173544286591</v>
      </c>
      <c r="AB182" s="28" t="n">
        <v>0.0001189948184876246</v>
      </c>
      <c r="AC182" s="28" t="n">
        <v>0.0001543898913344915</v>
      </c>
      <c r="AD182" s="28" t="n">
        <v>0.0001369182266672382</v>
      </c>
      <c r="AE182" s="28" t="n">
        <v>0.004625585213035077</v>
      </c>
      <c r="AF182" s="28" t="n">
        <v>0.008163061693811022</v>
      </c>
      <c r="AG182" s="30" t="n">
        <v>0</v>
      </c>
      <c r="AH182" s="30" t="n">
        <v>1.649105312647228e-05</v>
      </c>
      <c r="AI182" s="30" t="n">
        <v>0.0002718907168790728</v>
      </c>
      <c r="AJ182" s="30" t="n">
        <v>0.0003750735787279196</v>
      </c>
      <c r="AK182" s="30" t="n">
        <v>0.0001863181737923027</v>
      </c>
      <c r="AL182" s="30" t="n">
        <v>0.01371885835088588</v>
      </c>
      <c r="AM182" s="30" t="n">
        <v>0.01456863187341165</v>
      </c>
      <c r="AN182" s="32" t="n">
        <v>0</v>
      </c>
      <c r="AO182" s="32" t="n">
        <v>1.179775095002105e-05</v>
      </c>
      <c r="AP182" s="32" t="n">
        <v>3.428275525915461e-07</v>
      </c>
      <c r="AQ182" s="32" t="n">
        <v>7.464152422116936e-07</v>
      </c>
      <c r="AR182" s="32" t="n">
        <v>7.573516169652912e-07</v>
      </c>
      <c r="AS182" s="32" t="n">
        <v>1.187505888308293e-05</v>
      </c>
      <c r="AT182" s="32" t="n">
        <v>2.551940424487251e-05</v>
      </c>
      <c r="AU182" s="34" t="n">
        <v>0</v>
      </c>
      <c r="AV182" s="34" t="n">
        <v>0</v>
      </c>
      <c r="AW182" s="34" t="n">
        <v>0.1793996147096391</v>
      </c>
      <c r="AX182" s="34" t="n">
        <v>0.1764744841436473</v>
      </c>
      <c r="AY182" s="34" t="n">
        <v>0.1557142935381727</v>
      </c>
      <c r="AZ182" s="34" t="n">
        <v>0.6845776363685483</v>
      </c>
      <c r="BA182" s="34" t="n">
        <v>1.196166028760007</v>
      </c>
      <c r="BB182" s="6" t="n"/>
      <c r="BC182" s="6" t="n"/>
      <c r="BD182" t="inlineStr">
        <is>
          <t>transport, Motorbike, battery electric, &lt;4kW, 2050/CH U</t>
        </is>
      </c>
      <c r="BF182" s="5" t="n">
        <v>0.06332270399999999</v>
      </c>
      <c r="BG182" s="5">
        <f>BF182-R182</f>
        <v/>
      </c>
      <c r="BH182" s="2" t="n">
        <v>152.51779</v>
      </c>
    </row>
    <row r="183">
      <c r="A183">
        <f>B183&amp;" - "&amp;D183&amp;" - "&amp;IF(I183&lt;&gt;"",I183&amp;" - "&amp;E183,E183)</f>
        <v/>
      </c>
      <c r="B183" t="inlineStr">
        <is>
          <t>Motorbike, battery electric, 4-11kW</t>
        </is>
      </c>
      <c r="D183" s="18" t="n">
        <v>2020</v>
      </c>
      <c r="E183" t="inlineStr">
        <is>
          <t>CH</t>
        </is>
      </c>
      <c r="F183" t="inlineStr">
        <is>
          <t>None</t>
        </is>
      </c>
      <c r="G183" t="inlineStr">
        <is>
          <t>vkm</t>
        </is>
      </c>
      <c r="H183" t="inlineStr">
        <is>
          <t>BEV</t>
        </is>
      </c>
      <c r="I183" t="inlineStr">
        <is>
          <t>NMC</t>
        </is>
      </c>
      <c r="J183" t="inlineStr">
        <is>
          <t>None</t>
        </is>
      </c>
      <c r="L183" s="24" t="n">
        <v>0</v>
      </c>
      <c r="M183" s="24" t="n">
        <v>0</v>
      </c>
      <c r="N183" s="24" t="n">
        <v>0.0057702284664922</v>
      </c>
      <c r="O183" s="24" t="n">
        <v>0.01230659169225786</v>
      </c>
      <c r="P183" s="24" t="n">
        <v>0.00456205865165378</v>
      </c>
      <c r="Q183" s="24" t="n">
        <v>0.04892026228221471</v>
      </c>
      <c r="R183" s="24" t="n">
        <v>0.07155914109261854</v>
      </c>
      <c r="S183" s="26" t="n">
        <v>0</v>
      </c>
      <c r="T183" s="26" t="n">
        <v>0</v>
      </c>
      <c r="U183" s="26" t="n">
        <v>0.0006107407897273188</v>
      </c>
      <c r="V183" s="26" t="n">
        <v>0.0004722191823356421</v>
      </c>
      <c r="W183" s="26" t="n">
        <v>0.0003152113771847074</v>
      </c>
      <c r="X183" s="26" t="n">
        <v>0.05453859052114347</v>
      </c>
      <c r="Y183" s="26" t="n">
        <v>0.05593676187039114</v>
      </c>
      <c r="Z183" s="28" t="n">
        <v>0</v>
      </c>
      <c r="AA183" s="28" t="n">
        <v>0.003127173544286591</v>
      </c>
      <c r="AB183" s="28" t="n">
        <v>0.0001789839418574189</v>
      </c>
      <c r="AC183" s="28" t="n">
        <v>0.0001543898913344915</v>
      </c>
      <c r="AD183" s="28" t="n">
        <v>0.0001406045793518013</v>
      </c>
      <c r="AE183" s="28" t="n">
        <v>0.004449929621706356</v>
      </c>
      <c r="AF183" s="28" t="n">
        <v>0.008051081578536658</v>
      </c>
      <c r="AG183" s="30" t="n">
        <v>0</v>
      </c>
      <c r="AH183" s="30" t="n">
        <v>1.649105312647228e-05</v>
      </c>
      <c r="AI183" s="30" t="n">
        <v>0.0004089595906776136</v>
      </c>
      <c r="AJ183" s="30" t="n">
        <v>0.0003750735787279196</v>
      </c>
      <c r="AK183" s="30" t="n">
        <v>0.0001897585526010612</v>
      </c>
      <c r="AL183" s="30" t="n">
        <v>0.01374556755101566</v>
      </c>
      <c r="AM183" s="30" t="n">
        <v>0.01473585032614873</v>
      </c>
      <c r="AN183" s="32" t="n">
        <v>0</v>
      </c>
      <c r="AO183" s="32" t="n">
        <v>1.179775095002105e-05</v>
      </c>
      <c r="AP183" s="32" t="n">
        <v>5.156579716666231e-07</v>
      </c>
      <c r="AQ183" s="32" t="n">
        <v>7.464152422116936e-07</v>
      </c>
      <c r="AR183" s="32" t="n">
        <v>7.709359996346727e-07</v>
      </c>
      <c r="AS183" s="32" t="n">
        <v>1.252257206232182e-05</v>
      </c>
      <c r="AT183" s="32" t="n">
        <v>2.635333222585586e-05</v>
      </c>
      <c r="AU183" s="34" t="n">
        <v>0</v>
      </c>
      <c r="AV183" s="34" t="n">
        <v>0</v>
      </c>
      <c r="AW183" s="34" t="n">
        <v>0.2698407427863993</v>
      </c>
      <c r="AX183" s="34" t="n">
        <v>0.1764744841436473</v>
      </c>
      <c r="AY183" s="34" t="n">
        <v>0.1599186855583475</v>
      </c>
      <c r="AZ183" s="34" t="n">
        <v>0.7018944944193094</v>
      </c>
      <c r="BA183" s="34" t="n">
        <v>1.308128406907703</v>
      </c>
      <c r="BB183" s="6" t="n"/>
      <c r="BC183" s="6" t="n"/>
      <c r="BD183" t="inlineStr">
        <is>
          <t>transport, Motorbike, battery electric, 4-11kW/CH U</t>
        </is>
      </c>
      <c r="BF183" s="5" t="n">
        <v>0.07001666400000001</v>
      </c>
      <c r="BG183" s="5">
        <f>BF183-R183</f>
        <v/>
      </c>
      <c r="BH183" s="2" t="n">
        <v>162.0766</v>
      </c>
    </row>
    <row r="184">
      <c r="A184">
        <f>B184&amp;" - "&amp;D184&amp;" - "&amp;IF(I184&lt;&gt;"",I184&amp;" - "&amp;E184,E184)</f>
        <v/>
      </c>
      <c r="B184" t="inlineStr">
        <is>
          <t>Motorbike, battery electric, 4-11kW</t>
        </is>
      </c>
      <c r="D184" s="18" t="n">
        <v>2030</v>
      </c>
      <c r="E184" t="inlineStr">
        <is>
          <t>CH</t>
        </is>
      </c>
      <c r="F184" t="inlineStr">
        <is>
          <t>None</t>
        </is>
      </c>
      <c r="G184" t="inlineStr">
        <is>
          <t>vkm</t>
        </is>
      </c>
      <c r="H184" t="inlineStr">
        <is>
          <t>BEV</t>
        </is>
      </c>
      <c r="I184" t="inlineStr">
        <is>
          <t>NMC</t>
        </is>
      </c>
      <c r="J184" t="inlineStr">
        <is>
          <t>None</t>
        </is>
      </c>
      <c r="L184" s="24" t="n">
        <v>0</v>
      </c>
      <c r="M184" s="24" t="n">
        <v>0</v>
      </c>
      <c r="N184" s="24" t="n">
        <v>0.0057702284664922</v>
      </c>
      <c r="O184" s="24" t="n">
        <v>0.01230659169225786</v>
      </c>
      <c r="P184" s="24" t="n">
        <v>0.004565944579295552</v>
      </c>
      <c r="Q184" s="24" t="n">
        <v>0.05084773957487971</v>
      </c>
      <c r="R184" s="24" t="n">
        <v>0.07349050431292532</v>
      </c>
      <c r="S184" s="26" t="n">
        <v>0</v>
      </c>
      <c r="T184" s="26" t="n">
        <v>0</v>
      </c>
      <c r="U184" s="26" t="n">
        <v>0.0006107407897273188</v>
      </c>
      <c r="V184" s="26" t="n">
        <v>0.0004722191823356421</v>
      </c>
      <c r="W184" s="26" t="n">
        <v>0.0003154569197836876</v>
      </c>
      <c r="X184" s="26" t="n">
        <v>0.05356725146828236</v>
      </c>
      <c r="Y184" s="26" t="n">
        <v>0.05496566836012901</v>
      </c>
      <c r="Z184" s="28" t="n">
        <v>0</v>
      </c>
      <c r="AA184" s="28" t="n">
        <v>0.003127173544286591</v>
      </c>
      <c r="AB184" s="28" t="n">
        <v>0.0001789839418574189</v>
      </c>
      <c r="AC184" s="28" t="n">
        <v>0.0001543898913344915</v>
      </c>
      <c r="AD184" s="28" t="n">
        <v>0.0001407161946292278</v>
      </c>
      <c r="AE184" s="28" t="n">
        <v>0.004485928208278203</v>
      </c>
      <c r="AF184" s="28" t="n">
        <v>0.008087191780385933</v>
      </c>
      <c r="AG184" s="30" t="n">
        <v>0</v>
      </c>
      <c r="AH184" s="30" t="n">
        <v>1.649105312647228e-05</v>
      </c>
      <c r="AI184" s="30" t="n">
        <v>0.0004089595906776136</v>
      </c>
      <c r="AJ184" s="30" t="n">
        <v>0.0003750735787279196</v>
      </c>
      <c r="AK184" s="30" t="n">
        <v>0.0001898627202887596</v>
      </c>
      <c r="AL184" s="30" t="n">
        <v>0.01395166652116028</v>
      </c>
      <c r="AM184" s="30" t="n">
        <v>0.01494205346398104</v>
      </c>
      <c r="AN184" s="32" t="n">
        <v>0</v>
      </c>
      <c r="AO184" s="32" t="n">
        <v>1.179775095002105e-05</v>
      </c>
      <c r="AP184" s="32" t="n">
        <v>5.156579716666231e-07</v>
      </c>
      <c r="AQ184" s="32" t="n">
        <v>7.464152422116936e-07</v>
      </c>
      <c r="AR184" s="32" t="n">
        <v>7.713473071708888e-07</v>
      </c>
      <c r="AS184" s="32" t="n">
        <v>1.238713065550492e-05</v>
      </c>
      <c r="AT184" s="32" t="n">
        <v>2.621830212657517e-05</v>
      </c>
      <c r="AU184" s="34" t="n">
        <v>0</v>
      </c>
      <c r="AV184" s="34" t="n">
        <v>0</v>
      </c>
      <c r="AW184" s="34" t="n">
        <v>0.2698407427863993</v>
      </c>
      <c r="AX184" s="34" t="n">
        <v>0.1764744841436473</v>
      </c>
      <c r="AY184" s="34" t="n">
        <v>0.160045986015438</v>
      </c>
      <c r="AZ184" s="34" t="n">
        <v>0.7189657363235833</v>
      </c>
      <c r="BA184" s="34" t="n">
        <v>1.325326949269068</v>
      </c>
      <c r="BB184" s="6" t="n"/>
      <c r="BC184" s="6" t="n"/>
      <c r="BD184" t="inlineStr">
        <is>
          <t>transport, Motorbike, battery electric, 4-11kW, 2030/CH U</t>
        </is>
      </c>
      <c r="BF184" s="5" t="n">
        <v>0.070628498</v>
      </c>
      <c r="BG184" s="5">
        <f>BF184-R184</f>
        <v/>
      </c>
      <c r="BH184" s="2" t="n">
        <v>160.03427</v>
      </c>
    </row>
    <row r="185">
      <c r="A185">
        <f>B185&amp;" - "&amp;D185&amp;" - "&amp;IF(I185&lt;&gt;"",I185&amp;" - "&amp;E185,E185)</f>
        <v/>
      </c>
      <c r="B185" t="inlineStr">
        <is>
          <t>Motorbike, battery electric, 4-11kW</t>
        </is>
      </c>
      <c r="D185" s="18" t="n">
        <v>2040</v>
      </c>
      <c r="E185" t="inlineStr">
        <is>
          <t>CH</t>
        </is>
      </c>
      <c r="F185" t="inlineStr">
        <is>
          <t>None</t>
        </is>
      </c>
      <c r="G185" t="inlineStr">
        <is>
          <t>vkm</t>
        </is>
      </c>
      <c r="H185" t="inlineStr">
        <is>
          <t>BEV</t>
        </is>
      </c>
      <c r="I185" t="inlineStr">
        <is>
          <t>NMC</t>
        </is>
      </c>
      <c r="J185" t="inlineStr">
        <is>
          <t>None</t>
        </is>
      </c>
      <c r="L185" s="24" t="n">
        <v>0</v>
      </c>
      <c r="M185" s="24" t="n">
        <v>0</v>
      </c>
      <c r="N185" s="24" t="n">
        <v>0.0057702284664922</v>
      </c>
      <c r="O185" s="24" t="n">
        <v>0.01230659169225786</v>
      </c>
      <c r="P185" s="24" t="n">
        <v>0.004564918789467381</v>
      </c>
      <c r="Q185" s="24" t="n">
        <v>0.0499452195185618</v>
      </c>
      <c r="R185" s="24" t="n">
        <v>0.07258695846677923</v>
      </c>
      <c r="S185" s="26" t="n">
        <v>0</v>
      </c>
      <c r="T185" s="26" t="n">
        <v>0</v>
      </c>
      <c r="U185" s="26" t="n">
        <v>0.0006107407897273188</v>
      </c>
      <c r="V185" s="26" t="n">
        <v>0.0004722191823356421</v>
      </c>
      <c r="W185" s="26" t="n">
        <v>0.0003153921025447589</v>
      </c>
      <c r="X185" s="26" t="n">
        <v>0.04862872059039389</v>
      </c>
      <c r="Y185" s="26" t="n">
        <v>0.05002707266500161</v>
      </c>
      <c r="Z185" s="28" t="n">
        <v>0</v>
      </c>
      <c r="AA185" s="28" t="n">
        <v>0.003127173544286591</v>
      </c>
      <c r="AB185" s="28" t="n">
        <v>0.0001789839418574189</v>
      </c>
      <c r="AC185" s="28" t="n">
        <v>0.0001543898913344915</v>
      </c>
      <c r="AD185" s="28" t="n">
        <v>0.000140686730926656</v>
      </c>
      <c r="AE185" s="28" t="n">
        <v>0.004164853860023532</v>
      </c>
      <c r="AF185" s="28" t="n">
        <v>0.007766087968428689</v>
      </c>
      <c r="AG185" s="30" t="n">
        <v>0</v>
      </c>
      <c r="AH185" s="30" t="n">
        <v>1.649105312647228e-05</v>
      </c>
      <c r="AI185" s="30" t="n">
        <v>0.0004089595906776136</v>
      </c>
      <c r="AJ185" s="30" t="n">
        <v>0.0003750735787279196</v>
      </c>
      <c r="AK185" s="30" t="n">
        <v>0.0001898352225676707</v>
      </c>
      <c r="AL185" s="30" t="n">
        <v>0.01321361617131683</v>
      </c>
      <c r="AM185" s="30" t="n">
        <v>0.01420397561641651</v>
      </c>
      <c r="AN185" s="32" t="n">
        <v>0</v>
      </c>
      <c r="AO185" s="32" t="n">
        <v>1.179775095002105e-05</v>
      </c>
      <c r="AP185" s="32" t="n">
        <v>5.156579716666231e-07</v>
      </c>
      <c r="AQ185" s="32" t="n">
        <v>7.464152422116936e-07</v>
      </c>
      <c r="AR185" s="32" t="n">
        <v>7.712387320439706e-07</v>
      </c>
      <c r="AS185" s="32" t="n">
        <v>1.151781114469897e-05</v>
      </c>
      <c r="AT185" s="32" t="n">
        <v>2.534887404064231e-05</v>
      </c>
      <c r="AU185" s="34" t="n">
        <v>0</v>
      </c>
      <c r="AV185" s="34" t="n">
        <v>0</v>
      </c>
      <c r="AW185" s="34" t="n">
        <v>0.2698407427863993</v>
      </c>
      <c r="AX185" s="34" t="n">
        <v>0.1764744841436473</v>
      </c>
      <c r="AY185" s="34" t="n">
        <v>0.160012381809173</v>
      </c>
      <c r="AZ185" s="34" t="n">
        <v>0.6963210516714687</v>
      </c>
      <c r="BA185" s="34" t="n">
        <v>1.302648660410688</v>
      </c>
      <c r="BB185" s="6" t="n"/>
      <c r="BC185" s="6" t="n"/>
      <c r="BD185" t="inlineStr">
        <is>
          <t>transport, Motorbike, battery electric, 4-11kW, 2040/CH U</t>
        </is>
      </c>
      <c r="BF185" s="5" t="n">
        <v>0.069700043</v>
      </c>
      <c r="BG185" s="5">
        <f>BF185-R185</f>
        <v/>
      </c>
      <c r="BH185" s="2" t="n">
        <v>150.78993</v>
      </c>
    </row>
    <row r="186">
      <c r="A186">
        <f>B186&amp;" - "&amp;D186&amp;" - "&amp;IF(I186&lt;&gt;"",I186&amp;" - "&amp;E186,E186)</f>
        <v/>
      </c>
      <c r="B186" t="inlineStr">
        <is>
          <t>Motorbike, battery electric, 4-11kW</t>
        </is>
      </c>
      <c r="D186" s="18" t="n">
        <v>2050</v>
      </c>
      <c r="E186" t="inlineStr">
        <is>
          <t>CH</t>
        </is>
      </c>
      <c r="F186" t="inlineStr">
        <is>
          <t>None</t>
        </is>
      </c>
      <c r="G186" t="inlineStr">
        <is>
          <t>vkm</t>
        </is>
      </c>
      <c r="H186" t="inlineStr">
        <is>
          <t>BEV</t>
        </is>
      </c>
      <c r="I186" t="inlineStr">
        <is>
          <t>NMC</t>
        </is>
      </c>
      <c r="J186" t="inlineStr">
        <is>
          <t>None</t>
        </is>
      </c>
      <c r="L186" s="24" t="n">
        <v>0</v>
      </c>
      <c r="M186" s="24" t="n">
        <v>0</v>
      </c>
      <c r="N186" s="24" t="n">
        <v>0.0057702284664922</v>
      </c>
      <c r="O186" s="24" t="n">
        <v>0.00799129330666095</v>
      </c>
      <c r="P186" s="24" t="n">
        <v>0.004567838172282141</v>
      </c>
      <c r="Q186" s="24" t="n">
        <v>0.06959858596808385</v>
      </c>
      <c r="R186" s="24" t="n">
        <v>0.08792794591351914</v>
      </c>
      <c r="S186" s="26" t="n">
        <v>0</v>
      </c>
      <c r="T186" s="26" t="n">
        <v>0</v>
      </c>
      <c r="U186" s="26" t="n">
        <v>0.0006107407897273188</v>
      </c>
      <c r="V186" s="26" t="n">
        <v>0.0003066358326854819</v>
      </c>
      <c r="W186" s="26" t="n">
        <v>0.0003155765714566472</v>
      </c>
      <c r="X186" s="26" t="n">
        <v>0.0815194633056387</v>
      </c>
      <c r="Y186" s="26" t="n">
        <v>0.08275241649950814</v>
      </c>
      <c r="Z186" s="28" t="n">
        <v>0</v>
      </c>
      <c r="AA186" s="28" t="n">
        <v>0.003127173544286591</v>
      </c>
      <c r="AB186" s="28" t="n">
        <v>0.0001789839418574189</v>
      </c>
      <c r="AC186" s="28" t="n">
        <v>0.0001002531761912283</v>
      </c>
      <c r="AD186" s="28" t="n">
        <v>0.0001407705841922909</v>
      </c>
      <c r="AE186" s="28" t="n">
        <v>0.006944179549057917</v>
      </c>
      <c r="AF186" s="28" t="n">
        <v>0.01049136079558545</v>
      </c>
      <c r="AG186" s="30" t="n">
        <v>0</v>
      </c>
      <c r="AH186" s="30" t="n">
        <v>1.649105312647228e-05</v>
      </c>
      <c r="AI186" s="30" t="n">
        <v>0.0004089595906776136</v>
      </c>
      <c r="AJ186" s="30" t="n">
        <v>0.0002435542719012465</v>
      </c>
      <c r="AK186" s="30" t="n">
        <v>0.0001899134806788231</v>
      </c>
      <c r="AL186" s="30" t="n">
        <v>0.02041778596969117</v>
      </c>
      <c r="AM186" s="30" t="n">
        <v>0.02127670436607532</v>
      </c>
      <c r="AN186" s="32" t="n">
        <v>0</v>
      </c>
      <c r="AO186" s="32" t="n">
        <v>1.179775095002105e-05</v>
      </c>
      <c r="AP186" s="32" t="n">
        <v>5.156579716666231e-07</v>
      </c>
      <c r="AQ186" s="32" t="n">
        <v>4.846852222153855e-07</v>
      </c>
      <c r="AR186" s="32" t="n">
        <v>7.715477352636658e-07</v>
      </c>
      <c r="AS186" s="32" t="n">
        <v>1.751999621691411e-05</v>
      </c>
      <c r="AT186" s="32" t="n">
        <v>3.108963809608084e-05</v>
      </c>
      <c r="AU186" s="34" t="n">
        <v>0</v>
      </c>
      <c r="AV186" s="34" t="n">
        <v>0</v>
      </c>
      <c r="AW186" s="34" t="n">
        <v>0.2698407427863993</v>
      </c>
      <c r="AX186" s="34" t="n">
        <v>0.1145938208724982</v>
      </c>
      <c r="AY186" s="34" t="n">
        <v>0.1601080188876266</v>
      </c>
      <c r="AZ186" s="34" t="n">
        <v>0.9862942191740769</v>
      </c>
      <c r="BA186" s="34" t="n">
        <v>1.530836801720601</v>
      </c>
      <c r="BB186" s="6" t="n"/>
      <c r="BC186" s="6" t="n"/>
      <c r="BD186" t="inlineStr">
        <is>
          <t>transport, Motorbike, battery electric, 4-11kW, 2050/CH U</t>
        </is>
      </c>
      <c r="BF186" s="5" t="n">
        <v>0.077607837</v>
      </c>
      <c r="BG186" s="5">
        <f>BF186-R186</f>
        <v/>
      </c>
      <c r="BH186" s="2" t="n">
        <v>207.33561</v>
      </c>
    </row>
    <row r="187">
      <c r="A187">
        <f>B187&amp;" - "&amp;D187&amp;" - "&amp;IF(I187&lt;&gt;"",I187&amp;" - "&amp;E187,E187)</f>
        <v/>
      </c>
      <c r="B187" t="inlineStr">
        <is>
          <t>Motorbike, battery electric, 11-35kW</t>
        </is>
      </c>
      <c r="D187" s="18" t="n">
        <v>2020</v>
      </c>
      <c r="E187" t="inlineStr">
        <is>
          <t>CH</t>
        </is>
      </c>
      <c r="F187" t="inlineStr">
        <is>
          <t>None</t>
        </is>
      </c>
      <c r="G187" t="inlineStr">
        <is>
          <t>vkm</t>
        </is>
      </c>
      <c r="H187" t="inlineStr">
        <is>
          <t>BEV</t>
        </is>
      </c>
      <c r="I187" t="inlineStr">
        <is>
          <t>NMC</t>
        </is>
      </c>
      <c r="J187" t="inlineStr">
        <is>
          <t>None</t>
        </is>
      </c>
      <c r="L187" s="24" t="n">
        <v>0</v>
      </c>
      <c r="M187" s="24" t="n">
        <v>0</v>
      </c>
      <c r="N187" s="24" t="n">
        <v>0.007810600247623645</v>
      </c>
      <c r="O187" s="24" t="n">
        <v>0.01230659169225786</v>
      </c>
      <c r="P187" s="24" t="n">
        <v>0.004837763277380364</v>
      </c>
      <c r="Q187" s="24" t="n">
        <v>0.05856905301842857</v>
      </c>
      <c r="R187" s="24" t="n">
        <v>0.08352400823569044</v>
      </c>
      <c r="S187" s="26" t="n">
        <v>0</v>
      </c>
      <c r="T187" s="26" t="n">
        <v>0</v>
      </c>
      <c r="U187" s="26" t="n">
        <v>0.000826700743511107</v>
      </c>
      <c r="V187" s="26" t="n">
        <v>0.0004722191823356421</v>
      </c>
      <c r="W187" s="26" t="n">
        <v>0.0003326325019694477</v>
      </c>
      <c r="X187" s="26" t="n">
        <v>0.07937690219313978</v>
      </c>
      <c r="Y187" s="26" t="n">
        <v>0.08100845462095597</v>
      </c>
      <c r="Z187" s="28" t="n">
        <v>0</v>
      </c>
      <c r="AA187" s="28" t="n">
        <v>0.003127173544286591</v>
      </c>
      <c r="AB187" s="28" t="n">
        <v>0.0002422732529067532</v>
      </c>
      <c r="AC187" s="28" t="n">
        <v>0.0001543898913344915</v>
      </c>
      <c r="AD187" s="28" t="n">
        <v>0.000148523627549574</v>
      </c>
      <c r="AE187" s="28" t="n">
        <v>0.006460650222909915</v>
      </c>
      <c r="AF187" s="28" t="n">
        <v>0.01013301053898732</v>
      </c>
      <c r="AG187" s="30" t="n">
        <v>0</v>
      </c>
      <c r="AH187" s="30" t="n">
        <v>1.649105312647228e-05</v>
      </c>
      <c r="AI187" s="30" t="n">
        <v>0.000553569048221143</v>
      </c>
      <c r="AJ187" s="30" t="n">
        <v>0.0003750735787279196</v>
      </c>
      <c r="AK187" s="30" t="n">
        <v>0.0001971491980266176</v>
      </c>
      <c r="AL187" s="30" t="n">
        <v>0.01852338648764937</v>
      </c>
      <c r="AM187" s="30" t="n">
        <v>0.01966566936575152</v>
      </c>
      <c r="AN187" s="32" t="n">
        <v>0</v>
      </c>
      <c r="AO187" s="32" t="n">
        <v>1.179775095002105e-05</v>
      </c>
      <c r="AP187" s="32" t="n">
        <v>6.979963279750106e-07</v>
      </c>
      <c r="AQ187" s="32" t="n">
        <v>7.464152422116936e-07</v>
      </c>
      <c r="AR187" s="32" t="n">
        <v>8.001180639407555e-07</v>
      </c>
      <c r="AS187" s="32" t="n">
        <v>1.666699152436914e-05</v>
      </c>
      <c r="AT187" s="32" t="n">
        <v>3.070927210851765e-05</v>
      </c>
      <c r="AU187" s="34" t="n">
        <v>0</v>
      </c>
      <c r="AV187" s="34" t="n">
        <v>0</v>
      </c>
      <c r="AW187" s="34" t="n">
        <v>0.3652573177414669</v>
      </c>
      <c r="AX187" s="34" t="n">
        <v>0.1764744841436473</v>
      </c>
      <c r="AY187" s="34" t="n">
        <v>0.1689505894208075</v>
      </c>
      <c r="AZ187" s="34" t="n">
        <v>0.8603445450532011</v>
      </c>
      <c r="BA187" s="34" t="n">
        <v>1.571026936359123</v>
      </c>
      <c r="BB187" s="6" t="n"/>
      <c r="BC187" s="6" t="n"/>
      <c r="BD187" t="inlineStr">
        <is>
          <t>transport, Motorbike, battery electric, 11-35kW/CH U</t>
        </is>
      </c>
      <c r="BF187" s="5" t="n">
        <v>0.077377615</v>
      </c>
      <c r="BG187" s="5">
        <f>BF187-R187</f>
        <v/>
      </c>
      <c r="BH187" s="2" t="n">
        <v>212.40737</v>
      </c>
    </row>
    <row r="188">
      <c r="A188">
        <f>B188&amp;" - "&amp;D188&amp;" - "&amp;IF(I188&lt;&gt;"",I188&amp;" - "&amp;E188,E188)</f>
        <v/>
      </c>
      <c r="B188" t="inlineStr">
        <is>
          <t>Motorbike, battery electric, 11-35kW</t>
        </is>
      </c>
      <c r="D188" s="18" t="n">
        <v>2030</v>
      </c>
      <c r="E188" t="inlineStr">
        <is>
          <t>CH</t>
        </is>
      </c>
      <c r="F188" t="inlineStr">
        <is>
          <t>None</t>
        </is>
      </c>
      <c r="G188" t="inlineStr">
        <is>
          <t>vkm</t>
        </is>
      </c>
      <c r="H188" t="inlineStr">
        <is>
          <t>BEV</t>
        </is>
      </c>
      <c r="I188" t="inlineStr">
        <is>
          <t>NMC</t>
        </is>
      </c>
      <c r="J188" t="inlineStr">
        <is>
          <t>None</t>
        </is>
      </c>
      <c r="L188" s="24" t="n">
        <v>0</v>
      </c>
      <c r="M188" s="24" t="n">
        <v>0</v>
      </c>
      <c r="N188" s="24" t="n">
        <v>0.007810600247623645</v>
      </c>
      <c r="O188" s="24" t="n">
        <v>0.01230659169225786</v>
      </c>
      <c r="P188" s="24" t="n">
        <v>0.004839523431328749</v>
      </c>
      <c r="Q188" s="24" t="n">
        <v>0.05684894537364832</v>
      </c>
      <c r="R188" s="24" t="n">
        <v>0.08180566074485857</v>
      </c>
      <c r="S188" s="26" t="n">
        <v>0</v>
      </c>
      <c r="T188" s="26" t="n">
        <v>0</v>
      </c>
      <c r="U188" s="26" t="n">
        <v>0.000826700743511107</v>
      </c>
      <c r="V188" s="26" t="n">
        <v>0.0004722191823356421</v>
      </c>
      <c r="W188" s="26" t="n">
        <v>0.0003327437219444277</v>
      </c>
      <c r="X188" s="26" t="n">
        <v>0.07216638110704394</v>
      </c>
      <c r="Y188" s="26" t="n">
        <v>0.07379804475483512</v>
      </c>
      <c r="Z188" s="28" t="n">
        <v>0</v>
      </c>
      <c r="AA188" s="28" t="n">
        <v>0.003127173544286591</v>
      </c>
      <c r="AB188" s="28" t="n">
        <v>0.0002422732529067532</v>
      </c>
      <c r="AC188" s="28" t="n">
        <v>0.0001543898913344915</v>
      </c>
      <c r="AD188" s="28" t="n">
        <v>0.0001485741843507739</v>
      </c>
      <c r="AE188" s="28" t="n">
        <v>0.005973094415369105</v>
      </c>
      <c r="AF188" s="28" t="n">
        <v>0.009645505288247716</v>
      </c>
      <c r="AG188" s="30" t="n">
        <v>0</v>
      </c>
      <c r="AH188" s="30" t="n">
        <v>1.649105312647228e-05</v>
      </c>
      <c r="AI188" s="30" t="n">
        <v>0.000553569048221143</v>
      </c>
      <c r="AJ188" s="30" t="n">
        <v>0.0003750735787279196</v>
      </c>
      <c r="AK188" s="30" t="n">
        <v>0.0001971963813979253</v>
      </c>
      <c r="AL188" s="30" t="n">
        <v>0.0173772699987046</v>
      </c>
      <c r="AM188" s="30" t="n">
        <v>0.01851960006017806</v>
      </c>
      <c r="AN188" s="32" t="n">
        <v>0</v>
      </c>
      <c r="AO188" s="32" t="n">
        <v>1.179775095002105e-05</v>
      </c>
      <c r="AP188" s="32" t="n">
        <v>6.979963279750106e-07</v>
      </c>
      <c r="AQ188" s="32" t="n">
        <v>7.464152422116936e-07</v>
      </c>
      <c r="AR188" s="32" t="n">
        <v>8.003043681261676e-07</v>
      </c>
      <c r="AS188" s="32" t="n">
        <v>1.539295930416039e-05</v>
      </c>
      <c r="AT188" s="32" t="n">
        <v>2.943542619249431e-05</v>
      </c>
      <c r="AU188" s="34" t="n">
        <v>0</v>
      </c>
      <c r="AV188" s="34" t="n">
        <v>0</v>
      </c>
      <c r="AW188" s="34" t="n">
        <v>0.3652573177414669</v>
      </c>
      <c r="AX188" s="34" t="n">
        <v>0.1764744841436473</v>
      </c>
      <c r="AY188" s="34" t="n">
        <v>0.1690082509170666</v>
      </c>
      <c r="AZ188" s="34" t="n">
        <v>0.8232064786684002</v>
      </c>
      <c r="BA188" s="34" t="n">
        <v>1.533946531470581</v>
      </c>
      <c r="BB188" s="6" t="n"/>
      <c r="BC188" s="6" t="n"/>
      <c r="BD188" t="inlineStr">
        <is>
          <t>transport, Motorbike, battery electric, 11-35kW, 2030/CH U</t>
        </is>
      </c>
      <c r="BF188" s="5" t="n">
        <v>0.07588078600000001</v>
      </c>
      <c r="BG188" s="5">
        <f>BF188-R188</f>
        <v/>
      </c>
      <c r="BH188" s="2" t="n">
        <v>198.96776</v>
      </c>
    </row>
    <row r="189">
      <c r="A189">
        <f>B189&amp;" - "&amp;D189&amp;" - "&amp;IF(I189&lt;&gt;"",I189&amp;" - "&amp;E189,E189)</f>
        <v/>
      </c>
      <c r="B189" t="inlineStr">
        <is>
          <t>Motorbike, battery electric, 11-35kW</t>
        </is>
      </c>
      <c r="D189" s="18" t="n">
        <v>2040</v>
      </c>
      <c r="E189" t="inlineStr">
        <is>
          <t>CH</t>
        </is>
      </c>
      <c r="F189" t="inlineStr">
        <is>
          <t>None</t>
        </is>
      </c>
      <c r="G189" t="inlineStr">
        <is>
          <t>vkm</t>
        </is>
      </c>
      <c r="H189" t="inlineStr">
        <is>
          <t>BEV</t>
        </is>
      </c>
      <c r="I189" t="inlineStr">
        <is>
          <t>NMC</t>
        </is>
      </c>
      <c r="J189" t="inlineStr">
        <is>
          <t>None</t>
        </is>
      </c>
      <c r="L189" s="24" t="n">
        <v>0</v>
      </c>
      <c r="M189" s="24" t="n">
        <v>0</v>
      </c>
      <c r="N189" s="24" t="n">
        <v>0.007810600247623645</v>
      </c>
      <c r="O189" s="24" t="n">
        <v>0.01230659169225786</v>
      </c>
      <c r="P189" s="24" t="n">
        <v>0.004842998218002713</v>
      </c>
      <c r="Q189" s="24" t="n">
        <v>0.05368490465788553</v>
      </c>
      <c r="R189" s="24" t="n">
        <v>0.07864509481576976</v>
      </c>
      <c r="S189" s="26" t="n">
        <v>0</v>
      </c>
      <c r="T189" s="26" t="n">
        <v>0</v>
      </c>
      <c r="U189" s="26" t="n">
        <v>0.000826700743511107</v>
      </c>
      <c r="V189" s="26" t="n">
        <v>0.0004722191823356421</v>
      </c>
      <c r="W189" s="26" t="n">
        <v>0.0003329632855157242</v>
      </c>
      <c r="X189" s="26" t="n">
        <v>0.06337911973557539</v>
      </c>
      <c r="Y189" s="26" t="n">
        <v>0.06501100294693786</v>
      </c>
      <c r="Z189" s="28" t="n">
        <v>0</v>
      </c>
      <c r="AA189" s="28" t="n">
        <v>0.003127173544286591</v>
      </c>
      <c r="AB189" s="28" t="n">
        <v>0.0002422732529067532</v>
      </c>
      <c r="AC189" s="28" t="n">
        <v>0.0001543898913344915</v>
      </c>
      <c r="AD189" s="28" t="n">
        <v>0.0001486739904496943</v>
      </c>
      <c r="AE189" s="28" t="n">
        <v>0.005328785458283026</v>
      </c>
      <c r="AF189" s="28" t="n">
        <v>0.009001296137260556</v>
      </c>
      <c r="AG189" s="30" t="n">
        <v>0</v>
      </c>
      <c r="AH189" s="30" t="n">
        <v>1.649105312647228e-05</v>
      </c>
      <c r="AI189" s="30" t="n">
        <v>0.000553569048221143</v>
      </c>
      <c r="AJ189" s="30" t="n">
        <v>0.0003750735787279196</v>
      </c>
      <c r="AK189" s="30" t="n">
        <v>0.0001972895278809378</v>
      </c>
      <c r="AL189" s="30" t="n">
        <v>0.01580116318138546</v>
      </c>
      <c r="AM189" s="30" t="n">
        <v>0.01694358638934193</v>
      </c>
      <c r="AN189" s="32" t="n">
        <v>0</v>
      </c>
      <c r="AO189" s="32" t="n">
        <v>1.179775095002105e-05</v>
      </c>
      <c r="AP189" s="32" t="n">
        <v>6.979963279750106e-07</v>
      </c>
      <c r="AQ189" s="32" t="n">
        <v>7.464152422116936e-07</v>
      </c>
      <c r="AR189" s="32" t="n">
        <v>8.006721582853002e-07</v>
      </c>
      <c r="AS189" s="32" t="n">
        <v>1.382403194090753e-05</v>
      </c>
      <c r="AT189" s="32" t="n">
        <v>2.786686661940058e-05</v>
      </c>
      <c r="AU189" s="34" t="n">
        <v>0</v>
      </c>
      <c r="AV189" s="34" t="n">
        <v>0</v>
      </c>
      <c r="AW189" s="34" t="n">
        <v>0.3652573177414669</v>
      </c>
      <c r="AX189" s="34" t="n">
        <v>0.1764744841436473</v>
      </c>
      <c r="AY189" s="34" t="n">
        <v>0.1691220826639917</v>
      </c>
      <c r="AZ189" s="34" t="n">
        <v>0.7670618483671925</v>
      </c>
      <c r="BA189" s="34" t="n">
        <v>1.477915732916298</v>
      </c>
      <c r="BB189" s="6" t="n"/>
      <c r="BC189" s="6" t="n"/>
      <c r="BD189" t="inlineStr">
        <is>
          <t>transport, Motorbike, battery electric, 11-35kW, 2040/CH U</t>
        </is>
      </c>
      <c r="BF189" s="5" t="n">
        <v>0.07366526600000001</v>
      </c>
      <c r="BG189" s="5">
        <f>BF189-R189</f>
        <v/>
      </c>
      <c r="BH189" s="2" t="n">
        <v>182.73556</v>
      </c>
    </row>
    <row r="190">
      <c r="A190">
        <f>B190&amp;" - "&amp;D190&amp;" - "&amp;IF(I190&lt;&gt;"",I190&amp;" - "&amp;E190,E190)</f>
        <v/>
      </c>
      <c r="B190" t="inlineStr">
        <is>
          <t>Motorbike, battery electric, 11-35kW</t>
        </is>
      </c>
      <c r="D190" s="18" t="n">
        <v>2050</v>
      </c>
      <c r="E190" t="inlineStr">
        <is>
          <t>CH</t>
        </is>
      </c>
      <c r="F190" t="inlineStr">
        <is>
          <t>None</t>
        </is>
      </c>
      <c r="G190" t="inlineStr">
        <is>
          <t>vkm</t>
        </is>
      </c>
      <c r="H190" t="inlineStr">
        <is>
          <t>BEV</t>
        </is>
      </c>
      <c r="I190" t="inlineStr">
        <is>
          <t>NMC</t>
        </is>
      </c>
      <c r="J190" t="inlineStr">
        <is>
          <t>None</t>
        </is>
      </c>
      <c r="L190" s="24" t="n">
        <v>0</v>
      </c>
      <c r="M190" s="24" t="n">
        <v>0</v>
      </c>
      <c r="N190" s="24" t="n">
        <v>0.007810600247623645</v>
      </c>
      <c r="O190" s="24" t="n">
        <v>0.0116988587691834</v>
      </c>
      <c r="P190" s="24" t="n">
        <v>0.004842133314769455</v>
      </c>
      <c r="Q190" s="24" t="n">
        <v>0.08121590004714117</v>
      </c>
      <c r="R190" s="24" t="n">
        <v>0.1055674923787177</v>
      </c>
      <c r="S190" s="26" t="n">
        <v>0</v>
      </c>
      <c r="T190" s="26" t="n">
        <v>0</v>
      </c>
      <c r="U190" s="26" t="n">
        <v>0.000826700743511107</v>
      </c>
      <c r="V190" s="26" t="n">
        <v>0.0004488997165412894</v>
      </c>
      <c r="W190" s="26" t="n">
        <v>0.000332908634321122</v>
      </c>
      <c r="X190" s="26" t="n">
        <v>0.1117595975810074</v>
      </c>
      <c r="Y190" s="26" t="n">
        <v>0.1133681066753809</v>
      </c>
      <c r="Z190" s="28" t="n">
        <v>0</v>
      </c>
      <c r="AA190" s="28" t="n">
        <v>0.003127173544286591</v>
      </c>
      <c r="AB190" s="28" t="n">
        <v>0.0002422732529067532</v>
      </c>
      <c r="AC190" s="28" t="n">
        <v>0.0001467656991698253</v>
      </c>
      <c r="AD190" s="28" t="n">
        <v>0.0001486491478835875</v>
      </c>
      <c r="AE190" s="28" t="n">
        <v>0.009351997603932164</v>
      </c>
      <c r="AF190" s="28" t="n">
        <v>0.01301685924817892</v>
      </c>
      <c r="AG190" s="30" t="n">
        <v>0</v>
      </c>
      <c r="AH190" s="30" t="n">
        <v>1.649105312647228e-05</v>
      </c>
      <c r="AI190" s="30" t="n">
        <v>0.000553569048221143</v>
      </c>
      <c r="AJ190" s="30" t="n">
        <v>0.0003565514266919729</v>
      </c>
      <c r="AK190" s="30" t="n">
        <v>0.0001972663429484849</v>
      </c>
      <c r="AL190" s="30" t="n">
        <v>0.02616903821518649</v>
      </c>
      <c r="AM190" s="30" t="n">
        <v>0.02729291608617456</v>
      </c>
      <c r="AN190" s="32" t="n">
        <v>0</v>
      </c>
      <c r="AO190" s="32" t="n">
        <v>1.179775095002105e-05</v>
      </c>
      <c r="AP190" s="32" t="n">
        <v>6.979963279750106e-07</v>
      </c>
      <c r="AQ190" s="32" t="n">
        <v>7.095552302506223e-07</v>
      </c>
      <c r="AR190" s="32" t="n">
        <v>8.005806122631581e-07</v>
      </c>
      <c r="AS190" s="32" t="n">
        <v>2.262835477236926e-05</v>
      </c>
      <c r="AT190" s="32" t="n">
        <v>3.66342378928791e-05</v>
      </c>
      <c r="AU190" s="34" t="n">
        <v>0</v>
      </c>
      <c r="AV190" s="34" t="n">
        <v>0</v>
      </c>
      <c r="AW190" s="34" t="n">
        <v>0.3652573177414669</v>
      </c>
      <c r="AX190" s="34" t="n">
        <v>0.1677596948032202</v>
      </c>
      <c r="AY190" s="34" t="n">
        <v>0.1690937489977265</v>
      </c>
      <c r="AZ190" s="34" t="n">
        <v>1.179480166452196</v>
      </c>
      <c r="BA190" s="34" t="n">
        <v>1.881590927994609</v>
      </c>
      <c r="BB190" s="6" t="n"/>
      <c r="BC190" s="6" t="n"/>
      <c r="BD190" t="inlineStr">
        <is>
          <t>transport, Motorbike, battery electric, 11-35kW, 2050/CH U</t>
        </is>
      </c>
      <c r="BF190" s="5" t="n">
        <v>0.089262224</v>
      </c>
      <c r="BG190" s="5">
        <f>BF190-R190</f>
        <v/>
      </c>
      <c r="BH190" s="2" t="n">
        <v>270.63082</v>
      </c>
    </row>
    <row r="191">
      <c r="A191">
        <f>B191&amp;" - "&amp;D191&amp;" - "&amp;IF(I191&lt;&gt;"",I191&amp;" - "&amp;E191,E191)</f>
        <v/>
      </c>
      <c r="B191" t="inlineStr">
        <is>
          <t>Motorbike, battery electric, &gt;35kW</t>
        </is>
      </c>
      <c r="D191" s="18" t="n">
        <v>2020</v>
      </c>
      <c r="E191" t="inlineStr">
        <is>
          <t>CH</t>
        </is>
      </c>
      <c r="F191" t="inlineStr">
        <is>
          <t>None</t>
        </is>
      </c>
      <c r="G191" t="inlineStr">
        <is>
          <t>vkm</t>
        </is>
      </c>
      <c r="H191" t="inlineStr">
        <is>
          <t>BEV</t>
        </is>
      </c>
      <c r="I191" t="inlineStr">
        <is>
          <t>NMC</t>
        </is>
      </c>
      <c r="J191" t="inlineStr">
        <is>
          <t>None</t>
        </is>
      </c>
      <c r="L191" s="24" t="n">
        <v>0</v>
      </c>
      <c r="M191" s="24" t="n">
        <v>0</v>
      </c>
      <c r="N191" s="24" t="n">
        <v>0.008710249309141712</v>
      </c>
      <c r="O191" s="24" t="n">
        <v>0.01230659169225786</v>
      </c>
      <c r="P191" s="24" t="n">
        <v>0.005243994669674618</v>
      </c>
      <c r="Q191" s="24" t="n">
        <v>0.09354922122940545</v>
      </c>
      <c r="R191" s="24" t="n">
        <v>0.1198100569004796</v>
      </c>
      <c r="S191" s="26" t="n">
        <v>0</v>
      </c>
      <c r="T191" s="26" t="n">
        <v>0</v>
      </c>
      <c r="U191" s="26" t="n">
        <v>0.0009219226886211946</v>
      </c>
      <c r="V191" s="26" t="n">
        <v>0.0004722191823356421</v>
      </c>
      <c r="W191" s="26" t="n">
        <v>0.0003583013051604949</v>
      </c>
      <c r="X191" s="26" t="n">
        <v>0.1397432492731298</v>
      </c>
      <c r="Y191" s="26" t="n">
        <v>0.1414956924492471</v>
      </c>
      <c r="Z191" s="28" t="n">
        <v>0</v>
      </c>
      <c r="AA191" s="28" t="n">
        <v>0.003127173544286591</v>
      </c>
      <c r="AB191" s="28" t="n">
        <v>0.0002701790344982262</v>
      </c>
      <c r="AC191" s="28" t="n">
        <v>0.0001543898913344915</v>
      </c>
      <c r="AD191" s="28" t="n">
        <v>0.0001601917885989165</v>
      </c>
      <c r="AE191" s="28" t="n">
        <v>0.01142293073770173</v>
      </c>
      <c r="AF191" s="28" t="n">
        <v>0.01513486499641996</v>
      </c>
      <c r="AG191" s="30" t="n">
        <v>0</v>
      </c>
      <c r="AH191" s="30" t="n">
        <v>1.649105312647228e-05</v>
      </c>
      <c r="AI191" s="30" t="n">
        <v>0.0006173308410320248</v>
      </c>
      <c r="AJ191" s="30" t="n">
        <v>0.0003750735787279196</v>
      </c>
      <c r="AK191" s="30" t="n">
        <v>0.0002080387947218662</v>
      </c>
      <c r="AL191" s="30" t="n">
        <v>0.0314395456808026</v>
      </c>
      <c r="AM191" s="30" t="n">
        <v>0.03265647994841089</v>
      </c>
      <c r="AN191" s="32" t="n">
        <v>0</v>
      </c>
      <c r="AO191" s="32" t="n">
        <v>1.179775095002105e-05</v>
      </c>
      <c r="AP191" s="32" t="n">
        <v>7.783937009678004e-07</v>
      </c>
      <c r="AQ191" s="32" t="n">
        <v>7.464152422116936e-07</v>
      </c>
      <c r="AR191" s="32" t="n">
        <v>8.431157850774211e-07</v>
      </c>
      <c r="AS191" s="32" t="n">
        <v>2.84559530699819e-05</v>
      </c>
      <c r="AT191" s="32" t="n">
        <v>4.262162874825987e-05</v>
      </c>
      <c r="AU191" s="34" t="n">
        <v>0</v>
      </c>
      <c r="AV191" s="34" t="n">
        <v>0</v>
      </c>
      <c r="AW191" s="34" t="n">
        <v>0.4073287837877151</v>
      </c>
      <c r="AX191" s="34" t="n">
        <v>0.1764744841436473</v>
      </c>
      <c r="AY191" s="34" t="n">
        <v>0.1822584650919019</v>
      </c>
      <c r="AZ191" s="34" t="n">
        <v>1.394535777830567</v>
      </c>
      <c r="BA191" s="34" t="n">
        <v>2.160597510853831</v>
      </c>
      <c r="BB191" s="6" t="n"/>
      <c r="BC191" s="6" t="n"/>
      <c r="BD191" t="inlineStr">
        <is>
          <t>transport, Motorbike, battery electric, &gt;35kW/CH U</t>
        </is>
      </c>
      <c r="BF191" s="5" t="n">
        <v>0.10250206</v>
      </c>
      <c r="BG191" s="5">
        <f>BF191-R191</f>
        <v/>
      </c>
      <c r="BH191" s="2" t="n">
        <v>330.59538</v>
      </c>
    </row>
    <row r="192">
      <c r="A192">
        <f>B192&amp;" - "&amp;D192&amp;" - "&amp;IF(I192&lt;&gt;"",I192&amp;" - "&amp;E192,E192)</f>
        <v/>
      </c>
      <c r="B192" t="inlineStr">
        <is>
          <t>Motorbike, battery electric, &gt;35kW</t>
        </is>
      </c>
      <c r="D192" s="18" t="n">
        <v>2030</v>
      </c>
      <c r="E192" t="inlineStr">
        <is>
          <t>CH</t>
        </is>
      </c>
      <c r="F192" t="inlineStr">
        <is>
          <t>None</t>
        </is>
      </c>
      <c r="G192" t="inlineStr">
        <is>
          <t>vkm</t>
        </is>
      </c>
      <c r="H192" t="inlineStr">
        <is>
          <t>BEV</t>
        </is>
      </c>
      <c r="I192" t="inlineStr">
        <is>
          <t>NMC</t>
        </is>
      </c>
      <c r="J192" t="inlineStr">
        <is>
          <t>None</t>
        </is>
      </c>
      <c r="L192" s="24" t="n">
        <v>0</v>
      </c>
      <c r="M192" s="24" t="n">
        <v>0</v>
      </c>
      <c r="N192" s="24" t="n">
        <v>0.008710249309141712</v>
      </c>
      <c r="O192" s="24" t="n">
        <v>0.01230659169225786</v>
      </c>
      <c r="P192" s="24" t="n">
        <v>0.005245603086213659</v>
      </c>
      <c r="Q192" s="24" t="n">
        <v>0.08788874783758996</v>
      </c>
      <c r="R192" s="24" t="n">
        <v>0.1141511919252032</v>
      </c>
      <c r="S192" s="26" t="n">
        <v>0</v>
      </c>
      <c r="T192" s="26" t="n">
        <v>0</v>
      </c>
      <c r="U192" s="26" t="n">
        <v>0.0009219226886211946</v>
      </c>
      <c r="V192" s="26" t="n">
        <v>0.0004722191823356421</v>
      </c>
      <c r="W192" s="26" t="n">
        <v>0.0003584029372065972</v>
      </c>
      <c r="X192" s="26" t="n">
        <v>0.1236173950741264</v>
      </c>
      <c r="Y192" s="26" t="n">
        <v>0.1253699398822898</v>
      </c>
      <c r="Z192" s="28" t="n">
        <v>0</v>
      </c>
      <c r="AA192" s="28" t="n">
        <v>0.003127173544286591</v>
      </c>
      <c r="AB192" s="28" t="n">
        <v>0.0002701790344982262</v>
      </c>
      <c r="AC192" s="28" t="n">
        <v>0.0001543898913344915</v>
      </c>
      <c r="AD192" s="28" t="n">
        <v>0.0001602379870551853</v>
      </c>
      <c r="AE192" s="28" t="n">
        <v>0.01024722636653862</v>
      </c>
      <c r="AF192" s="28" t="n">
        <v>0.01395920682371311</v>
      </c>
      <c r="AG192" s="30" t="n">
        <v>0</v>
      </c>
      <c r="AH192" s="30" t="n">
        <v>1.649105312647228e-05</v>
      </c>
      <c r="AI192" s="30" t="n">
        <v>0.0006173308410320248</v>
      </c>
      <c r="AJ192" s="30" t="n">
        <v>0.0003750735787279196</v>
      </c>
      <c r="AK192" s="30" t="n">
        <v>0.0002080819105611646</v>
      </c>
      <c r="AL192" s="30" t="n">
        <v>0.0285729108748459</v>
      </c>
      <c r="AM192" s="30" t="n">
        <v>0.02978988825829348</v>
      </c>
      <c r="AN192" s="32" t="n">
        <v>0</v>
      </c>
      <c r="AO192" s="32" t="n">
        <v>1.179775095002105e-05</v>
      </c>
      <c r="AP192" s="32" t="n">
        <v>7.783937009678004e-07</v>
      </c>
      <c r="AQ192" s="32" t="n">
        <v>7.464152422116936e-07</v>
      </c>
      <c r="AR192" s="32" t="n">
        <v>8.432860285571943e-07</v>
      </c>
      <c r="AS192" s="32" t="n">
        <v>2.557719635596229e-05</v>
      </c>
      <c r="AT192" s="32" t="n">
        <v>3.974304227772003e-05</v>
      </c>
      <c r="AU192" s="34" t="n">
        <v>0</v>
      </c>
      <c r="AV192" s="34" t="n">
        <v>0</v>
      </c>
      <c r="AW192" s="34" t="n">
        <v>0.4073287837877151</v>
      </c>
      <c r="AX192" s="34" t="n">
        <v>0.1764744841436473</v>
      </c>
      <c r="AY192" s="34" t="n">
        <v>0.1823111557695179</v>
      </c>
      <c r="AZ192" s="34" t="n">
        <v>1.292956185038838</v>
      </c>
      <c r="BA192" s="34" t="n">
        <v>2.059070608739718</v>
      </c>
      <c r="BB192" s="6" t="n"/>
      <c r="BC192" s="6" t="n"/>
      <c r="BD192" t="inlineStr">
        <is>
          <t>transport, Motorbike, battery electric, &gt;35kW, 2030/CH U</t>
        </is>
      </c>
      <c r="BF192" s="5" t="n">
        <v>0.098470921</v>
      </c>
      <c r="BG192" s="5">
        <f>BF192-R192</f>
        <v/>
      </c>
      <c r="BH192" s="2" t="n">
        <v>300.71695</v>
      </c>
    </row>
    <row r="193">
      <c r="A193">
        <f>B193&amp;" - "&amp;D193&amp;" - "&amp;IF(I193&lt;&gt;"",I193&amp;" - "&amp;E193,E193)</f>
        <v/>
      </c>
      <c r="B193" t="inlineStr">
        <is>
          <t>Motorbike, battery electric, &gt;35kW</t>
        </is>
      </c>
      <c r="D193" s="18" t="n">
        <v>2040</v>
      </c>
      <c r="E193" t="inlineStr">
        <is>
          <t>CH</t>
        </is>
      </c>
      <c r="F193" t="inlineStr">
        <is>
          <t>None</t>
        </is>
      </c>
      <c r="G193" t="inlineStr">
        <is>
          <t>vkm</t>
        </is>
      </c>
      <c r="H193" t="inlineStr">
        <is>
          <t>BEV</t>
        </is>
      </c>
      <c r="I193" t="inlineStr">
        <is>
          <t>NMC</t>
        </is>
      </c>
      <c r="J193" t="inlineStr">
        <is>
          <t>None</t>
        </is>
      </c>
      <c r="L193" s="24" t="n">
        <v>0</v>
      </c>
      <c r="M193" s="24" t="n">
        <v>0</v>
      </c>
      <c r="N193" s="24" t="n">
        <v>0.008710249309141712</v>
      </c>
      <c r="O193" s="24" t="n">
        <v>0.01230659169225786</v>
      </c>
      <c r="P193" s="24" t="n">
        <v>0.005248319185840906</v>
      </c>
      <c r="Q193" s="24" t="n">
        <v>0.08027524353908473</v>
      </c>
      <c r="R193" s="24" t="n">
        <v>0.1065404037263252</v>
      </c>
      <c r="S193" s="26" t="n">
        <v>0</v>
      </c>
      <c r="T193" s="26" t="n">
        <v>0</v>
      </c>
      <c r="U193" s="26" t="n">
        <v>0.0009219226886211946</v>
      </c>
      <c r="V193" s="26" t="n">
        <v>0.0004722191823356421</v>
      </c>
      <c r="W193" s="26" t="n">
        <v>0.0003585745611335058</v>
      </c>
      <c r="X193" s="26" t="n">
        <v>0.1052993504565712</v>
      </c>
      <c r="Y193" s="26" t="n">
        <v>0.1070520668886615</v>
      </c>
      <c r="Z193" s="28" t="n">
        <v>0</v>
      </c>
      <c r="AA193" s="28" t="n">
        <v>0.003127173544286591</v>
      </c>
      <c r="AB193" s="28" t="n">
        <v>0.0002701790344982262</v>
      </c>
      <c r="AC193" s="28" t="n">
        <v>0.0001543898913344915</v>
      </c>
      <c r="AD193" s="28" t="n">
        <v>0.0001603160014294507</v>
      </c>
      <c r="AE193" s="28" t="n">
        <v>0.00885609913637175</v>
      </c>
      <c r="AF193" s="28" t="n">
        <v>0.01256815760792051</v>
      </c>
      <c r="AG193" s="30" t="n">
        <v>0</v>
      </c>
      <c r="AH193" s="30" t="n">
        <v>1.649105312647228e-05</v>
      </c>
      <c r="AI193" s="30" t="n">
        <v>0.0006173308410320248</v>
      </c>
      <c r="AJ193" s="30" t="n">
        <v>0.0003750735787279196</v>
      </c>
      <c r="AK193" s="30" t="n">
        <v>0.0002081547193841308</v>
      </c>
      <c r="AL193" s="30" t="n">
        <v>0.02511793462766259</v>
      </c>
      <c r="AM193" s="30" t="n">
        <v>0.02633498481993314</v>
      </c>
      <c r="AN193" s="32" t="n">
        <v>0</v>
      </c>
      <c r="AO193" s="32" t="n">
        <v>1.179775095002105e-05</v>
      </c>
      <c r="AP193" s="32" t="n">
        <v>7.783937009678004e-07</v>
      </c>
      <c r="AQ193" s="32" t="n">
        <v>7.464152422116936e-07</v>
      </c>
      <c r="AR193" s="32" t="n">
        <v>8.43573515188132e-07</v>
      </c>
      <c r="AS193" s="32" t="n">
        <v>2.228878710164987e-05</v>
      </c>
      <c r="AT193" s="32" t="n">
        <v>3.645492051003854e-05</v>
      </c>
      <c r="AU193" s="34" t="n">
        <v>0</v>
      </c>
      <c r="AV193" s="34" t="n">
        <v>0</v>
      </c>
      <c r="AW193" s="34" t="n">
        <v>0.4073287837877151</v>
      </c>
      <c r="AX193" s="34" t="n">
        <v>0.1764744841436473</v>
      </c>
      <c r="AY193" s="34" t="n">
        <v>0.1824001334232279</v>
      </c>
      <c r="AZ193" s="34" t="n">
        <v>1.165497560317826</v>
      </c>
      <c r="BA193" s="34" t="n">
        <v>1.931700961672416</v>
      </c>
      <c r="BB193" s="6" t="n"/>
      <c r="BC193" s="6" t="n"/>
      <c r="BD193" t="inlineStr">
        <is>
          <t>transport, Motorbike, battery electric, &gt;35kW, 2040/CH U</t>
        </is>
      </c>
      <c r="BF193" s="5" t="n">
        <v>0.093453468</v>
      </c>
      <c r="BG193" s="5">
        <f>BF193-R193</f>
        <v/>
      </c>
      <c r="BH193" s="2" t="n">
        <v>266.90017</v>
      </c>
    </row>
    <row r="194">
      <c r="A194">
        <f>B194&amp;" - "&amp;D194&amp;" - "&amp;IF(I194&lt;&gt;"",I194&amp;" - "&amp;E194,E194)</f>
        <v/>
      </c>
      <c r="B194" t="inlineStr">
        <is>
          <t>Motorbike, battery electric, &gt;35kW</t>
        </is>
      </c>
      <c r="D194" s="18" t="n">
        <v>2050</v>
      </c>
      <c r="E194" t="inlineStr">
        <is>
          <t>CH</t>
        </is>
      </c>
      <c r="F194" t="inlineStr">
        <is>
          <t>None</t>
        </is>
      </c>
      <c r="G194" t="inlineStr">
        <is>
          <t>vkm</t>
        </is>
      </c>
      <c r="H194" t="inlineStr">
        <is>
          <t>BEV</t>
        </is>
      </c>
      <c r="I194" t="inlineStr">
        <is>
          <t>NMC</t>
        </is>
      </c>
      <c r="J194" t="inlineStr">
        <is>
          <t>None</t>
        </is>
      </c>
      <c r="L194" s="24" t="n">
        <v>0</v>
      </c>
      <c r="M194" s="24" t="n">
        <v>0</v>
      </c>
      <c r="N194" s="24" t="n">
        <v>0.008710249309141712</v>
      </c>
      <c r="O194" s="24" t="n">
        <v>0.01993667854145774</v>
      </c>
      <c r="P194" s="24" t="n">
        <v>0.005247090112825224</v>
      </c>
      <c r="Q194" s="24" t="n">
        <v>0.1234468118432987</v>
      </c>
      <c r="R194" s="24" t="n">
        <v>0.1573408298067234</v>
      </c>
      <c r="S194" s="26" t="n">
        <v>0</v>
      </c>
      <c r="T194" s="26" t="n">
        <v>0</v>
      </c>
      <c r="U194" s="26" t="n">
        <v>0.0009219226886211946</v>
      </c>
      <c r="V194" s="26" t="n">
        <v>0.0007649950753837402</v>
      </c>
      <c r="W194" s="26" t="n">
        <v>0.0003584968989095975</v>
      </c>
      <c r="X194" s="26" t="n">
        <v>0.1930789600354458</v>
      </c>
      <c r="Y194" s="26" t="n">
        <v>0.1951243746983603</v>
      </c>
      <c r="Z194" s="28" t="n">
        <v>0</v>
      </c>
      <c r="AA194" s="28" t="n">
        <v>0.003127173544286591</v>
      </c>
      <c r="AB194" s="28" t="n">
        <v>0.0002701790344982262</v>
      </c>
      <c r="AC194" s="28" t="n">
        <v>0.0002501116239618763</v>
      </c>
      <c r="AD194" s="28" t="n">
        <v>0.0001602806988355094</v>
      </c>
      <c r="AE194" s="28" t="n">
        <v>0.0158370630389519</v>
      </c>
      <c r="AF194" s="28" t="n">
        <v>0.0196448079405341</v>
      </c>
      <c r="AG194" s="30" t="n">
        <v>0</v>
      </c>
      <c r="AH194" s="30" t="n">
        <v>1.649105312647228e-05</v>
      </c>
      <c r="AI194" s="30" t="n">
        <v>0.0006173308410320248</v>
      </c>
      <c r="AJ194" s="30" t="n">
        <v>0.0006076191975392298</v>
      </c>
      <c r="AK194" s="30" t="n">
        <v>0.0002081217723748556</v>
      </c>
      <c r="AL194" s="30" t="n">
        <v>0.0427925395877819</v>
      </c>
      <c r="AM194" s="30" t="n">
        <v>0.04424210245185448</v>
      </c>
      <c r="AN194" s="32" t="n">
        <v>0</v>
      </c>
      <c r="AO194" s="32" t="n">
        <v>1.179775095002105e-05</v>
      </c>
      <c r="AP194" s="32" t="n">
        <v>7.783937009678004e-07</v>
      </c>
      <c r="AQ194" s="32" t="n">
        <v>1.209192692382944e-06</v>
      </c>
      <c r="AR194" s="32" t="n">
        <v>8.434434234724563e-07</v>
      </c>
      <c r="AS194" s="32" t="n">
        <v>3.815619918652316e-05</v>
      </c>
      <c r="AT194" s="32" t="n">
        <v>5.278497995336741e-05</v>
      </c>
      <c r="AU194" s="34" t="n">
        <v>0</v>
      </c>
      <c r="AV194" s="34" t="n">
        <v>0</v>
      </c>
      <c r="AW194" s="34" t="n">
        <v>0.4073287837877151</v>
      </c>
      <c r="AX194" s="34" t="n">
        <v>0.2858886643127085</v>
      </c>
      <c r="AY194" s="34" t="n">
        <v>0.1823598697922195</v>
      </c>
      <c r="AZ194" s="34" t="n">
        <v>1.844598793175267</v>
      </c>
      <c r="BA194" s="34" t="n">
        <v>2.72017611106791</v>
      </c>
      <c r="BB194" s="6" t="n"/>
      <c r="BC194" s="6" t="n"/>
      <c r="BD194" t="inlineStr">
        <is>
          <t>transport, Motorbike, battery electric, &gt;35kW, 2050/CH U</t>
        </is>
      </c>
      <c r="BF194" s="5" t="n">
        <v>0.1258591</v>
      </c>
      <c r="BG194" s="5">
        <f>BF194-R194</f>
        <v/>
      </c>
      <c r="BH194" s="2" t="n">
        <v>434.02947</v>
      </c>
    </row>
    <row r="195">
      <c r="A195">
        <f>B195&amp;" - "&amp;D195&amp;" - "&amp;IF(I195&lt;&gt;"",I195&amp;" - "&amp;E195,E195)</f>
        <v/>
      </c>
      <c r="B195" t="inlineStr">
        <is>
          <t>Motorbike, battery electric, &lt;4kW</t>
        </is>
      </c>
      <c r="D195" s="18" t="n">
        <v>2020</v>
      </c>
      <c r="E195" t="inlineStr">
        <is>
          <t>CH</t>
        </is>
      </c>
      <c r="F195" t="inlineStr">
        <is>
          <t>None</t>
        </is>
      </c>
      <c r="G195" t="inlineStr">
        <is>
          <t>vkm</t>
        </is>
      </c>
      <c r="H195" t="inlineStr">
        <is>
          <t>BEV</t>
        </is>
      </c>
      <c r="I195" t="inlineStr">
        <is>
          <t>LFP</t>
        </is>
      </c>
      <c r="J195" t="inlineStr">
        <is>
          <t>None</t>
        </is>
      </c>
      <c r="L195" s="24" t="n">
        <v>0</v>
      </c>
      <c r="M195" s="24" t="n">
        <v>0</v>
      </c>
      <c r="N195" s="24" t="n">
        <v>0.003836250793656903</v>
      </c>
      <c r="O195" s="24" t="n">
        <v>0.01230659169225786</v>
      </c>
      <c r="P195" s="24" t="n">
        <v>0.004486111831226946</v>
      </c>
      <c r="Q195" s="24" t="n">
        <v>0.04111091243896036</v>
      </c>
      <c r="R195" s="24" t="n">
        <v>0.06173986675610207</v>
      </c>
      <c r="S195" s="26" t="n">
        <v>0</v>
      </c>
      <c r="T195" s="26" t="n">
        <v>0</v>
      </c>
      <c r="U195" s="26" t="n">
        <v>0.0004060419536099208</v>
      </c>
      <c r="V195" s="26" t="n">
        <v>0.0004722191823356421</v>
      </c>
      <c r="W195" s="26" t="n">
        <v>0.0003104124767956648</v>
      </c>
      <c r="X195" s="26" t="n">
        <v>0.02664028343289539</v>
      </c>
      <c r="Y195" s="26" t="n">
        <v>0.02782895704563662</v>
      </c>
      <c r="Z195" s="28" t="n">
        <v>0</v>
      </c>
      <c r="AA195" s="28" t="n">
        <v>0.003127173544286591</v>
      </c>
      <c r="AB195" s="28" t="n">
        <v>0.0001189948184876246</v>
      </c>
      <c r="AC195" s="28" t="n">
        <v>0.0001543898913344915</v>
      </c>
      <c r="AD195" s="28" t="n">
        <v>0.0001384231631719214</v>
      </c>
      <c r="AE195" s="28" t="n">
        <v>0.002971624822696412</v>
      </c>
      <c r="AF195" s="28" t="n">
        <v>0.00651060623997704</v>
      </c>
      <c r="AG195" s="30" t="n">
        <v>0</v>
      </c>
      <c r="AH195" s="30" t="n">
        <v>1.649105312647228e-05</v>
      </c>
      <c r="AI195" s="30" t="n">
        <v>0.0002718907168790728</v>
      </c>
      <c r="AJ195" s="30" t="n">
        <v>0.0003750735787279196</v>
      </c>
      <c r="AK195" s="30" t="n">
        <v>0.0001877226925951076</v>
      </c>
      <c r="AL195" s="30" t="n">
        <v>0.01036701087183492</v>
      </c>
      <c r="AM195" s="30" t="n">
        <v>0.01121818891316349</v>
      </c>
      <c r="AN195" s="32" t="n">
        <v>0</v>
      </c>
      <c r="AO195" s="32" t="n">
        <v>1.179775095002105e-05</v>
      </c>
      <c r="AP195" s="32" t="n">
        <v>3.428275525915461e-07</v>
      </c>
      <c r="AQ195" s="32" t="n">
        <v>7.464152422116936e-07</v>
      </c>
      <c r="AR195" s="32" t="n">
        <v>7.628973786224294e-07</v>
      </c>
      <c r="AS195" s="32" t="n">
        <v>7.623137571744916e-06</v>
      </c>
      <c r="AT195" s="32" t="n">
        <v>2.127302869519163e-05</v>
      </c>
      <c r="AU195" s="34" t="n">
        <v>0</v>
      </c>
      <c r="AV195" s="34" t="n">
        <v>0</v>
      </c>
      <c r="AW195" s="34" t="n">
        <v>0.1793996147096391</v>
      </c>
      <c r="AX195" s="34" t="n">
        <v>0.1764744841436473</v>
      </c>
      <c r="AY195" s="34" t="n">
        <v>0.1574307172156077</v>
      </c>
      <c r="AZ195" s="34" t="n">
        <v>0.5598046896299951</v>
      </c>
      <c r="BA195" s="34" t="n">
        <v>1.073109505698889</v>
      </c>
      <c r="BB195" s="6" t="n"/>
      <c r="BC195" s="6" t="n"/>
      <c r="BD195" t="inlineStr">
        <is>
          <t>transport, Motorbike, battery electric, &lt;4kW, LFP battery/CH U</t>
        </is>
      </c>
      <c r="BF195" s="5" t="n">
        <v>0.06238615000000001</v>
      </c>
      <c r="BG195" s="5">
        <f>BF195-R195</f>
        <v/>
      </c>
      <c r="BH195" s="2" t="n">
        <v>139.80157</v>
      </c>
    </row>
    <row r="196">
      <c r="A196">
        <f>B196&amp;" - "&amp;D196&amp;" - "&amp;IF(I196&lt;&gt;"",I196&amp;" - "&amp;E196,E196)</f>
        <v/>
      </c>
      <c r="B196" t="inlineStr">
        <is>
          <t>Motorbike, battery electric, &lt;4kW</t>
        </is>
      </c>
      <c r="D196" s="18" t="n">
        <v>2030</v>
      </c>
      <c r="E196" t="inlineStr">
        <is>
          <t>CH</t>
        </is>
      </c>
      <c r="F196" t="inlineStr">
        <is>
          <t>None</t>
        </is>
      </c>
      <c r="G196" t="inlineStr">
        <is>
          <t>vkm</t>
        </is>
      </c>
      <c r="H196" t="inlineStr">
        <is>
          <t>BEV</t>
        </is>
      </c>
      <c r="I196" t="inlineStr">
        <is>
          <t>LFP</t>
        </is>
      </c>
      <c r="J196" t="inlineStr">
        <is>
          <t>None</t>
        </is>
      </c>
      <c r="L196" s="24" t="n">
        <v>0</v>
      </c>
      <c r="M196" s="24" t="n">
        <v>0</v>
      </c>
      <c r="N196" s="24" t="n">
        <v>0.003836250793656903</v>
      </c>
      <c r="O196" s="24" t="n">
        <v>0.01230659169225786</v>
      </c>
      <c r="P196" s="24" t="n">
        <v>0.004530161201159347</v>
      </c>
      <c r="Q196" s="24" t="n">
        <v>0.0475079303803492</v>
      </c>
      <c r="R196" s="24" t="n">
        <v>0.06818093406742332</v>
      </c>
      <c r="S196" s="26" t="n">
        <v>0</v>
      </c>
      <c r="T196" s="26" t="n">
        <v>0</v>
      </c>
      <c r="U196" s="26" t="n">
        <v>0.0004060419536099208</v>
      </c>
      <c r="V196" s="26" t="n">
        <v>0.0004722191823356421</v>
      </c>
      <c r="W196" s="26" t="n">
        <v>0.0003131958525488252</v>
      </c>
      <c r="X196" s="26" t="n">
        <v>0.02982572364024798</v>
      </c>
      <c r="Y196" s="26" t="n">
        <v>0.03101718062874237</v>
      </c>
      <c r="Z196" s="28" t="n">
        <v>0</v>
      </c>
      <c r="AA196" s="28" t="n">
        <v>0.003127173544286591</v>
      </c>
      <c r="AB196" s="28" t="n">
        <v>0.0001189948184876246</v>
      </c>
      <c r="AC196" s="28" t="n">
        <v>0.0001543898913344915</v>
      </c>
      <c r="AD196" s="28" t="n">
        <v>0.0001396883907053982</v>
      </c>
      <c r="AE196" s="28" t="n">
        <v>0.003506841290186575</v>
      </c>
      <c r="AF196" s="28" t="n">
        <v>0.007047087935000681</v>
      </c>
      <c r="AG196" s="30" t="n">
        <v>0</v>
      </c>
      <c r="AH196" s="30" t="n">
        <v>1.649105312647228e-05</v>
      </c>
      <c r="AI196" s="30" t="n">
        <v>0.0002718907168790728</v>
      </c>
      <c r="AJ196" s="30" t="n">
        <v>0.0003750735787279196</v>
      </c>
      <c r="AK196" s="30" t="n">
        <v>0.000188903497137402</v>
      </c>
      <c r="AL196" s="30" t="n">
        <v>0.0120713640920822</v>
      </c>
      <c r="AM196" s="30" t="n">
        <v>0.01292372293795307</v>
      </c>
      <c r="AN196" s="32" t="n">
        <v>0</v>
      </c>
      <c r="AO196" s="32" t="n">
        <v>1.179775095002105e-05</v>
      </c>
      <c r="AP196" s="32" t="n">
        <v>3.428275525915461e-07</v>
      </c>
      <c r="AQ196" s="32" t="n">
        <v>7.464152422116936e-07</v>
      </c>
      <c r="AR196" s="32" t="n">
        <v>7.675598014694241e-07</v>
      </c>
      <c r="AS196" s="32" t="n">
        <v>8.420088519170645e-06</v>
      </c>
      <c r="AT196" s="32" t="n">
        <v>2.207464206546436e-05</v>
      </c>
      <c r="AU196" s="34" t="n">
        <v>0</v>
      </c>
      <c r="AV196" s="34" t="n">
        <v>0</v>
      </c>
      <c r="AW196" s="34" t="n">
        <v>0.1793996147096391</v>
      </c>
      <c r="AX196" s="34" t="n">
        <v>0.1764744841436473</v>
      </c>
      <c r="AY196" s="34" t="n">
        <v>0.1588737458676765</v>
      </c>
      <c r="AZ196" s="34" t="n">
        <v>0.6402612608871259</v>
      </c>
      <c r="BA196" s="34" t="n">
        <v>1.155009105608089</v>
      </c>
      <c r="BB196" s="6" t="n"/>
      <c r="BC196" s="6" t="n"/>
      <c r="BD196" t="inlineStr">
        <is>
          <t>transport, Motorbike, battery electric, &lt;4kW, LFP battery, 2030/CH U</t>
        </is>
      </c>
      <c r="BF196" s="5" t="n">
        <v>0.06647777299999999</v>
      </c>
      <c r="BG196" s="5">
        <f>BF196-R196</f>
        <v/>
      </c>
      <c r="BH196" s="2" t="n">
        <v>154.17625</v>
      </c>
    </row>
    <row r="197">
      <c r="A197">
        <f>B197&amp;" - "&amp;D197&amp;" - "&amp;IF(I197&lt;&gt;"",I197&amp;" - "&amp;E197,E197)</f>
        <v/>
      </c>
      <c r="B197" t="inlineStr">
        <is>
          <t>Motorbike, battery electric, &lt;4kW</t>
        </is>
      </c>
      <c r="D197" s="18" t="n">
        <v>2040</v>
      </c>
      <c r="E197" t="inlineStr">
        <is>
          <t>CH</t>
        </is>
      </c>
      <c r="F197" t="inlineStr">
        <is>
          <t>None</t>
        </is>
      </c>
      <c r="G197" t="inlineStr">
        <is>
          <t>vkm</t>
        </is>
      </c>
      <c r="H197" t="inlineStr">
        <is>
          <t>BEV</t>
        </is>
      </c>
      <c r="I197" t="inlineStr">
        <is>
          <t>LFP</t>
        </is>
      </c>
      <c r="J197" t="inlineStr">
        <is>
          <t>None</t>
        </is>
      </c>
      <c r="L197" s="24" t="n">
        <v>0</v>
      </c>
      <c r="M197" s="24" t="n">
        <v>0</v>
      </c>
      <c r="N197" s="24" t="n">
        <v>0.003836250793656903</v>
      </c>
      <c r="O197" s="24" t="n">
        <v>0.01230659169225786</v>
      </c>
      <c r="P197" s="24" t="n">
        <v>0.004545061814756872</v>
      </c>
      <c r="Q197" s="24" t="n">
        <v>0.0467968645475782</v>
      </c>
      <c r="R197" s="24" t="n">
        <v>0.06748476884824983</v>
      </c>
      <c r="S197" s="26" t="n">
        <v>0</v>
      </c>
      <c r="T197" s="26" t="n">
        <v>0</v>
      </c>
      <c r="U197" s="26" t="n">
        <v>0.0004060419536099208</v>
      </c>
      <c r="V197" s="26" t="n">
        <v>0.0004722191823356421</v>
      </c>
      <c r="W197" s="26" t="n">
        <v>0.0003141373871646032</v>
      </c>
      <c r="X197" s="26" t="n">
        <v>0.02860844579004407</v>
      </c>
      <c r="Y197" s="26" t="n">
        <v>0.02980084431315424</v>
      </c>
      <c r="Z197" s="28" t="n">
        <v>0</v>
      </c>
      <c r="AA197" s="28" t="n">
        <v>0.003127173544286591</v>
      </c>
      <c r="AB197" s="28" t="n">
        <v>0.0001189948184876246</v>
      </c>
      <c r="AC197" s="28" t="n">
        <v>0.0001543898913344915</v>
      </c>
      <c r="AD197" s="28" t="n">
        <v>0.000140116380177625</v>
      </c>
      <c r="AE197" s="28" t="n">
        <v>0.003377910878294295</v>
      </c>
      <c r="AF197" s="28" t="n">
        <v>0.006918585512580627</v>
      </c>
      <c r="AG197" s="30" t="n">
        <v>0</v>
      </c>
      <c r="AH197" s="30" t="n">
        <v>1.649105312647228e-05</v>
      </c>
      <c r="AI197" s="30" t="n">
        <v>0.0002718907168790728</v>
      </c>
      <c r="AJ197" s="30" t="n">
        <v>0.0003750735787279196</v>
      </c>
      <c r="AK197" s="30" t="n">
        <v>0.0001893029287807135</v>
      </c>
      <c r="AL197" s="30" t="n">
        <v>0.01165886053324375</v>
      </c>
      <c r="AM197" s="30" t="n">
        <v>0.01251161881075793</v>
      </c>
      <c r="AN197" s="32" t="n">
        <v>0</v>
      </c>
      <c r="AO197" s="32" t="n">
        <v>1.179775095002105e-05</v>
      </c>
      <c r="AP197" s="32" t="n">
        <v>3.428275525915461e-07</v>
      </c>
      <c r="AQ197" s="32" t="n">
        <v>7.464152422116936e-07</v>
      </c>
      <c r="AR197" s="32" t="n">
        <v>7.691369627631715e-07</v>
      </c>
      <c r="AS197" s="32" t="n">
        <v>8.144337026673224e-06</v>
      </c>
      <c r="AT197" s="32" t="n">
        <v>2.180046773426069e-05</v>
      </c>
      <c r="AU197" s="34" t="n">
        <v>0</v>
      </c>
      <c r="AV197" s="34" t="n">
        <v>0</v>
      </c>
      <c r="AW197" s="34" t="n">
        <v>0.1793996147096391</v>
      </c>
      <c r="AX197" s="34" t="n">
        <v>0.1764744841436473</v>
      </c>
      <c r="AY197" s="34" t="n">
        <v>0.1593618802584211</v>
      </c>
      <c r="AZ197" s="34" t="n">
        <v>0.6266971047557952</v>
      </c>
      <c r="BA197" s="34" t="n">
        <v>1.141933083867503</v>
      </c>
      <c r="BB197" s="6" t="n"/>
      <c r="BC197" s="6" t="n"/>
      <c r="BD197" t="inlineStr">
        <is>
          <t>transport, Motorbike, battery electric, &lt;4kW, LFP battery, 2040/CH U</t>
        </is>
      </c>
      <c r="BF197" s="5" t="n">
        <v>0.06551575</v>
      </c>
      <c r="BG197" s="5">
        <f>BF197-R197</f>
        <v/>
      </c>
      <c r="BH197" s="2" t="n">
        <v>147.53152</v>
      </c>
    </row>
    <row r="198">
      <c r="A198">
        <f>B198&amp;" - "&amp;D198&amp;" - "&amp;IF(I198&lt;&gt;"",I198&amp;" - "&amp;E198,E198)</f>
        <v/>
      </c>
      <c r="B198" t="inlineStr">
        <is>
          <t>Motorbike, battery electric, &lt;4kW</t>
        </is>
      </c>
      <c r="D198" s="18" t="n">
        <v>2050</v>
      </c>
      <c r="E198" t="inlineStr">
        <is>
          <t>CH</t>
        </is>
      </c>
      <c r="F198" t="inlineStr">
        <is>
          <t>None</t>
        </is>
      </c>
      <c r="G198" t="inlineStr">
        <is>
          <t>vkm</t>
        </is>
      </c>
      <c r="H198" t="inlineStr">
        <is>
          <t>BEV</t>
        </is>
      </c>
      <c r="I198" t="inlineStr">
        <is>
          <t>LFP</t>
        </is>
      </c>
      <c r="J198" t="inlineStr">
        <is>
          <t>None</t>
        </is>
      </c>
      <c r="L198" s="24" t="n">
        <v>0</v>
      </c>
      <c r="M198" s="24" t="n">
        <v>0</v>
      </c>
      <c r="N198" s="24" t="n">
        <v>0.003836250793656903</v>
      </c>
      <c r="O198" s="24" t="n">
        <v>0.01230659169225786</v>
      </c>
      <c r="P198" s="24" t="n">
        <v>0.004540236565139751</v>
      </c>
      <c r="Q198" s="24" t="n">
        <v>0.06900818026394887</v>
      </c>
      <c r="R198" s="24" t="n">
        <v>0.08969125931500338</v>
      </c>
      <c r="S198" s="26" t="n">
        <v>0</v>
      </c>
      <c r="T198" s="26" t="n">
        <v>0</v>
      </c>
      <c r="U198" s="26" t="n">
        <v>0.0004060419536099208</v>
      </c>
      <c r="V198" s="26" t="n">
        <v>0.0004722191823356421</v>
      </c>
      <c r="W198" s="26" t="n">
        <v>0.0003138324910262963</v>
      </c>
      <c r="X198" s="26" t="n">
        <v>0.04233618431894347</v>
      </c>
      <c r="Y198" s="26" t="n">
        <v>0.04352827794591533</v>
      </c>
      <c r="Z198" s="28" t="n">
        <v>0</v>
      </c>
      <c r="AA198" s="28" t="n">
        <v>0.003127173544286591</v>
      </c>
      <c r="AB198" s="28" t="n">
        <v>0.0001189948184876246</v>
      </c>
      <c r="AC198" s="28" t="n">
        <v>0.0001543898913344915</v>
      </c>
      <c r="AD198" s="28" t="n">
        <v>0.0001399777848088184</v>
      </c>
      <c r="AE198" s="28" t="n">
        <v>0.005444708317217105</v>
      </c>
      <c r="AF198" s="28" t="n">
        <v>0.008985244356134632</v>
      </c>
      <c r="AG198" s="30" t="n">
        <v>0</v>
      </c>
      <c r="AH198" s="30" t="n">
        <v>1.649105312647228e-05</v>
      </c>
      <c r="AI198" s="30" t="n">
        <v>0.0002718907168790728</v>
      </c>
      <c r="AJ198" s="30" t="n">
        <v>0.0003750735787279196</v>
      </c>
      <c r="AK198" s="30" t="n">
        <v>0.0001891735812628183</v>
      </c>
      <c r="AL198" s="30" t="n">
        <v>0.01829979100072312</v>
      </c>
      <c r="AM198" s="30" t="n">
        <v>0.0191524199307194</v>
      </c>
      <c r="AN198" s="32" t="n">
        <v>0</v>
      </c>
      <c r="AO198" s="32" t="n">
        <v>1.179775095002105e-05</v>
      </c>
      <c r="AP198" s="32" t="n">
        <v>3.428275525915461e-07</v>
      </c>
      <c r="AQ198" s="32" t="n">
        <v>7.464152422116936e-07</v>
      </c>
      <c r="AR198" s="32" t="n">
        <v>7.68626232323852e-07</v>
      </c>
      <c r="AS198" s="32" t="n">
        <v>1.143083337548367e-05</v>
      </c>
      <c r="AT198" s="32" t="n">
        <v>2.508645335263181e-05</v>
      </c>
      <c r="AU198" s="34" t="n">
        <v>0</v>
      </c>
      <c r="AV198" s="34" t="n">
        <v>0</v>
      </c>
      <c r="AW198" s="34" t="n">
        <v>0.1793996147096391</v>
      </c>
      <c r="AX198" s="34" t="n">
        <v>0.1764744841436473</v>
      </c>
      <c r="AY198" s="34" t="n">
        <v>0.1592038082255731</v>
      </c>
      <c r="AZ198" s="34" t="n">
        <v>0.9191215504092944</v>
      </c>
      <c r="BA198" s="34" t="n">
        <v>1.434199457488154</v>
      </c>
      <c r="BB198" s="6" t="n"/>
      <c r="BC198" s="6" t="n"/>
      <c r="BD198" t="inlineStr">
        <is>
          <t>transport, Motorbike, battery electric, &lt;4kW, LFP battery, 2050/CH U</t>
        </is>
      </c>
      <c r="BF198" s="5" t="n">
        <v>0.08093373600000001</v>
      </c>
      <c r="BG198" s="5">
        <f>BF198-R198</f>
        <v/>
      </c>
      <c r="BH198" s="2" t="n">
        <v>212.02798</v>
      </c>
    </row>
    <row r="199">
      <c r="A199">
        <f>B199&amp;" - "&amp;D199&amp;" - "&amp;IF(I199&lt;&gt;"",I199&amp;" - "&amp;E199,E199)</f>
        <v/>
      </c>
      <c r="B199" t="inlineStr">
        <is>
          <t>Motorbike, battery electric, 4-11kW</t>
        </is>
      </c>
      <c r="D199" s="18" t="n">
        <v>2020</v>
      </c>
      <c r="E199" t="inlineStr">
        <is>
          <t>CH</t>
        </is>
      </c>
      <c r="F199" t="inlineStr">
        <is>
          <t>None</t>
        </is>
      </c>
      <c r="G199" t="inlineStr">
        <is>
          <t>vkm</t>
        </is>
      </c>
      <c r="H199" t="inlineStr">
        <is>
          <t>BEV</t>
        </is>
      </c>
      <c r="I199" t="inlineStr">
        <is>
          <t>LFP</t>
        </is>
      </c>
      <c r="J199" t="inlineStr">
        <is>
          <t>None</t>
        </is>
      </c>
      <c r="L199" s="24" t="n">
        <v>0</v>
      </c>
      <c r="M199" s="24" t="n">
        <v>0</v>
      </c>
      <c r="N199" s="24" t="n">
        <v>0.0057702284664922</v>
      </c>
      <c r="O199" s="24" t="n">
        <v>0.01230659169225786</v>
      </c>
      <c r="P199" s="24" t="n">
        <v>0.004647866156637494</v>
      </c>
      <c r="Q199" s="24" t="n">
        <v>0.06016691479221362</v>
      </c>
      <c r="R199" s="24" t="n">
        <v>0.08289160110760119</v>
      </c>
      <c r="S199" s="26" t="n">
        <v>0</v>
      </c>
      <c r="T199" s="26" t="n">
        <v>0</v>
      </c>
      <c r="U199" s="26" t="n">
        <v>0.0006107407897273188</v>
      </c>
      <c r="V199" s="26" t="n">
        <v>0.0004722191823356421</v>
      </c>
      <c r="W199" s="26" t="n">
        <v>0.0003206333509649768</v>
      </c>
      <c r="X199" s="26" t="n">
        <v>0.0394909572336636</v>
      </c>
      <c r="Y199" s="26" t="n">
        <v>0.04089455055669154</v>
      </c>
      <c r="Z199" s="28" t="n">
        <v>0</v>
      </c>
      <c r="AA199" s="28" t="n">
        <v>0.003127173544286591</v>
      </c>
      <c r="AB199" s="28" t="n">
        <v>0.0001789839418574189</v>
      </c>
      <c r="AC199" s="28" t="n">
        <v>0.0001543898913344915</v>
      </c>
      <c r="AD199" s="28" t="n">
        <v>0.0001430692234102964</v>
      </c>
      <c r="AE199" s="28" t="n">
        <v>0.004494848119034634</v>
      </c>
      <c r="AF199" s="28" t="n">
        <v>0.008098464719923431</v>
      </c>
      <c r="AG199" s="30" t="n">
        <v>0</v>
      </c>
      <c r="AH199" s="30" t="n">
        <v>1.649105312647228e-05</v>
      </c>
      <c r="AI199" s="30" t="n">
        <v>0.0004089595906776136</v>
      </c>
      <c r="AJ199" s="30" t="n">
        <v>0.0003750735787279196</v>
      </c>
      <c r="AK199" s="30" t="n">
        <v>0.0001920587419523099</v>
      </c>
      <c r="AL199" s="30" t="n">
        <v>0.0156680350787129</v>
      </c>
      <c r="AM199" s="30" t="n">
        <v>0.01666061804319722</v>
      </c>
      <c r="AN199" s="32" t="n">
        <v>0</v>
      </c>
      <c r="AO199" s="32" t="n">
        <v>1.179775095002105e-05</v>
      </c>
      <c r="AP199" s="32" t="n">
        <v>5.156579716666231e-07</v>
      </c>
      <c r="AQ199" s="32" t="n">
        <v>7.464152422116936e-07</v>
      </c>
      <c r="AR199" s="32" t="n">
        <v>7.800183286735134e-07</v>
      </c>
      <c r="AS199" s="32" t="n">
        <v>1.096479346151333e-05</v>
      </c>
      <c r="AT199" s="32" t="n">
        <v>2.480463595408621e-05</v>
      </c>
      <c r="AU199" s="34" t="n">
        <v>0</v>
      </c>
      <c r="AV199" s="34" t="n">
        <v>0</v>
      </c>
      <c r="AW199" s="34" t="n">
        <v>0.2698407427863993</v>
      </c>
      <c r="AX199" s="34" t="n">
        <v>0.1764744841436473</v>
      </c>
      <c r="AY199" s="34" t="n">
        <v>0.1627296835009756</v>
      </c>
      <c r="AZ199" s="34" t="n">
        <v>0.8180934247705551</v>
      </c>
      <c r="BA199" s="34" t="n">
        <v>1.427138335201577</v>
      </c>
      <c r="BB199" s="6" t="n"/>
      <c r="BC199" s="6" t="n"/>
      <c r="BD199" t="inlineStr">
        <is>
          <t>transport, Motorbike, battery electric, 4-11kW, LFP battery/CH U</t>
        </is>
      </c>
      <c r="BF199" s="5" t="n">
        <v>0.08071276699999999</v>
      </c>
      <c r="BG199" s="5">
        <f>BF199-R199</f>
        <v/>
      </c>
      <c r="BH199" s="2" t="n">
        <v>192.73079</v>
      </c>
    </row>
    <row r="200">
      <c r="A200">
        <f>B200&amp;" - "&amp;D200&amp;" - "&amp;IF(I200&lt;&gt;"",I200&amp;" - "&amp;E200,E200)</f>
        <v/>
      </c>
      <c r="B200" t="inlineStr">
        <is>
          <t>Motorbike, battery electric, 4-11kW</t>
        </is>
      </c>
      <c r="D200" s="18" t="n">
        <v>2030</v>
      </c>
      <c r="E200" t="inlineStr">
        <is>
          <t>CH</t>
        </is>
      </c>
      <c r="F200" t="inlineStr">
        <is>
          <t>None</t>
        </is>
      </c>
      <c r="G200" t="inlineStr">
        <is>
          <t>vkm</t>
        </is>
      </c>
      <c r="H200" t="inlineStr">
        <is>
          <t>BEV</t>
        </is>
      </c>
      <c r="I200" t="inlineStr">
        <is>
          <t>LFP</t>
        </is>
      </c>
      <c r="J200" t="inlineStr">
        <is>
          <t>None</t>
        </is>
      </c>
      <c r="L200" s="24" t="n">
        <v>0</v>
      </c>
      <c r="M200" s="24" t="n">
        <v>0</v>
      </c>
      <c r="N200" s="24" t="n">
        <v>0.0057702284664922</v>
      </c>
      <c r="O200" s="24" t="n">
        <v>0.01230659169225786</v>
      </c>
      <c r="P200" s="24" t="n">
        <v>0.004713888553405404</v>
      </c>
      <c r="Q200" s="24" t="n">
        <v>0.06859295945713448</v>
      </c>
      <c r="R200" s="24" t="n">
        <v>0.09138366816928994</v>
      </c>
      <c r="S200" s="26" t="n">
        <v>0</v>
      </c>
      <c r="T200" s="26" t="n">
        <v>0</v>
      </c>
      <c r="U200" s="26" t="n">
        <v>0.0006107407897273188</v>
      </c>
      <c r="V200" s="26" t="n">
        <v>0.0004722191823356421</v>
      </c>
      <c r="W200" s="26" t="n">
        <v>0.0003248051504393245</v>
      </c>
      <c r="X200" s="26" t="n">
        <v>0.04376212307962078</v>
      </c>
      <c r="Y200" s="26" t="n">
        <v>0.04516988820212307</v>
      </c>
      <c r="Z200" s="28" t="n">
        <v>0</v>
      </c>
      <c r="AA200" s="28" t="n">
        <v>0.003127173544286591</v>
      </c>
      <c r="AB200" s="28" t="n">
        <v>0.0001789839418574189</v>
      </c>
      <c r="AC200" s="28" t="n">
        <v>0.0001543898913344915</v>
      </c>
      <c r="AD200" s="28" t="n">
        <v>0.000144965580936978</v>
      </c>
      <c r="AE200" s="28" t="n">
        <v>0.005206504781361798</v>
      </c>
      <c r="AF200" s="28" t="n">
        <v>0.008812017739777278</v>
      </c>
      <c r="AG200" s="30" t="n">
        <v>0</v>
      </c>
      <c r="AH200" s="30" t="n">
        <v>1.649105312647228e-05</v>
      </c>
      <c r="AI200" s="30" t="n">
        <v>0.0004089595906776136</v>
      </c>
      <c r="AJ200" s="30" t="n">
        <v>0.0003750735787279196</v>
      </c>
      <c r="AK200" s="30" t="n">
        <v>0.0001938285639978091</v>
      </c>
      <c r="AL200" s="30" t="n">
        <v>0.01792903422555724</v>
      </c>
      <c r="AM200" s="30" t="n">
        <v>0.01892338701208705</v>
      </c>
      <c r="AN200" s="32" t="n">
        <v>0</v>
      </c>
      <c r="AO200" s="32" t="n">
        <v>1.179775095002105e-05</v>
      </c>
      <c r="AP200" s="32" t="n">
        <v>5.156579716666231e-07</v>
      </c>
      <c r="AQ200" s="32" t="n">
        <v>7.464152422116936e-07</v>
      </c>
      <c r="AR200" s="32" t="n">
        <v>7.870064951688901e-07</v>
      </c>
      <c r="AS200" s="32" t="n">
        <v>1.203681131145154e-05</v>
      </c>
      <c r="AT200" s="32" t="n">
        <v>2.58836419705198e-05</v>
      </c>
      <c r="AU200" s="34" t="n">
        <v>0</v>
      </c>
      <c r="AV200" s="34" t="n">
        <v>0</v>
      </c>
      <c r="AW200" s="34" t="n">
        <v>0.2698407427863993</v>
      </c>
      <c r="AX200" s="34" t="n">
        <v>0.1764744841436473</v>
      </c>
      <c r="AY200" s="34" t="n">
        <v>0.164892534192383</v>
      </c>
      <c r="AZ200" s="34" t="n">
        <v>0.9245949185632911</v>
      </c>
      <c r="BA200" s="34" t="n">
        <v>1.53580267968572</v>
      </c>
      <c r="BB200" s="6" t="n"/>
      <c r="BC200" s="6" t="n"/>
      <c r="BD200" t="inlineStr">
        <is>
          <t>transport, Motorbike, battery electric, 4-11kW, LFP battery, 2030/CH U</t>
        </is>
      </c>
      <c r="BF200" s="5" t="n">
        <v>0.086189918</v>
      </c>
      <c r="BG200" s="5">
        <f>BF200-R200</f>
        <v/>
      </c>
      <c r="BH200" s="2" t="n">
        <v>212.22204</v>
      </c>
    </row>
    <row r="201">
      <c r="A201">
        <f>B201&amp;" - "&amp;D201&amp;" - "&amp;IF(I201&lt;&gt;"",I201&amp;" - "&amp;E201,E201)</f>
        <v/>
      </c>
      <c r="B201" t="inlineStr">
        <is>
          <t>Motorbike, battery electric, 4-11kW</t>
        </is>
      </c>
      <c r="D201" s="18" t="n">
        <v>2040</v>
      </c>
      <c r="E201" t="inlineStr">
        <is>
          <t>CH</t>
        </is>
      </c>
      <c r="F201" t="inlineStr">
        <is>
          <t>None</t>
        </is>
      </c>
      <c r="G201" t="inlineStr">
        <is>
          <t>vkm</t>
        </is>
      </c>
      <c r="H201" t="inlineStr">
        <is>
          <t>BEV</t>
        </is>
      </c>
      <c r="I201" t="inlineStr">
        <is>
          <t>LFP</t>
        </is>
      </c>
      <c r="J201" t="inlineStr">
        <is>
          <t>None</t>
        </is>
      </c>
      <c r="L201" s="24" t="n">
        <v>0</v>
      </c>
      <c r="M201" s="24" t="n">
        <v>0</v>
      </c>
      <c r="N201" s="24" t="n">
        <v>0.0057702284664922</v>
      </c>
      <c r="O201" s="24" t="n">
        <v>0.01230659169225786</v>
      </c>
      <c r="P201" s="24" t="n">
        <v>0.004737520092595543</v>
      </c>
      <c r="Q201" s="24" t="n">
        <v>0.06687707536082832</v>
      </c>
      <c r="R201" s="24" t="n">
        <v>0.08969141561217392</v>
      </c>
      <c r="S201" s="26" t="n">
        <v>0</v>
      </c>
      <c r="T201" s="26" t="n">
        <v>0</v>
      </c>
      <c r="U201" s="26" t="n">
        <v>0.0006107407897273188</v>
      </c>
      <c r="V201" s="26" t="n">
        <v>0.0004722191823356421</v>
      </c>
      <c r="W201" s="26" t="n">
        <v>0.0003262983716430019</v>
      </c>
      <c r="X201" s="26" t="n">
        <v>0.04168423620918951</v>
      </c>
      <c r="Y201" s="26" t="n">
        <v>0.04309349455289548</v>
      </c>
      <c r="Z201" s="28" t="n">
        <v>0</v>
      </c>
      <c r="AA201" s="28" t="n">
        <v>0.003127173544286591</v>
      </c>
      <c r="AB201" s="28" t="n">
        <v>0.0001789839418574189</v>
      </c>
      <c r="AC201" s="28" t="n">
        <v>0.0001543898913344915</v>
      </c>
      <c r="AD201" s="28" t="n">
        <v>0.000145644348285698</v>
      </c>
      <c r="AE201" s="28" t="n">
        <v>0.004964993129898738</v>
      </c>
      <c r="AF201" s="28" t="n">
        <v>0.008571184855662937</v>
      </c>
      <c r="AG201" s="30" t="n">
        <v>0</v>
      </c>
      <c r="AH201" s="30" t="n">
        <v>1.649105312647228e-05</v>
      </c>
      <c r="AI201" s="30" t="n">
        <v>0.0004089595906776136</v>
      </c>
      <c r="AJ201" s="30" t="n">
        <v>0.0003750735787279196</v>
      </c>
      <c r="AK201" s="30" t="n">
        <v>0.0001944620402282285</v>
      </c>
      <c r="AL201" s="30" t="n">
        <v>0.01715313035658461</v>
      </c>
      <c r="AM201" s="30" t="n">
        <v>0.01814811661934485</v>
      </c>
      <c r="AN201" s="32" t="n">
        <v>0</v>
      </c>
      <c r="AO201" s="32" t="n">
        <v>1.179775095002105e-05</v>
      </c>
      <c r="AP201" s="32" t="n">
        <v>5.156579716666231e-07</v>
      </c>
      <c r="AQ201" s="32" t="n">
        <v>7.464152422116936e-07</v>
      </c>
      <c r="AR201" s="32" t="n">
        <v>7.895077847083055e-07</v>
      </c>
      <c r="AS201" s="32" t="n">
        <v>1.156228107659039e-05</v>
      </c>
      <c r="AT201" s="32" t="n">
        <v>2.541161302519806e-05</v>
      </c>
      <c r="AU201" s="34" t="n">
        <v>0</v>
      </c>
      <c r="AV201" s="34" t="n">
        <v>0</v>
      </c>
      <c r="AW201" s="34" t="n">
        <v>0.2698407427863993</v>
      </c>
      <c r="AX201" s="34" t="n">
        <v>0.1764744841436473</v>
      </c>
      <c r="AY201" s="34" t="n">
        <v>0.1656666880156088</v>
      </c>
      <c r="AZ201" s="34" t="n">
        <v>0.8965570937197715</v>
      </c>
      <c r="BA201" s="34" t="n">
        <v>1.508539008665427</v>
      </c>
      <c r="BB201" s="6" t="n"/>
      <c r="BC201" s="6" t="n"/>
      <c r="BD201" t="inlineStr">
        <is>
          <t>transport, Motorbike, battery electric, 4-11kW, LFP battery, 2040/CH U</t>
        </is>
      </c>
      <c r="BF201" s="5" t="n">
        <v>0.08440595099999999</v>
      </c>
      <c r="BG201" s="5">
        <f>BF201-R201</f>
        <v/>
      </c>
      <c r="BH201" s="2" t="n">
        <v>201.29917</v>
      </c>
    </row>
    <row r="202">
      <c r="A202">
        <f>B202&amp;" - "&amp;D202&amp;" - "&amp;IF(I202&lt;&gt;"",I202&amp;" - "&amp;E202,E202)</f>
        <v/>
      </c>
      <c r="B202" t="inlineStr">
        <is>
          <t>Motorbike, battery electric, 4-11kW</t>
        </is>
      </c>
      <c r="D202" s="18" t="n">
        <v>2050</v>
      </c>
      <c r="E202" t="inlineStr">
        <is>
          <t>CH</t>
        </is>
      </c>
      <c r="F202" t="inlineStr">
        <is>
          <t>None</t>
        </is>
      </c>
      <c r="G202" t="inlineStr">
        <is>
          <t>vkm</t>
        </is>
      </c>
      <c r="H202" t="inlineStr">
        <is>
          <t>BEV</t>
        </is>
      </c>
      <c r="I202" t="inlineStr">
        <is>
          <t>LFP</t>
        </is>
      </c>
      <c r="J202" t="inlineStr">
        <is>
          <t>None</t>
        </is>
      </c>
      <c r="L202" s="24" t="n">
        <v>0</v>
      </c>
      <c r="M202" s="24" t="n">
        <v>0</v>
      </c>
      <c r="N202" s="24" t="n">
        <v>0.0057702284664922</v>
      </c>
      <c r="O202" s="24" t="n">
        <v>0.00799129330666095</v>
      </c>
      <c r="P202" s="24" t="n">
        <v>0.004736494302767373</v>
      </c>
      <c r="Q202" s="24" t="n">
        <v>0.1017170859595791</v>
      </c>
      <c r="R202" s="24" t="n">
        <v>0.1202151020354996</v>
      </c>
      <c r="S202" s="26" t="n">
        <v>0</v>
      </c>
      <c r="T202" s="26" t="n">
        <v>0</v>
      </c>
      <c r="U202" s="26" t="n">
        <v>0.0006107407897273188</v>
      </c>
      <c r="V202" s="26" t="n">
        <v>0.0003066358326854819</v>
      </c>
      <c r="W202" s="26" t="n">
        <v>0.0003262335544040732</v>
      </c>
      <c r="X202" s="26" t="n">
        <v>0.06362985957901225</v>
      </c>
      <c r="Y202" s="26" t="n">
        <v>0.06487346975582912</v>
      </c>
      <c r="Z202" s="28" t="n">
        <v>0</v>
      </c>
      <c r="AA202" s="28" t="n">
        <v>0.003127173544286591</v>
      </c>
      <c r="AB202" s="28" t="n">
        <v>0.0001789839418574189</v>
      </c>
      <c r="AC202" s="28" t="n">
        <v>0.0001002531761912283</v>
      </c>
      <c r="AD202" s="28" t="n">
        <v>0.0001456148845831262</v>
      </c>
      <c r="AE202" s="28" t="n">
        <v>0.008241124460098963</v>
      </c>
      <c r="AF202" s="28" t="n">
        <v>0.01179315000701733</v>
      </c>
      <c r="AG202" s="30" t="n">
        <v>0</v>
      </c>
      <c r="AH202" s="30" t="n">
        <v>1.649105312647228e-05</v>
      </c>
      <c r="AI202" s="30" t="n">
        <v>0.0004089595906776136</v>
      </c>
      <c r="AJ202" s="30" t="n">
        <v>0.0002435542719012465</v>
      </c>
      <c r="AK202" s="30" t="n">
        <v>0.0001944345425071396</v>
      </c>
      <c r="AL202" s="30" t="n">
        <v>0.02767092933666445</v>
      </c>
      <c r="AM202" s="30" t="n">
        <v>0.02853436879487692</v>
      </c>
      <c r="AN202" s="32" t="n">
        <v>0</v>
      </c>
      <c r="AO202" s="32" t="n">
        <v>1.179775095002105e-05</v>
      </c>
      <c r="AP202" s="32" t="n">
        <v>5.156579716666231e-07</v>
      </c>
      <c r="AQ202" s="32" t="n">
        <v>4.846852222153855e-07</v>
      </c>
      <c r="AR202" s="32" t="n">
        <v>7.893992095813872e-07</v>
      </c>
      <c r="AS202" s="32" t="n">
        <v>1.681663914539291e-05</v>
      </c>
      <c r="AT202" s="32" t="n">
        <v>3.040413249887736e-05</v>
      </c>
      <c r="AU202" s="34" t="n">
        <v>0</v>
      </c>
      <c r="AV202" s="34" t="n">
        <v>0</v>
      </c>
      <c r="AW202" s="34" t="n">
        <v>0.2698407427863993</v>
      </c>
      <c r="AX202" s="34" t="n">
        <v>0.1145938208724982</v>
      </c>
      <c r="AY202" s="34" t="n">
        <v>0.1656330838093438</v>
      </c>
      <c r="AZ202" s="34" t="n">
        <v>1.357655416471629</v>
      </c>
      <c r="BA202" s="34" t="n">
        <v>1.907723063939871</v>
      </c>
      <c r="BB202" s="6" t="n"/>
      <c r="BC202" s="6" t="n"/>
      <c r="BD202" t="inlineStr">
        <is>
          <t>transport, Motorbike, battery electric, 4-11kW, LFP battery, 2050/CH U</t>
        </is>
      </c>
      <c r="BF202" s="5" t="n">
        <v>0.10549116</v>
      </c>
      <c r="BG202" s="5">
        <f>BF202-R202</f>
        <v/>
      </c>
      <c r="BH202" s="2" t="n">
        <v>301.55876</v>
      </c>
    </row>
    <row r="203">
      <c r="A203">
        <f>B203&amp;" - "&amp;D203&amp;" - "&amp;IF(I203&lt;&gt;"",I203&amp;" - "&amp;E203,E203)</f>
        <v/>
      </c>
      <c r="B203" t="inlineStr">
        <is>
          <t>Motorbike, battery electric, 11-35kW</t>
        </is>
      </c>
      <c r="D203" s="18" t="n">
        <v>2020</v>
      </c>
      <c r="E203" t="inlineStr">
        <is>
          <t>CH</t>
        </is>
      </c>
      <c r="F203" t="inlineStr">
        <is>
          <t>None</t>
        </is>
      </c>
      <c r="G203" t="inlineStr">
        <is>
          <t>vkm</t>
        </is>
      </c>
      <c r="H203" t="inlineStr">
        <is>
          <t>BEV</t>
        </is>
      </c>
      <c r="I203" t="inlineStr">
        <is>
          <t>LFP</t>
        </is>
      </c>
      <c r="J203" t="inlineStr">
        <is>
          <t>None</t>
        </is>
      </c>
      <c r="L203" s="24" t="n">
        <v>0</v>
      </c>
      <c r="M203" s="24" t="n">
        <v>0</v>
      </c>
      <c r="N203" s="24" t="n">
        <v>0.007810600247623645</v>
      </c>
      <c r="O203" s="24" t="n">
        <v>0.01230659169225786</v>
      </c>
      <c r="P203" s="24" t="n">
        <v>0.005077432515438325</v>
      </c>
      <c r="Q203" s="24" t="n">
        <v>0.07896714648697269</v>
      </c>
      <c r="R203" s="24" t="n">
        <v>0.1041617709422925</v>
      </c>
      <c r="S203" s="26" t="n">
        <v>0</v>
      </c>
      <c r="T203" s="26" t="n">
        <v>0</v>
      </c>
      <c r="U203" s="26" t="n">
        <v>0.000826700743511107</v>
      </c>
      <c r="V203" s="26" t="n">
        <v>0.0004722191823356421</v>
      </c>
      <c r="W203" s="26" t="n">
        <v>0.0003477766356315794</v>
      </c>
      <c r="X203" s="26" t="n">
        <v>0.05208495648286749</v>
      </c>
      <c r="Y203" s="26" t="n">
        <v>0.05373165304434582</v>
      </c>
      <c r="Z203" s="28" t="n">
        <v>0</v>
      </c>
      <c r="AA203" s="28" t="n">
        <v>0.003127173544286591</v>
      </c>
      <c r="AB203" s="28" t="n">
        <v>0.0002422732529067532</v>
      </c>
      <c r="AC203" s="28" t="n">
        <v>0.0001543898913344915</v>
      </c>
      <c r="AD203" s="28" t="n">
        <v>0.0001554076333681293</v>
      </c>
      <c r="AE203" s="28" t="n">
        <v>0.006542119057818362</v>
      </c>
      <c r="AF203" s="28" t="n">
        <v>0.01022136337971433</v>
      </c>
      <c r="AG203" s="30" t="n">
        <v>0</v>
      </c>
      <c r="AH203" s="30" t="n">
        <v>1.649105312647228e-05</v>
      </c>
      <c r="AI203" s="30" t="n">
        <v>0.000553569048221143</v>
      </c>
      <c r="AJ203" s="30" t="n">
        <v>0.0003750735787279196</v>
      </c>
      <c r="AK203" s="30" t="n">
        <v>0.0002035738648352779</v>
      </c>
      <c r="AL203" s="30" t="n">
        <v>0.02201017264853068</v>
      </c>
      <c r="AM203" s="30" t="n">
        <v>0.02315888019344149</v>
      </c>
      <c r="AN203" s="32" t="n">
        <v>0</v>
      </c>
      <c r="AO203" s="32" t="n">
        <v>1.179775095002105e-05</v>
      </c>
      <c r="AP203" s="32" t="n">
        <v>6.979963279750106e-07</v>
      </c>
      <c r="AQ203" s="32" t="n">
        <v>7.464152422116936e-07</v>
      </c>
      <c r="AR203" s="32" t="n">
        <v>8.254859484975175e-07</v>
      </c>
      <c r="AS203" s="32" t="n">
        <v>1.384164295195637e-05</v>
      </c>
      <c r="AT203" s="32" t="n">
        <v>2.790929142066164e-05</v>
      </c>
      <c r="AU203" s="34" t="n">
        <v>0</v>
      </c>
      <c r="AV203" s="34" t="n">
        <v>0</v>
      </c>
      <c r="AW203" s="34" t="n">
        <v>0.3652573177414669</v>
      </c>
      <c r="AX203" s="34" t="n">
        <v>0.1764744841436473</v>
      </c>
      <c r="AY203" s="34" t="n">
        <v>0.1768019974674583</v>
      </c>
      <c r="AZ203" s="34" t="n">
        <v>1.071094956318437</v>
      </c>
      <c r="BA203" s="34" t="n">
        <v>1.789628755671009</v>
      </c>
      <c r="BB203" s="6" t="n"/>
      <c r="BC203" s="6" t="n"/>
      <c r="BD203" t="inlineStr">
        <is>
          <t>transport, Motorbike, battery electric, 11-35kW, LFP battery/CH U</t>
        </is>
      </c>
      <c r="BF203" s="5" t="n">
        <v>0.096879242</v>
      </c>
      <c r="BG203" s="5">
        <f>BF203-R203</f>
        <v/>
      </c>
      <c r="BH203" s="2" t="n">
        <v>268.1937</v>
      </c>
    </row>
    <row r="204">
      <c r="A204">
        <f>B204&amp;" - "&amp;D204&amp;" - "&amp;IF(I204&lt;&gt;"",I204&amp;" - "&amp;E204,E204)</f>
        <v/>
      </c>
      <c r="B204" t="inlineStr">
        <is>
          <t>Motorbike, battery electric, 11-35kW</t>
        </is>
      </c>
      <c r="D204" s="18" t="n">
        <v>2030</v>
      </c>
      <c r="E204" t="inlineStr">
        <is>
          <t>CH</t>
        </is>
      </c>
      <c r="F204" t="inlineStr">
        <is>
          <t>None</t>
        </is>
      </c>
      <c r="G204" t="inlineStr">
        <is>
          <t>vkm</t>
        </is>
      </c>
      <c r="H204" t="inlineStr">
        <is>
          <t>BEV</t>
        </is>
      </c>
      <c r="I204" t="inlineStr">
        <is>
          <t>LFP</t>
        </is>
      </c>
      <c r="J204" t="inlineStr">
        <is>
          <t>None</t>
        </is>
      </c>
      <c r="L204" s="24" t="n">
        <v>0</v>
      </c>
      <c r="M204" s="24" t="n">
        <v>0</v>
      </c>
      <c r="N204" s="24" t="n">
        <v>0.007810600247623645</v>
      </c>
      <c r="O204" s="24" t="n">
        <v>0.01230659169225786</v>
      </c>
      <c r="P204" s="24" t="n">
        <v>0.005218260005049971</v>
      </c>
      <c r="Q204" s="24" t="n">
        <v>0.08634749278202478</v>
      </c>
      <c r="R204" s="24" t="n">
        <v>0.1116829447269563</v>
      </c>
      <c r="S204" s="26" t="n">
        <v>0</v>
      </c>
      <c r="T204" s="26" t="n">
        <v>0</v>
      </c>
      <c r="U204" s="26" t="n">
        <v>0.000826700743511107</v>
      </c>
      <c r="V204" s="26" t="n">
        <v>0.0004722191823356421</v>
      </c>
      <c r="W204" s="26" t="n">
        <v>0.000356675192422858</v>
      </c>
      <c r="X204" s="26" t="n">
        <v>0.05586694926557905</v>
      </c>
      <c r="Y204" s="26" t="n">
        <v>0.05752254438384866</v>
      </c>
      <c r="Z204" s="28" t="n">
        <v>0</v>
      </c>
      <c r="AA204" s="28" t="n">
        <v>0.003127173544286591</v>
      </c>
      <c r="AB204" s="28" t="n">
        <v>0.0002422732529067532</v>
      </c>
      <c r="AC204" s="28" t="n">
        <v>0.0001543898913344915</v>
      </c>
      <c r="AD204" s="28" t="n">
        <v>0.0001594526132986145</v>
      </c>
      <c r="AE204" s="28" t="n">
        <v>0.007170936107083328</v>
      </c>
      <c r="AF204" s="28" t="n">
        <v>0.01085422540890978</v>
      </c>
      <c r="AG204" s="30" t="n">
        <v>0</v>
      </c>
      <c r="AH204" s="30" t="n">
        <v>1.649105312647228e-05</v>
      </c>
      <c r="AI204" s="30" t="n">
        <v>0.000553569048221143</v>
      </c>
      <c r="AJ204" s="30" t="n">
        <v>0.0003750735787279196</v>
      </c>
      <c r="AK204" s="30" t="n">
        <v>0.0002073489412930921</v>
      </c>
      <c r="AL204" s="30" t="n">
        <v>0.02398899846098413</v>
      </c>
      <c r="AM204" s="30" t="n">
        <v>0.02514148108235276</v>
      </c>
      <c r="AN204" s="32" t="n">
        <v>0</v>
      </c>
      <c r="AO204" s="32" t="n">
        <v>1.179775095002105e-05</v>
      </c>
      <c r="AP204" s="32" t="n">
        <v>6.979963279750106e-07</v>
      </c>
      <c r="AQ204" s="32" t="n">
        <v>7.464152422116936e-07</v>
      </c>
      <c r="AR204" s="32" t="n">
        <v>8.40391889401051e-07</v>
      </c>
      <c r="AS204" s="32" t="n">
        <v>1.481061050017246e-05</v>
      </c>
      <c r="AT204" s="32" t="n">
        <v>2.889316490978126e-05</v>
      </c>
      <c r="AU204" s="34" t="n">
        <v>0</v>
      </c>
      <c r="AV204" s="34" t="n">
        <v>0</v>
      </c>
      <c r="AW204" s="34" t="n">
        <v>0.3652573177414669</v>
      </c>
      <c r="AX204" s="34" t="n">
        <v>0.1764744841436473</v>
      </c>
      <c r="AY204" s="34" t="n">
        <v>0.1814154142500456</v>
      </c>
      <c r="AZ204" s="34" t="n">
        <v>1.165031617381573</v>
      </c>
      <c r="BA204" s="34" t="n">
        <v>1.888178833516732</v>
      </c>
      <c r="BB204" s="6" t="n"/>
      <c r="BC204" s="6" t="n"/>
      <c r="BD204" t="inlineStr">
        <is>
          <t>transport, Motorbike, battery electric, 11-35kW, LFP battery, 2030/CH U</t>
        </is>
      </c>
      <c r="BF204" s="5" t="n">
        <v>0.10189909</v>
      </c>
      <c r="BG204" s="5">
        <f>BF204-R204</f>
        <v/>
      </c>
      <c r="BH204" s="2" t="n">
        <v>285.96847</v>
      </c>
    </row>
    <row r="205">
      <c r="A205">
        <f>B205&amp;" - "&amp;D205&amp;" - "&amp;IF(I205&lt;&gt;"",I205&amp;" - "&amp;E205,E205)</f>
        <v/>
      </c>
      <c r="B205" t="inlineStr">
        <is>
          <t>Motorbike, battery electric, 11-35kW</t>
        </is>
      </c>
      <c r="D205" s="18" t="n">
        <v>2040</v>
      </c>
      <c r="E205" t="inlineStr">
        <is>
          <t>CH</t>
        </is>
      </c>
      <c r="F205" t="inlineStr">
        <is>
          <t>None</t>
        </is>
      </c>
      <c r="G205" t="inlineStr">
        <is>
          <t>vkm</t>
        </is>
      </c>
      <c r="H205" t="inlineStr">
        <is>
          <t>BEV</t>
        </is>
      </c>
      <c r="I205" t="inlineStr">
        <is>
          <t>LFP</t>
        </is>
      </c>
      <c r="J205" t="inlineStr">
        <is>
          <t>None</t>
        </is>
      </c>
      <c r="L205" s="24" t="n">
        <v>0</v>
      </c>
      <c r="M205" s="24" t="n">
        <v>0</v>
      </c>
      <c r="N205" s="24" t="n">
        <v>0.007810600247623645</v>
      </c>
      <c r="O205" s="24" t="n">
        <v>0.01230659169225786</v>
      </c>
      <c r="P205" s="24" t="n">
        <v>0.005281898674528609</v>
      </c>
      <c r="Q205" s="24" t="n">
        <v>0.08164288310706302</v>
      </c>
      <c r="R205" s="24" t="n">
        <v>0.1070419737214731</v>
      </c>
      <c r="S205" s="26" t="n">
        <v>0</v>
      </c>
      <c r="T205" s="26" t="n">
        <v>0</v>
      </c>
      <c r="U205" s="26" t="n">
        <v>0.000826700743511107</v>
      </c>
      <c r="V205" s="26" t="n">
        <v>0.0004722191823356421</v>
      </c>
      <c r="W205" s="26" t="n">
        <v>0.0003606963697941134</v>
      </c>
      <c r="X205" s="26" t="n">
        <v>0.05191234421070373</v>
      </c>
      <c r="Y205" s="26" t="n">
        <v>0.05357196050634459</v>
      </c>
      <c r="Z205" s="28" t="n">
        <v>0</v>
      </c>
      <c r="AA205" s="28" t="n">
        <v>0.003127173544286591</v>
      </c>
      <c r="AB205" s="28" t="n">
        <v>0.0002422732529067532</v>
      </c>
      <c r="AC205" s="28" t="n">
        <v>0.0001543898913344915</v>
      </c>
      <c r="AD205" s="28" t="n">
        <v>0.0001612805031626867</v>
      </c>
      <c r="AE205" s="28" t="n">
        <v>0.006649979937262329</v>
      </c>
      <c r="AF205" s="28" t="n">
        <v>0.01033509712895285</v>
      </c>
      <c r="AG205" s="30" t="n">
        <v>0</v>
      </c>
      <c r="AH205" s="30" t="n">
        <v>1.649105312647228e-05</v>
      </c>
      <c r="AI205" s="30" t="n">
        <v>0.000553569048221143</v>
      </c>
      <c r="AJ205" s="30" t="n">
        <v>0.0003750735787279196</v>
      </c>
      <c r="AK205" s="30" t="n">
        <v>0.0002090548642177848</v>
      </c>
      <c r="AL205" s="30" t="n">
        <v>0.02230611161835405</v>
      </c>
      <c r="AM205" s="30" t="n">
        <v>0.02346030016264737</v>
      </c>
      <c r="AN205" s="32" t="n">
        <v>0</v>
      </c>
      <c r="AO205" s="32" t="n">
        <v>1.179775095002105e-05</v>
      </c>
      <c r="AP205" s="32" t="n">
        <v>6.979963279750106e-07</v>
      </c>
      <c r="AQ205" s="32" t="n">
        <v>7.464152422116936e-07</v>
      </c>
      <c r="AR205" s="32" t="n">
        <v>8.471277493460373e-07</v>
      </c>
      <c r="AS205" s="32" t="n">
        <v>1.38974605894596e-05</v>
      </c>
      <c r="AT205" s="32" t="n">
        <v>2.798675085901339e-05</v>
      </c>
      <c r="AU205" s="34" t="n">
        <v>0</v>
      </c>
      <c r="AV205" s="34" t="n">
        <v>0</v>
      </c>
      <c r="AW205" s="34" t="n">
        <v>0.3652573177414669</v>
      </c>
      <c r="AX205" s="34" t="n">
        <v>0.1764744841436473</v>
      </c>
      <c r="AY205" s="34" t="n">
        <v>0.1835001755889284</v>
      </c>
      <c r="AZ205" s="34" t="n">
        <v>1.097692756959076</v>
      </c>
      <c r="BA205" s="34" t="n">
        <v>1.822924734433119</v>
      </c>
      <c r="BB205" s="6" t="n"/>
      <c r="BC205" s="6" t="n"/>
      <c r="BD205" t="inlineStr">
        <is>
          <t>transport, Motorbike, battery electric, 11-35kW, LFP battery, 2040/CH U</t>
        </is>
      </c>
      <c r="BF205" s="5" t="n">
        <v>0.098140874</v>
      </c>
      <c r="BG205" s="5">
        <f>BF205-R205</f>
        <v/>
      </c>
      <c r="BH205" s="2" t="n">
        <v>266.51057</v>
      </c>
    </row>
    <row r="206">
      <c r="A206">
        <f>B206&amp;" - "&amp;D206&amp;" - "&amp;IF(I206&lt;&gt;"",I206&amp;" - "&amp;E206,E206)</f>
        <v/>
      </c>
      <c r="B206" t="inlineStr">
        <is>
          <t>Motorbike, battery electric, 11-35kW</t>
        </is>
      </c>
      <c r="D206" s="18" t="n">
        <v>2050</v>
      </c>
      <c r="E206" t="inlineStr">
        <is>
          <t>CH</t>
        </is>
      </c>
      <c r="F206" t="inlineStr">
        <is>
          <t>None</t>
        </is>
      </c>
      <c r="G206" t="inlineStr">
        <is>
          <t>vkm</t>
        </is>
      </c>
      <c r="H206" t="inlineStr">
        <is>
          <t>BEV</t>
        </is>
      </c>
      <c r="I206" t="inlineStr">
        <is>
          <t>LFP</t>
        </is>
      </c>
      <c r="J206" t="inlineStr">
        <is>
          <t>None</t>
        </is>
      </c>
      <c r="L206" s="24" t="n">
        <v>0</v>
      </c>
      <c r="M206" s="24" t="n">
        <v>0</v>
      </c>
      <c r="N206" s="24" t="n">
        <v>0.007810600247623645</v>
      </c>
      <c r="O206" s="24" t="n">
        <v>0.0116988587691834</v>
      </c>
      <c r="P206" s="24" t="n">
        <v>0.005246908027934013</v>
      </c>
      <c r="Q206" s="24" t="n">
        <v>0.1312707064103128</v>
      </c>
      <c r="R206" s="24" t="n">
        <v>0.1560270734550538</v>
      </c>
      <c r="S206" s="26" t="n">
        <v>0</v>
      </c>
      <c r="T206" s="26" t="n">
        <v>0</v>
      </c>
      <c r="U206" s="26" t="n">
        <v>0.000826700743511107</v>
      </c>
      <c r="V206" s="26" t="n">
        <v>0.0004488997165412894</v>
      </c>
      <c r="W206" s="26" t="n">
        <v>0.0003584853933949444</v>
      </c>
      <c r="X206" s="26" t="n">
        <v>0.08387969862823444</v>
      </c>
      <c r="Y206" s="26" t="n">
        <v>0.08551378448168177</v>
      </c>
      <c r="Z206" s="28" t="n">
        <v>0</v>
      </c>
      <c r="AA206" s="28" t="n">
        <v>0.003127173544286591</v>
      </c>
      <c r="AB206" s="28" t="n">
        <v>0.0002422732529067532</v>
      </c>
      <c r="AC206" s="28" t="n">
        <v>0.0001467656991698253</v>
      </c>
      <c r="AD206" s="28" t="n">
        <v>0.0001602754688215921</v>
      </c>
      <c r="AE206" s="28" t="n">
        <v>0.01137321068335082</v>
      </c>
      <c r="AF206" s="28" t="n">
        <v>0.01504969864853558</v>
      </c>
      <c r="AG206" s="30" t="n">
        <v>0</v>
      </c>
      <c r="AH206" s="30" t="n">
        <v>1.649105312647228e-05</v>
      </c>
      <c r="AI206" s="30" t="n">
        <v>0.000553569048221143</v>
      </c>
      <c r="AJ206" s="30" t="n">
        <v>0.0003565514266919729</v>
      </c>
      <c r="AK206" s="30" t="n">
        <v>0.0002081168913364444</v>
      </c>
      <c r="AL206" s="30" t="n">
        <v>0.03747263885956553</v>
      </c>
      <c r="AM206" s="30" t="n">
        <v>0.03860736727894157</v>
      </c>
      <c r="AN206" s="32" t="n">
        <v>0</v>
      </c>
      <c r="AO206" s="32" t="n">
        <v>1.179775095002105e-05</v>
      </c>
      <c r="AP206" s="32" t="n">
        <v>6.979963279750106e-07</v>
      </c>
      <c r="AQ206" s="32" t="n">
        <v>7.095552302506223e-07</v>
      </c>
      <c r="AR206" s="32" t="n">
        <v>8.434241506256895e-07</v>
      </c>
      <c r="AS206" s="32" t="n">
        <v>2.153221439947024e-05</v>
      </c>
      <c r="AT206" s="32" t="n">
        <v>3.558094105834262e-05</v>
      </c>
      <c r="AU206" s="34" t="n">
        <v>0</v>
      </c>
      <c r="AV206" s="34" t="n">
        <v>0</v>
      </c>
      <c r="AW206" s="34" t="n">
        <v>0.3652573177414669</v>
      </c>
      <c r="AX206" s="34" t="n">
        <v>0.1677596948032202</v>
      </c>
      <c r="AY206" s="34" t="n">
        <v>0.1823539048098478</v>
      </c>
      <c r="AZ206" s="34" t="n">
        <v>1.758224909414623</v>
      </c>
      <c r="BA206" s="34" t="n">
        <v>2.473595826769158</v>
      </c>
      <c r="BB206" s="6" t="n"/>
      <c r="BC206" s="6" t="n"/>
      <c r="BD206" t="inlineStr">
        <is>
          <t>transport, Motorbike, battery electric, 11-35kW, LFP battery, 2050/CH U</t>
        </is>
      </c>
      <c r="BF206" s="5" t="n">
        <v>0.13288535</v>
      </c>
      <c r="BG206" s="5">
        <f>BF206-R206</f>
        <v/>
      </c>
      <c r="BH206" s="2" t="n">
        <v>417.77734</v>
      </c>
    </row>
    <row r="207">
      <c r="A207">
        <f>B207&amp;" - "&amp;D207&amp;" - "&amp;IF(I207&lt;&gt;"",I207&amp;" - "&amp;E207,E207)</f>
        <v/>
      </c>
      <c r="B207" t="inlineStr">
        <is>
          <t>Motorbike, battery electric, &gt;35kW</t>
        </is>
      </c>
      <c r="D207" s="18" t="n">
        <v>2020</v>
      </c>
      <c r="E207" t="inlineStr">
        <is>
          <t>CH</t>
        </is>
      </c>
      <c r="F207" t="inlineStr">
        <is>
          <t>None</t>
        </is>
      </c>
      <c r="G207" t="inlineStr">
        <is>
          <t>vkm</t>
        </is>
      </c>
      <c r="H207" t="inlineStr">
        <is>
          <t>BEV</t>
        </is>
      </c>
      <c r="I207" t="inlineStr">
        <is>
          <t>LFP</t>
        </is>
      </c>
      <c r="J207" t="inlineStr">
        <is>
          <t>None</t>
        </is>
      </c>
      <c r="L207" s="24" t="n">
        <v>0</v>
      </c>
      <c r="M207" s="24" t="n">
        <v>0</v>
      </c>
      <c r="N207" s="24" t="n">
        <v>0.008710249309141712</v>
      </c>
      <c r="O207" s="24" t="n">
        <v>0.01230659169225786</v>
      </c>
      <c r="P207" s="24" t="n">
        <v>0.005732209784237132</v>
      </c>
      <c r="Q207" s="24" t="n">
        <v>0.1330489585066062</v>
      </c>
      <c r="R207" s="24" t="n">
        <v>0.1597980092922429</v>
      </c>
      <c r="S207" s="26" t="n">
        <v>0</v>
      </c>
      <c r="T207" s="26" t="n">
        <v>0</v>
      </c>
      <c r="U207" s="26" t="n">
        <v>0.0009219226886211946</v>
      </c>
      <c r="V207" s="26" t="n">
        <v>0.0004722191823356421</v>
      </c>
      <c r="W207" s="26" t="n">
        <v>0.0003891504663240965</v>
      </c>
      <c r="X207" s="26" t="n">
        <v>0.0868939624162452</v>
      </c>
      <c r="Y207" s="26" t="n">
        <v>0.08867725475352613</v>
      </c>
      <c r="Z207" s="28" t="n">
        <v>0</v>
      </c>
      <c r="AA207" s="28" t="n">
        <v>0.003127173544286591</v>
      </c>
      <c r="AB207" s="28" t="n">
        <v>0.0002701790344982262</v>
      </c>
      <c r="AC207" s="28" t="n">
        <v>0.0001543898913344915</v>
      </c>
      <c r="AD207" s="28" t="n">
        <v>0.0001742147634144923</v>
      </c>
      <c r="AE207" s="28" t="n">
        <v>0.01158069045361577</v>
      </c>
      <c r="AF207" s="28" t="n">
        <v>0.01530664768714957</v>
      </c>
      <c r="AG207" s="30" t="n">
        <v>0</v>
      </c>
      <c r="AH207" s="30" t="n">
        <v>1.649105312647228e-05</v>
      </c>
      <c r="AI207" s="30" t="n">
        <v>0.0006173308410320248</v>
      </c>
      <c r="AJ207" s="30" t="n">
        <v>0.0003750735787279196</v>
      </c>
      <c r="AK207" s="30" t="n">
        <v>0.0002211260789617297</v>
      </c>
      <c r="AL207" s="30" t="n">
        <v>0.03819150696400604</v>
      </c>
      <c r="AM207" s="30" t="n">
        <v>0.03942152851585419</v>
      </c>
      <c r="AN207" s="32" t="n">
        <v>0</v>
      </c>
      <c r="AO207" s="32" t="n">
        <v>1.179775095002105e-05</v>
      </c>
      <c r="AP207" s="32" t="n">
        <v>7.783937009678004e-07</v>
      </c>
      <c r="AQ207" s="32" t="n">
        <v>7.464152422116936e-07</v>
      </c>
      <c r="AR207" s="32" t="n">
        <v>8.947911054708254e-07</v>
      </c>
      <c r="AS207" s="32" t="n">
        <v>2.298482768960763e-05</v>
      </c>
      <c r="AT207" s="32" t="n">
        <v>3.7202178688279e-05</v>
      </c>
      <c r="AU207" s="34" t="n">
        <v>0</v>
      </c>
      <c r="AV207" s="34" t="n">
        <v>0</v>
      </c>
      <c r="AW207" s="34" t="n">
        <v>0.4073287837877151</v>
      </c>
      <c r="AX207" s="34" t="n">
        <v>0.1764744841436473</v>
      </c>
      <c r="AY207" s="34" t="n">
        <v>0.1982520740758201</v>
      </c>
      <c r="AZ207" s="34" t="n">
        <v>1.802641853054337</v>
      </c>
      <c r="BA207" s="34" t="n">
        <v>2.58469719506152</v>
      </c>
      <c r="BB207" s="6" t="n"/>
      <c r="BC207" s="6" t="n"/>
      <c r="BD207" t="inlineStr">
        <is>
          <t>transport, Motorbike, battery electric, &gt;35kW, LFP battery/CH U</t>
        </is>
      </c>
      <c r="BF207" s="5" t="n">
        <v>0.14028906</v>
      </c>
      <c r="BG207" s="5">
        <f>BF207-R207</f>
        <v/>
      </c>
      <c r="BH207" s="2" t="n">
        <v>438.60675</v>
      </c>
    </row>
    <row r="208">
      <c r="A208">
        <f>B208&amp;" - "&amp;D208&amp;" - "&amp;IF(I208&lt;&gt;"",I208&amp;" - "&amp;E208,E208)</f>
        <v/>
      </c>
      <c r="B208" t="inlineStr">
        <is>
          <t>Motorbike, battery electric, &gt;35kW</t>
        </is>
      </c>
      <c r="D208" s="18" t="n">
        <v>2030</v>
      </c>
      <c r="E208" t="inlineStr">
        <is>
          <t>CH</t>
        </is>
      </c>
      <c r="F208" t="inlineStr">
        <is>
          <t>None</t>
        </is>
      </c>
      <c r="G208" t="inlineStr">
        <is>
          <t>vkm</t>
        </is>
      </c>
      <c r="H208" t="inlineStr">
        <is>
          <t>BEV</t>
        </is>
      </c>
      <c r="I208" t="inlineStr">
        <is>
          <t>LFP</t>
        </is>
      </c>
      <c r="J208" t="inlineStr">
        <is>
          <t>None</t>
        </is>
      </c>
      <c r="L208" s="24" t="n">
        <v>0</v>
      </c>
      <c r="M208" s="24" t="n">
        <v>0</v>
      </c>
      <c r="N208" s="24" t="n">
        <v>0.008710249309141712</v>
      </c>
      <c r="O208" s="24" t="n">
        <v>0.01230659169225786</v>
      </c>
      <c r="P208" s="24" t="n">
        <v>0.006003076233656104</v>
      </c>
      <c r="Q208" s="24" t="n">
        <v>0.143972405866205</v>
      </c>
      <c r="R208" s="24" t="n">
        <v>0.1709923231012607</v>
      </c>
      <c r="S208" s="26" t="n">
        <v>0</v>
      </c>
      <c r="T208" s="26" t="n">
        <v>0</v>
      </c>
      <c r="U208" s="26" t="n">
        <v>0.0009219226886211946</v>
      </c>
      <c r="V208" s="26" t="n">
        <v>0.0004722191823356421</v>
      </c>
      <c r="W208" s="26" t="n">
        <v>0.0004062658781634578</v>
      </c>
      <c r="X208" s="26" t="n">
        <v>0.09262835181969922</v>
      </c>
      <c r="Y208" s="26" t="n">
        <v>0.09442875956881952</v>
      </c>
      <c r="Z208" s="28" t="n">
        <v>0</v>
      </c>
      <c r="AA208" s="28" t="n">
        <v>0.003127173544286591</v>
      </c>
      <c r="AB208" s="28" t="n">
        <v>0.0002701790344982262</v>
      </c>
      <c r="AC208" s="28" t="n">
        <v>0.0001543898913344915</v>
      </c>
      <c r="AD208" s="28" t="n">
        <v>0.0001819948449508666</v>
      </c>
      <c r="AE208" s="28" t="n">
        <v>0.01252460440416163</v>
      </c>
      <c r="AF208" s="28" t="n">
        <v>0.01625834171923181</v>
      </c>
      <c r="AG208" s="30" t="n">
        <v>0</v>
      </c>
      <c r="AH208" s="30" t="n">
        <v>1.649105312647228e-05</v>
      </c>
      <c r="AI208" s="30" t="n">
        <v>0.0006173308410320248</v>
      </c>
      <c r="AJ208" s="30" t="n">
        <v>0.0003750735787279196</v>
      </c>
      <c r="AK208" s="30" t="n">
        <v>0.0002283870303514982</v>
      </c>
      <c r="AL208" s="30" t="n">
        <v>0.04114335758101269</v>
      </c>
      <c r="AM208" s="30" t="n">
        <v>0.0423806400842506</v>
      </c>
      <c r="AN208" s="32" t="n">
        <v>0</v>
      </c>
      <c r="AO208" s="32" t="n">
        <v>1.179775095002105e-05</v>
      </c>
      <c r="AP208" s="32" t="n">
        <v>7.783937009678004e-07</v>
      </c>
      <c r="AQ208" s="32" t="n">
        <v>7.464152422116936e-07</v>
      </c>
      <c r="AR208" s="32" t="n">
        <v>9.234610711069608e-07</v>
      </c>
      <c r="AS208" s="32" t="n">
        <v>2.447001470099895e-05</v>
      </c>
      <c r="AT208" s="32" t="n">
        <v>3.871603566530646e-05</v>
      </c>
      <c r="AU208" s="34" t="n">
        <v>0</v>
      </c>
      <c r="AV208" s="34" t="n">
        <v>0</v>
      </c>
      <c r="AW208" s="34" t="n">
        <v>0.4073287837877151</v>
      </c>
      <c r="AX208" s="34" t="n">
        <v>0.1764744841436473</v>
      </c>
      <c r="AY208" s="34" t="n">
        <v>0.207125482435476</v>
      </c>
      <c r="AZ208" s="34" t="n">
        <v>1.942845954976546</v>
      </c>
      <c r="BA208" s="34" t="n">
        <v>2.733774705343384</v>
      </c>
      <c r="BB208" s="6" t="n"/>
      <c r="BC208" s="6" t="n"/>
      <c r="BD208" t="inlineStr">
        <is>
          <t>transport, Motorbike, battery electric, &gt;35kW, LFP battery, 2030/CH U</t>
        </is>
      </c>
      <c r="BF208" s="5" t="n">
        <v>0.14800218</v>
      </c>
      <c r="BG208" s="5">
        <f>BF208-R208</f>
        <v/>
      </c>
      <c r="BH208" s="2" t="n">
        <v>466.27882</v>
      </c>
    </row>
    <row r="209">
      <c r="A209">
        <f>B209&amp;" - "&amp;D209&amp;" - "&amp;IF(I209&lt;&gt;"",I209&amp;" - "&amp;E209,E209)</f>
        <v/>
      </c>
      <c r="B209" t="inlineStr">
        <is>
          <t>Motorbike, battery electric, &gt;35kW</t>
        </is>
      </c>
      <c r="D209" s="18" t="n">
        <v>2040</v>
      </c>
      <c r="E209" t="inlineStr">
        <is>
          <t>CH</t>
        </is>
      </c>
      <c r="F209" t="inlineStr">
        <is>
          <t>None</t>
        </is>
      </c>
      <c r="G209" t="inlineStr">
        <is>
          <t>vkm</t>
        </is>
      </c>
      <c r="H209" t="inlineStr">
        <is>
          <t>BEV</t>
        </is>
      </c>
      <c r="I209" t="inlineStr">
        <is>
          <t>LFP</t>
        </is>
      </c>
      <c r="J209" t="inlineStr">
        <is>
          <t>None</t>
        </is>
      </c>
      <c r="L209" s="24" t="n">
        <v>0</v>
      </c>
      <c r="M209" s="24" t="n">
        <v>0</v>
      </c>
      <c r="N209" s="24" t="n">
        <v>0.008710249309141712</v>
      </c>
      <c r="O209" s="24" t="n">
        <v>0.01230659169225786</v>
      </c>
      <c r="P209" s="24" t="n">
        <v>0.006111325701481713</v>
      </c>
      <c r="Q209" s="24" t="n">
        <v>0.1325340549444599</v>
      </c>
      <c r="R209" s="24" t="n">
        <v>0.1596622216473412</v>
      </c>
      <c r="S209" s="26" t="n">
        <v>0</v>
      </c>
      <c r="T209" s="26" t="n">
        <v>0</v>
      </c>
      <c r="U209" s="26" t="n">
        <v>0.0009219226886211946</v>
      </c>
      <c r="V209" s="26" t="n">
        <v>0.0004722191823356421</v>
      </c>
      <c r="W209" s="26" t="n">
        <v>0.0004131059066247207</v>
      </c>
      <c r="X209" s="26" t="n">
        <v>0.08386575415934402</v>
      </c>
      <c r="Y209" s="26" t="n">
        <v>0.08567300193692558</v>
      </c>
      <c r="Z209" s="28" t="n">
        <v>0</v>
      </c>
      <c r="AA209" s="28" t="n">
        <v>0.003127173544286591</v>
      </c>
      <c r="AB209" s="28" t="n">
        <v>0.0002701790344982262</v>
      </c>
      <c r="AC209" s="28" t="n">
        <v>0.0001543898913344915</v>
      </c>
      <c r="AD209" s="28" t="n">
        <v>0.0001851040882246605</v>
      </c>
      <c r="AE209" s="28" t="n">
        <v>0.01132566443595009</v>
      </c>
      <c r="AF209" s="28" t="n">
        <v>0.01506251099429406</v>
      </c>
      <c r="AG209" s="30" t="n">
        <v>0</v>
      </c>
      <c r="AH209" s="30" t="n">
        <v>1.649105312647228e-05</v>
      </c>
      <c r="AI209" s="30" t="n">
        <v>0.0006173308410320248</v>
      </c>
      <c r="AJ209" s="30" t="n">
        <v>0.0003750735787279196</v>
      </c>
      <c r="AK209" s="30" t="n">
        <v>0.0002312888076869197</v>
      </c>
      <c r="AL209" s="30" t="n">
        <v>0.03727692774577315</v>
      </c>
      <c r="AM209" s="30" t="n">
        <v>0.03851711202634649</v>
      </c>
      <c r="AN209" s="32" t="n">
        <v>0</v>
      </c>
      <c r="AO209" s="32" t="n">
        <v>1.179775095002105e-05</v>
      </c>
      <c r="AP209" s="32" t="n">
        <v>7.783937009678004e-07</v>
      </c>
      <c r="AQ209" s="32" t="n">
        <v>7.464152422116936e-07</v>
      </c>
      <c r="AR209" s="32" t="n">
        <v>9.349187785098061e-07</v>
      </c>
      <c r="AS209" s="32" t="n">
        <v>2.242603952460592e-05</v>
      </c>
      <c r="AT209" s="32" t="n">
        <v>3.668351819631627e-05</v>
      </c>
      <c r="AU209" s="34" t="n">
        <v>0</v>
      </c>
      <c r="AV209" s="34" t="n">
        <v>0</v>
      </c>
      <c r="AW209" s="34" t="n">
        <v>0.4073287837877151</v>
      </c>
      <c r="AX209" s="34" t="n">
        <v>0.1764744841436473</v>
      </c>
      <c r="AY209" s="34" t="n">
        <v>0.2106716644554066</v>
      </c>
      <c r="AZ209" s="34" t="n">
        <v>1.78350999425529</v>
      </c>
      <c r="BA209" s="34" t="n">
        <v>2.577984926642059</v>
      </c>
      <c r="BB209" s="6" t="n"/>
      <c r="BC209" s="6" t="n"/>
      <c r="BD209" t="inlineStr">
        <is>
          <t>transport, Motorbike, battery electric, &gt;35kW, LFP battery, 2040/CH U</t>
        </is>
      </c>
      <c r="BF209" s="5" t="n">
        <v>0.13923536</v>
      </c>
      <c r="BG209" s="5">
        <f>BF209-R209</f>
        <v/>
      </c>
      <c r="BH209" s="2" t="n">
        <v>423.48726</v>
      </c>
    </row>
    <row r="210">
      <c r="A210">
        <f>B210&amp;" - "&amp;D210&amp;" - "&amp;IF(I210&lt;&gt;"",I210&amp;" - "&amp;E210,E210)</f>
        <v/>
      </c>
      <c r="B210" t="inlineStr">
        <is>
          <t>Motorbike, battery electric, &gt;35kW</t>
        </is>
      </c>
      <c r="D210" s="18" t="n">
        <v>2050</v>
      </c>
      <c r="E210" t="inlineStr">
        <is>
          <t>CH</t>
        </is>
      </c>
      <c r="F210" t="inlineStr">
        <is>
          <t>None</t>
        </is>
      </c>
      <c r="G210" t="inlineStr">
        <is>
          <t>vkm</t>
        </is>
      </c>
      <c r="H210" t="inlineStr">
        <is>
          <t>BEV</t>
        </is>
      </c>
      <c r="I210" t="inlineStr">
        <is>
          <t>LFP</t>
        </is>
      </c>
      <c r="J210" t="inlineStr">
        <is>
          <t>None</t>
        </is>
      </c>
      <c r="L210" s="24" t="n">
        <v>0</v>
      </c>
      <c r="M210" s="24" t="n">
        <v>0</v>
      </c>
      <c r="N210" s="24" t="n">
        <v>0.008710249309141712</v>
      </c>
      <c r="O210" s="24" t="n">
        <v>0.01993667854145774</v>
      </c>
      <c r="P210" s="24" t="n">
        <v>0.006037110934571837</v>
      </c>
      <c r="Q210" s="24" t="n">
        <v>0.2163170678552802</v>
      </c>
      <c r="R210" s="24" t="n">
        <v>0.2510011066404515</v>
      </c>
      <c r="S210" s="26" t="n">
        <v>0</v>
      </c>
      <c r="T210" s="26" t="n">
        <v>0</v>
      </c>
      <c r="U210" s="26" t="n">
        <v>0.0009219226886211946</v>
      </c>
      <c r="V210" s="26" t="n">
        <v>0.0007649950753837402</v>
      </c>
      <c r="W210" s="26" t="n">
        <v>0.0004084164506106982</v>
      </c>
      <c r="X210" s="26" t="n">
        <v>0.1413513853787046</v>
      </c>
      <c r="Y210" s="26" t="n">
        <v>0.1434467195933202</v>
      </c>
      <c r="Z210" s="28" t="n">
        <v>0</v>
      </c>
      <c r="AA210" s="28" t="n">
        <v>0.003127173544286591</v>
      </c>
      <c r="AB210" s="28" t="n">
        <v>0.0002701790344982262</v>
      </c>
      <c r="AC210" s="28" t="n">
        <v>0.0002501116239618763</v>
      </c>
      <c r="AD210" s="28" t="n">
        <v>0.0001829724217188957</v>
      </c>
      <c r="AE210" s="28" t="n">
        <v>0.01958716363712074</v>
      </c>
      <c r="AF210" s="28" t="n">
        <v>0.02341760026158633</v>
      </c>
      <c r="AG210" s="30" t="n">
        <v>0</v>
      </c>
      <c r="AH210" s="30" t="n">
        <v>1.649105312647228e-05</v>
      </c>
      <c r="AI210" s="30" t="n">
        <v>0.0006173308410320248</v>
      </c>
      <c r="AJ210" s="30" t="n">
        <v>0.0006076191975392298</v>
      </c>
      <c r="AK210" s="30" t="n">
        <v>0.00022929937778118</v>
      </c>
      <c r="AL210" s="30" t="n">
        <v>0.06376491631934836</v>
      </c>
      <c r="AM210" s="30" t="n">
        <v>0.06523565678882727</v>
      </c>
      <c r="AN210" s="32" t="n">
        <v>0</v>
      </c>
      <c r="AO210" s="32" t="n">
        <v>1.179775095002105e-05</v>
      </c>
      <c r="AP210" s="32" t="n">
        <v>7.783937009678004e-07</v>
      </c>
      <c r="AQ210" s="32" t="n">
        <v>1.209192692382944e-06</v>
      </c>
      <c r="AR210" s="32" t="n">
        <v>9.270634873817831e-07</v>
      </c>
      <c r="AS210" s="32" t="n">
        <v>3.612245070716783e-05</v>
      </c>
      <c r="AT210" s="32" t="n">
        <v>5.083485153792141e-05</v>
      </c>
      <c r="AU210" s="34" t="n">
        <v>0</v>
      </c>
      <c r="AV210" s="34" t="n">
        <v>0</v>
      </c>
      <c r="AW210" s="34" t="n">
        <v>0.4073287837877151</v>
      </c>
      <c r="AX210" s="34" t="n">
        <v>0.2858886643127085</v>
      </c>
      <c r="AY210" s="34" t="n">
        <v>0.2082404370571053</v>
      </c>
      <c r="AZ210" s="34" t="n">
        <v>2.918385223689273</v>
      </c>
      <c r="BA210" s="34" t="n">
        <v>3.819843108846801</v>
      </c>
      <c r="BB210" s="6" t="n"/>
      <c r="BC210" s="6" t="n"/>
      <c r="BD210" t="inlineStr">
        <is>
          <t>transport, Motorbike, battery electric, &gt;35kW, LFP battery, 2050/CH U</t>
        </is>
      </c>
      <c r="BF210" s="5" t="n">
        <v>0.20685503</v>
      </c>
      <c r="BG210" s="5">
        <f>BF210-R210</f>
        <v/>
      </c>
      <c r="BH210" s="2" t="n">
        <v>707.16159</v>
      </c>
    </row>
    <row r="211">
      <c r="A211">
        <f>B211&amp;" - "&amp;D211&amp;" - "&amp;IF(I211&lt;&gt;"",I211&amp;" - "&amp;E211,E211)</f>
        <v/>
      </c>
      <c r="B211" t="inlineStr">
        <is>
          <t>Motorbike, battery electric, &lt;4kW</t>
        </is>
      </c>
      <c r="D211" s="18" t="n">
        <v>2020</v>
      </c>
      <c r="E211" t="inlineStr">
        <is>
          <t>CH</t>
        </is>
      </c>
      <c r="F211" t="inlineStr">
        <is>
          <t>None</t>
        </is>
      </c>
      <c r="G211" t="inlineStr">
        <is>
          <t>vkm</t>
        </is>
      </c>
      <c r="H211" t="inlineStr">
        <is>
          <t>BEV</t>
        </is>
      </c>
      <c r="I211" t="inlineStr">
        <is>
          <t>NCA</t>
        </is>
      </c>
      <c r="J211" t="inlineStr">
        <is>
          <t>None</t>
        </is>
      </c>
      <c r="L211" s="24" t="n">
        <v>0</v>
      </c>
      <c r="M211" s="24" t="n">
        <v>0</v>
      </c>
      <c r="N211" s="24" t="n">
        <v>0.003836250793656903</v>
      </c>
      <c r="O211" s="24" t="n">
        <v>0.01230659169225786</v>
      </c>
      <c r="P211" s="24" t="n">
        <v>0.004425905066110937</v>
      </c>
      <c r="Q211" s="24" t="n">
        <v>0.03390243742625951</v>
      </c>
      <c r="R211" s="24" t="n">
        <v>0.05447118497828521</v>
      </c>
      <c r="S211" s="26" t="n">
        <v>0</v>
      </c>
      <c r="T211" s="26" t="n">
        <v>0</v>
      </c>
      <c r="U211" s="26" t="n">
        <v>0.0004060419536099208</v>
      </c>
      <c r="V211" s="26" t="n">
        <v>0.0004722191823356421</v>
      </c>
      <c r="W211" s="26" t="n">
        <v>0.0003066081533636317</v>
      </c>
      <c r="X211" s="26" t="n">
        <v>0.0247414493231328</v>
      </c>
      <c r="Y211" s="26" t="n">
        <v>0.025926318612442</v>
      </c>
      <c r="Z211" s="28" t="n">
        <v>0</v>
      </c>
      <c r="AA211" s="28" t="n">
        <v>0.003127173544286591</v>
      </c>
      <c r="AB211" s="28" t="n">
        <v>0.0001189948184876246</v>
      </c>
      <c r="AC211" s="28" t="n">
        <v>0.0001543898913344915</v>
      </c>
      <c r="AD211" s="28" t="n">
        <v>0.0001366938477005935</v>
      </c>
      <c r="AE211" s="28" t="n">
        <v>0.002475333254355087</v>
      </c>
      <c r="AF211" s="28" t="n">
        <v>0.006012585356164388</v>
      </c>
      <c r="AG211" s="30" t="n">
        <v>0</v>
      </c>
      <c r="AH211" s="30" t="n">
        <v>1.649105312647228e-05</v>
      </c>
      <c r="AI211" s="30" t="n">
        <v>0.0002718907168790728</v>
      </c>
      <c r="AJ211" s="30" t="n">
        <v>0.0003750735787279196</v>
      </c>
      <c r="AK211" s="30" t="n">
        <v>0.0001861087666335118</v>
      </c>
      <c r="AL211" s="30" t="n">
        <v>0.00859291109636794</v>
      </c>
      <c r="AM211" s="30" t="n">
        <v>0.009442475211734917</v>
      </c>
      <c r="AN211" s="32" t="n">
        <v>0</v>
      </c>
      <c r="AO211" s="32" t="n">
        <v>1.179775095002105e-05</v>
      </c>
      <c r="AP211" s="32" t="n">
        <v>3.428275525915461e-07</v>
      </c>
      <c r="AQ211" s="32" t="n">
        <v>7.464152422116936e-07</v>
      </c>
      <c r="AR211" s="32" t="n">
        <v>7.565247699415037e-07</v>
      </c>
      <c r="AS211" s="32" t="n">
        <v>7.250014453586742e-06</v>
      </c>
      <c r="AT211" s="32" t="n">
        <v>2.089353296835253e-05</v>
      </c>
      <c r="AU211" s="34" t="n">
        <v>0</v>
      </c>
      <c r="AV211" s="34" t="n">
        <v>0</v>
      </c>
      <c r="AW211" s="34" t="n">
        <v>0.1793996147096391</v>
      </c>
      <c r="AX211" s="34" t="n">
        <v>0.1764744841436473</v>
      </c>
      <c r="AY211" s="34" t="n">
        <v>0.155458382827077</v>
      </c>
      <c r="AZ211" s="34" t="n">
        <v>0.4706008042747231</v>
      </c>
      <c r="BA211" s="34" t="n">
        <v>0.9819332859550864</v>
      </c>
      <c r="BB211" s="6" t="n"/>
      <c r="BC211" s="6" t="n"/>
      <c r="BD211" t="inlineStr">
        <is>
          <t>transport, Motorbike, battery electric, &lt;4kW, NCA battery/CH U</t>
        </is>
      </c>
      <c r="BF211" s="5" t="n">
        <v>0.057712445</v>
      </c>
      <c r="BG211" s="5">
        <f>BF211-R211</f>
        <v/>
      </c>
      <c r="BH211" s="2" t="n">
        <v>126.37596</v>
      </c>
    </row>
    <row r="212">
      <c r="A212">
        <f>B212&amp;" - "&amp;D212&amp;" - "&amp;IF(I212&lt;&gt;"",I212&amp;" - "&amp;E212,E212)</f>
        <v/>
      </c>
      <c r="B212" t="inlineStr">
        <is>
          <t>Motorbike, battery electric, &lt;4kW</t>
        </is>
      </c>
      <c r="D212" s="18" t="n">
        <v>2030</v>
      </c>
      <c r="E212" t="inlineStr">
        <is>
          <t>CH</t>
        </is>
      </c>
      <c r="F212" t="inlineStr">
        <is>
          <t>None</t>
        </is>
      </c>
      <c r="G212" t="inlineStr">
        <is>
          <t>vkm</t>
        </is>
      </c>
      <c r="H212" t="inlineStr">
        <is>
          <t>BEV</t>
        </is>
      </c>
      <c r="I212" t="inlineStr">
        <is>
          <t>NCA</t>
        </is>
      </c>
      <c r="J212" t="inlineStr">
        <is>
          <t>None</t>
        </is>
      </c>
      <c r="L212" s="24" t="n">
        <v>0</v>
      </c>
      <c r="M212" s="24" t="n">
        <v>0</v>
      </c>
      <c r="N212" s="24" t="n">
        <v>0.003836250793656903</v>
      </c>
      <c r="O212" s="24" t="n">
        <v>0.01230659169225786</v>
      </c>
      <c r="P212" s="24" t="n">
        <v>0.00443547705772904</v>
      </c>
      <c r="Q212" s="24" t="n">
        <v>0.03630906876958861</v>
      </c>
      <c r="R212" s="24" t="n">
        <v>0.05688738831323241</v>
      </c>
      <c r="S212" s="26" t="n">
        <v>0</v>
      </c>
      <c r="T212" s="26" t="n">
        <v>0</v>
      </c>
      <c r="U212" s="26" t="n">
        <v>0.0004060419536099208</v>
      </c>
      <c r="V212" s="26" t="n">
        <v>0.0004722191823356421</v>
      </c>
      <c r="W212" s="26" t="n">
        <v>0.0003072129849292176</v>
      </c>
      <c r="X212" s="26" t="n">
        <v>0.02534842963531138</v>
      </c>
      <c r="Y212" s="26" t="n">
        <v>0.02653390375618616</v>
      </c>
      <c r="Z212" s="28" t="n">
        <v>0</v>
      </c>
      <c r="AA212" s="28" t="n">
        <v>0.003127173544286591</v>
      </c>
      <c r="AB212" s="28" t="n">
        <v>0.0001189948184876246</v>
      </c>
      <c r="AC212" s="28" t="n">
        <v>0.0001543898913344915</v>
      </c>
      <c r="AD212" s="28" t="n">
        <v>0.0001369687834684381</v>
      </c>
      <c r="AE212" s="28" t="n">
        <v>0.00262712105590948</v>
      </c>
      <c r="AF212" s="28" t="n">
        <v>0.006164648093486625</v>
      </c>
      <c r="AG212" s="30" t="n">
        <v>0</v>
      </c>
      <c r="AH212" s="30" t="n">
        <v>1.649105312647228e-05</v>
      </c>
      <c r="AI212" s="30" t="n">
        <v>0.0002718907168790728</v>
      </c>
      <c r="AJ212" s="30" t="n">
        <v>0.0003750735787279196</v>
      </c>
      <c r="AK212" s="30" t="n">
        <v>0.0001863653571636104</v>
      </c>
      <c r="AL212" s="30" t="n">
        <v>0.009082275014720875</v>
      </c>
      <c r="AM212" s="30" t="n">
        <v>0.009932095720617949</v>
      </c>
      <c r="AN212" s="32" t="n">
        <v>0</v>
      </c>
      <c r="AO212" s="32" t="n">
        <v>1.179775095002105e-05</v>
      </c>
      <c r="AP212" s="32" t="n">
        <v>3.428275525915461e-07</v>
      </c>
      <c r="AQ212" s="32" t="n">
        <v>7.464152422116936e-07</v>
      </c>
      <c r="AR212" s="32" t="n">
        <v>7.575379211507033e-07</v>
      </c>
      <c r="AS212" s="32" t="n">
        <v>7.412164740555179e-06</v>
      </c>
      <c r="AT212" s="32" t="n">
        <v>2.105669640653017e-05</v>
      </c>
      <c r="AU212" s="34" t="n">
        <v>0</v>
      </c>
      <c r="AV212" s="34" t="n">
        <v>0</v>
      </c>
      <c r="AW212" s="34" t="n">
        <v>0.1793996147096391</v>
      </c>
      <c r="AX212" s="34" t="n">
        <v>0.1764744841436473</v>
      </c>
      <c r="AY212" s="34" t="n">
        <v>0.1557719550344318</v>
      </c>
      <c r="AZ212" s="34" t="n">
        <v>0.4972689495131143</v>
      </c>
      <c r="BA212" s="34" t="n">
        <v>1.008915003400833</v>
      </c>
      <c r="BB212" s="6" t="n"/>
      <c r="BC212" s="6" t="n"/>
      <c r="BD212" t="inlineStr">
        <is>
          <t>transport, Motorbike, battery electric, &lt;4kW, NCA battery, 2030/CH U</t>
        </is>
      </c>
      <c r="BF212" s="5" t="n">
        <v>0.058793456</v>
      </c>
      <c r="BG212" s="5">
        <f>BF212-R212</f>
        <v/>
      </c>
      <c r="BH212" s="2" t="n">
        <v>127.936</v>
      </c>
    </row>
    <row r="213">
      <c r="A213">
        <f>B213&amp;" - "&amp;D213&amp;" - "&amp;IF(I213&lt;&gt;"",I213&amp;" - "&amp;E213,E213)</f>
        <v/>
      </c>
      <c r="B213" t="inlineStr">
        <is>
          <t>Motorbike, battery electric, &lt;4kW</t>
        </is>
      </c>
      <c r="D213" s="18" t="n">
        <v>2040</v>
      </c>
      <c r="E213" t="inlineStr">
        <is>
          <t>CH</t>
        </is>
      </c>
      <c r="F213" t="inlineStr">
        <is>
          <t>None</t>
        </is>
      </c>
      <c r="G213" t="inlineStr">
        <is>
          <t>vkm</t>
        </is>
      </c>
      <c r="H213" t="inlineStr">
        <is>
          <t>BEV</t>
        </is>
      </c>
      <c r="I213" t="inlineStr">
        <is>
          <t>NCA</t>
        </is>
      </c>
      <c r="J213" t="inlineStr">
        <is>
          <t>None</t>
        </is>
      </c>
      <c r="L213" s="24" t="n">
        <v>0</v>
      </c>
      <c r="M213" s="24" t="n">
        <v>0</v>
      </c>
      <c r="N213" s="24" t="n">
        <v>0.003836250793656903</v>
      </c>
      <c r="O213" s="24" t="n">
        <v>0.01230659169225786</v>
      </c>
      <c r="P213" s="24" t="n">
        <v>0.004434103834174483</v>
      </c>
      <c r="Q213" s="24" t="n">
        <v>0.0364261808995134</v>
      </c>
      <c r="R213" s="24" t="n">
        <v>0.05700312721960264</v>
      </c>
      <c r="S213" s="26" t="n">
        <v>0</v>
      </c>
      <c r="T213" s="26" t="n">
        <v>0</v>
      </c>
      <c r="U213" s="26" t="n">
        <v>0.0004060419536099208</v>
      </c>
      <c r="V213" s="26" t="n">
        <v>0.0004722191823356421</v>
      </c>
      <c r="W213" s="26" t="n">
        <v>0.0003071262141728756</v>
      </c>
      <c r="X213" s="26" t="n">
        <v>0.02436109907006942</v>
      </c>
      <c r="Y213" s="26" t="n">
        <v>0.02554648642018786</v>
      </c>
      <c r="Z213" s="28" t="n">
        <v>0</v>
      </c>
      <c r="AA213" s="28" t="n">
        <v>0.003127173544286591</v>
      </c>
      <c r="AB213" s="28" t="n">
        <v>0.0001189948184876246</v>
      </c>
      <c r="AC213" s="28" t="n">
        <v>0.0001543898913344915</v>
      </c>
      <c r="AD213" s="28" t="n">
        <v>0.0001369293404468123</v>
      </c>
      <c r="AE213" s="28" t="n">
        <v>0.00255498090657492</v>
      </c>
      <c r="AF213" s="28" t="n">
        <v>0.006092468501130439</v>
      </c>
      <c r="AG213" s="30" t="n">
        <v>0</v>
      </c>
      <c r="AH213" s="30" t="n">
        <v>1.649105312647228e-05</v>
      </c>
      <c r="AI213" s="30" t="n">
        <v>0.0002718907168790728</v>
      </c>
      <c r="AJ213" s="30" t="n">
        <v>0.0003750735787279196</v>
      </c>
      <c r="AK213" s="30" t="n">
        <v>0.0001863285459989264</v>
      </c>
      <c r="AL213" s="30" t="n">
        <v>0.008887193446429107</v>
      </c>
      <c r="AM213" s="30" t="n">
        <v>0.009736977341161497</v>
      </c>
      <c r="AN213" s="32" t="n">
        <v>0</v>
      </c>
      <c r="AO213" s="32" t="n">
        <v>1.179775095002105e-05</v>
      </c>
      <c r="AP213" s="32" t="n">
        <v>3.428275525915461e-07</v>
      </c>
      <c r="AQ213" s="32" t="n">
        <v>7.464152422116936e-07</v>
      </c>
      <c r="AR213" s="32" t="n">
        <v>7.573925717646705e-07</v>
      </c>
      <c r="AS213" s="32" t="n">
        <v>7.166571346186573e-06</v>
      </c>
      <c r="AT213" s="32" t="n">
        <v>2.081095766277553e-05</v>
      </c>
      <c r="AU213" s="34" t="n">
        <v>0</v>
      </c>
      <c r="AV213" s="34" t="n">
        <v>0</v>
      </c>
      <c r="AW213" s="34" t="n">
        <v>0.1793996147096391</v>
      </c>
      <c r="AX213" s="34" t="n">
        <v>0.1764744841436473</v>
      </c>
      <c r="AY213" s="34" t="n">
        <v>0.1557269691257124</v>
      </c>
      <c r="AZ213" s="34" t="n">
        <v>0.4937996919474914</v>
      </c>
      <c r="BA213" s="34" t="n">
        <v>1.00540075992649</v>
      </c>
      <c r="BB213" s="6" t="n"/>
      <c r="BC213" s="6" t="n"/>
      <c r="BD213" t="inlineStr">
        <is>
          <t>transport, Motorbike, battery electric, &lt;4kW, NCA battery, 2040/CH U</t>
        </is>
      </c>
      <c r="BF213" s="5" t="n">
        <v>0.058287747</v>
      </c>
      <c r="BG213" s="5">
        <f>BF213-R213</f>
        <v/>
      </c>
      <c r="BH213" s="2" t="n">
        <v>122.69869</v>
      </c>
    </row>
    <row r="214">
      <c r="A214">
        <f>B214&amp;" - "&amp;D214&amp;" - "&amp;IF(I214&lt;&gt;"",I214&amp;" - "&amp;E214,E214)</f>
        <v/>
      </c>
      <c r="B214" t="inlineStr">
        <is>
          <t>Motorbike, battery electric, &lt;4kW</t>
        </is>
      </c>
      <c r="D214" s="18" t="n">
        <v>2050</v>
      </c>
      <c r="E214" t="inlineStr">
        <is>
          <t>CH</t>
        </is>
      </c>
      <c r="F214" t="inlineStr">
        <is>
          <t>None</t>
        </is>
      </c>
      <c r="G214" t="inlineStr">
        <is>
          <t>vkm</t>
        </is>
      </c>
      <c r="H214" t="inlineStr">
        <is>
          <t>BEV</t>
        </is>
      </c>
      <c r="I214" t="inlineStr">
        <is>
          <t>NCA</t>
        </is>
      </c>
      <c r="J214" t="inlineStr">
        <is>
          <t>None</t>
        </is>
      </c>
      <c r="L214" s="24" t="n">
        <v>0</v>
      </c>
      <c r="M214" s="24" t="n">
        <v>0</v>
      </c>
      <c r="N214" s="24" t="n">
        <v>0.003836250793656903</v>
      </c>
      <c r="O214" s="24" t="n">
        <v>0.01230659169225786</v>
      </c>
      <c r="P214" s="24" t="n">
        <v>0.004433716903780657</v>
      </c>
      <c r="Q214" s="24" t="n">
        <v>0.03646111741109211</v>
      </c>
      <c r="R214" s="24" t="n">
        <v>0.05703767680078754</v>
      </c>
      <c r="S214" s="26" t="n">
        <v>0</v>
      </c>
      <c r="T214" s="26" t="n">
        <v>0</v>
      </c>
      <c r="U214" s="26" t="n">
        <v>0.0004060419536099208</v>
      </c>
      <c r="V214" s="26" t="n">
        <v>0.0004722191823356421</v>
      </c>
      <c r="W214" s="26" t="n">
        <v>0.0003071017649542378</v>
      </c>
      <c r="X214" s="26" t="n">
        <v>0.02329363387274118</v>
      </c>
      <c r="Y214" s="26" t="n">
        <v>0.02447899677364098</v>
      </c>
      <c r="Z214" s="28" t="n">
        <v>0</v>
      </c>
      <c r="AA214" s="28" t="n">
        <v>0.003127173544286591</v>
      </c>
      <c r="AB214" s="28" t="n">
        <v>0.0001189948184876246</v>
      </c>
      <c r="AC214" s="28" t="n">
        <v>0.0001543898913344915</v>
      </c>
      <c r="AD214" s="28" t="n">
        <v>0.0001369182266672382</v>
      </c>
      <c r="AE214" s="28" t="n">
        <v>0.002473099587364041</v>
      </c>
      <c r="AF214" s="28" t="n">
        <v>0.006010576068139987</v>
      </c>
      <c r="AG214" s="30" t="n">
        <v>0</v>
      </c>
      <c r="AH214" s="30" t="n">
        <v>1.649105312647228e-05</v>
      </c>
      <c r="AI214" s="30" t="n">
        <v>0.0002718907168790728</v>
      </c>
      <c r="AJ214" s="30" t="n">
        <v>0.0003750735787279196</v>
      </c>
      <c r="AK214" s="30" t="n">
        <v>0.0001863181737923027</v>
      </c>
      <c r="AL214" s="30" t="n">
        <v>0.008662095453975919</v>
      </c>
      <c r="AM214" s="30" t="n">
        <v>0.009511868976501687</v>
      </c>
      <c r="AN214" s="32" t="n">
        <v>0</v>
      </c>
      <c r="AO214" s="32" t="n">
        <v>1.179775095002105e-05</v>
      </c>
      <c r="AP214" s="32" t="n">
        <v>3.428275525915461e-07</v>
      </c>
      <c r="AQ214" s="32" t="n">
        <v>7.464152422116936e-07</v>
      </c>
      <c r="AR214" s="32" t="n">
        <v>7.573516169652912e-07</v>
      </c>
      <c r="AS214" s="32" t="n">
        <v>6.901509787947373e-06</v>
      </c>
      <c r="AT214" s="32" t="n">
        <v>2.054585514973696e-05</v>
      </c>
      <c r="AU214" s="34" t="n">
        <v>0</v>
      </c>
      <c r="AV214" s="34" t="n">
        <v>0</v>
      </c>
      <c r="AW214" s="34" t="n">
        <v>0.1793996147096391</v>
      </c>
      <c r="AX214" s="34" t="n">
        <v>0.1764744841436473</v>
      </c>
      <c r="AY214" s="34" t="n">
        <v>0.1557142935381727</v>
      </c>
      <c r="AZ214" s="34" t="n">
        <v>0.4891586126198126</v>
      </c>
      <c r="BA214" s="34" t="n">
        <v>1.000747005011272</v>
      </c>
      <c r="BB214" s="6" t="n"/>
      <c r="BC214" s="6" t="n"/>
      <c r="BD214" t="inlineStr">
        <is>
          <t>transport, Motorbike, battery electric, &lt;4kW, NCA battery, 2050/CH U</t>
        </is>
      </c>
      <c r="BF214" s="5" t="n">
        <v>0.057721351</v>
      </c>
      <c r="BG214" s="5">
        <f>BF214-R214</f>
        <v/>
      </c>
      <c r="BH214" s="2" t="n">
        <v>117.12768</v>
      </c>
    </row>
    <row r="215">
      <c r="A215">
        <f>B215&amp;" - "&amp;D215&amp;" - "&amp;IF(I215&lt;&gt;"",I215&amp;" - "&amp;E215,E215)</f>
        <v/>
      </c>
      <c r="B215" t="inlineStr">
        <is>
          <t>Motorbike, battery electric, 4-11kW</t>
        </is>
      </c>
      <c r="D215" s="18" t="n">
        <v>2020</v>
      </c>
      <c r="E215" t="inlineStr">
        <is>
          <t>CH</t>
        </is>
      </c>
      <c r="F215" t="inlineStr">
        <is>
          <t>None</t>
        </is>
      </c>
      <c r="G215" t="inlineStr">
        <is>
          <t>vkm</t>
        </is>
      </c>
      <c r="H215" t="inlineStr">
        <is>
          <t>BEV</t>
        </is>
      </c>
      <c r="I215" t="inlineStr">
        <is>
          <t>NCA</t>
        </is>
      </c>
      <c r="J215" t="inlineStr">
        <is>
          <t>None</t>
        </is>
      </c>
      <c r="L215" s="24" t="n">
        <v>0</v>
      </c>
      <c r="M215" s="24" t="n">
        <v>0</v>
      </c>
      <c r="N215" s="24" t="n">
        <v>0.0057702284664922</v>
      </c>
      <c r="O215" s="24" t="n">
        <v>0.01230659169225786</v>
      </c>
      <c r="P215" s="24" t="n">
        <v>0.004550866368395035</v>
      </c>
      <c r="Q215" s="24" t="n">
        <v>0.04855326116478913</v>
      </c>
      <c r="R215" s="24" t="n">
        <v>0.07118094769193423</v>
      </c>
      <c r="S215" s="26" t="n">
        <v>0</v>
      </c>
      <c r="T215" s="26" t="n">
        <v>0</v>
      </c>
      <c r="U215" s="26" t="n">
        <v>0.0006107407897273188</v>
      </c>
      <c r="V215" s="26" t="n">
        <v>0.0004722191823356421</v>
      </c>
      <c r="W215" s="26" t="n">
        <v>0.0003145041632133679</v>
      </c>
      <c r="X215" s="26" t="n">
        <v>0.03643172500510355</v>
      </c>
      <c r="Y215" s="26" t="n">
        <v>0.03782918914037987</v>
      </c>
      <c r="Z215" s="28" t="n">
        <v>0</v>
      </c>
      <c r="AA215" s="28" t="n">
        <v>0.003127173544286591</v>
      </c>
      <c r="AB215" s="28" t="n">
        <v>0.0001789839418574189</v>
      </c>
      <c r="AC215" s="28" t="n">
        <v>0.0001543898913344915</v>
      </c>
      <c r="AD215" s="28" t="n">
        <v>0.0001402831040398236</v>
      </c>
      <c r="AE215" s="28" t="n">
        <v>0.003695267307323648</v>
      </c>
      <c r="AF215" s="28" t="n">
        <v>0.007296097788841974</v>
      </c>
      <c r="AG215" s="30" t="n">
        <v>0</v>
      </c>
      <c r="AH215" s="30" t="n">
        <v>1.649105312647228e-05</v>
      </c>
      <c r="AI215" s="30" t="n">
        <v>0.0004089595906776136</v>
      </c>
      <c r="AJ215" s="30" t="n">
        <v>0.0003750735787279196</v>
      </c>
      <c r="AK215" s="30" t="n">
        <v>0.0001894585279030722</v>
      </c>
      <c r="AL215" s="30" t="n">
        <v>0.01280976338401918</v>
      </c>
      <c r="AM215" s="30" t="n">
        <v>0.01379974613445426</v>
      </c>
      <c r="AN215" s="32" t="n">
        <v>0</v>
      </c>
      <c r="AO215" s="32" t="n">
        <v>1.179775095002105e-05</v>
      </c>
      <c r="AP215" s="32" t="n">
        <v>5.156579716666231e-07</v>
      </c>
      <c r="AQ215" s="32" t="n">
        <v>7.464152422116936e-07</v>
      </c>
      <c r="AR215" s="32" t="n">
        <v>7.697513480209108e-07</v>
      </c>
      <c r="AS215" s="32" t="n">
        <v>1.036365073158282e-05</v>
      </c>
      <c r="AT215" s="32" t="n">
        <v>2.41932262435031e-05</v>
      </c>
      <c r="AU215" s="34" t="n">
        <v>0</v>
      </c>
      <c r="AV215" s="34" t="n">
        <v>0</v>
      </c>
      <c r="AW215" s="34" t="n">
        <v>0.2698407427863993</v>
      </c>
      <c r="AX215" s="34" t="n">
        <v>0.1764744841436473</v>
      </c>
      <c r="AY215" s="34" t="n">
        <v>0.1595520336527873</v>
      </c>
      <c r="AZ215" s="34" t="n">
        <v>0.674376061484857</v>
      </c>
      <c r="BA215" s="34" t="n">
        <v>1.280243322067691</v>
      </c>
      <c r="BB215" s="6" t="n"/>
      <c r="BC215" s="6" t="n"/>
      <c r="BD215" t="inlineStr">
        <is>
          <t>transport, Motorbike, battery electric, 4-11kW, NCA battery/CH U</t>
        </is>
      </c>
      <c r="BF215" s="5" t="n">
        <v>0.073185236</v>
      </c>
      <c r="BG215" s="5">
        <f>BF215-R215</f>
        <v/>
      </c>
      <c r="BH215" s="2" t="n">
        <v>171.11629</v>
      </c>
    </row>
    <row r="216">
      <c r="A216">
        <f>B216&amp;" - "&amp;D216&amp;" - "&amp;IF(I216&lt;&gt;"",I216&amp;" - "&amp;E216,E216)</f>
        <v/>
      </c>
      <c r="B216" t="inlineStr">
        <is>
          <t>Motorbike, battery electric, 4-11kW</t>
        </is>
      </c>
      <c r="D216" s="18" t="n">
        <v>2030</v>
      </c>
      <c r="E216" t="inlineStr">
        <is>
          <t>CH</t>
        </is>
      </c>
      <c r="F216" t="inlineStr">
        <is>
          <t>None</t>
        </is>
      </c>
      <c r="G216" t="inlineStr">
        <is>
          <t>vkm</t>
        </is>
      </c>
      <c r="H216" t="inlineStr">
        <is>
          <t>BEV</t>
        </is>
      </c>
      <c r="I216" t="inlineStr">
        <is>
          <t>NCA</t>
        </is>
      </c>
      <c r="J216" t="inlineStr">
        <is>
          <t>None</t>
        </is>
      </c>
      <c r="L216" s="24" t="n">
        <v>0</v>
      </c>
      <c r="M216" s="24" t="n">
        <v>0</v>
      </c>
      <c r="N216" s="24" t="n">
        <v>0.0057702284664922</v>
      </c>
      <c r="O216" s="24" t="n">
        <v>0.01230659169225786</v>
      </c>
      <c r="P216" s="24" t="n">
        <v>0.004565944579295552</v>
      </c>
      <c r="Q216" s="24" t="n">
        <v>0.05109473748780233</v>
      </c>
      <c r="R216" s="24" t="n">
        <v>0.07373750222584793</v>
      </c>
      <c r="S216" s="26" t="n">
        <v>0</v>
      </c>
      <c r="T216" s="26" t="n">
        <v>0</v>
      </c>
      <c r="U216" s="26" t="n">
        <v>0.0006107407897273188</v>
      </c>
      <c r="V216" s="26" t="n">
        <v>0.0004722191823356421</v>
      </c>
      <c r="W216" s="26" t="n">
        <v>0.0003154569197836876</v>
      </c>
      <c r="X216" s="26" t="n">
        <v>0.03676635085125734</v>
      </c>
      <c r="Y216" s="26" t="n">
        <v>0.03816476774310399</v>
      </c>
      <c r="Z216" s="28" t="n">
        <v>0</v>
      </c>
      <c r="AA216" s="28" t="n">
        <v>0.003127173544286591</v>
      </c>
      <c r="AB216" s="28" t="n">
        <v>0.0001789839418574189</v>
      </c>
      <c r="AC216" s="28" t="n">
        <v>0.0001543898913344915</v>
      </c>
      <c r="AD216" s="28" t="n">
        <v>0.0001407161946292278</v>
      </c>
      <c r="AE216" s="28" t="n">
        <v>0.003831941856794318</v>
      </c>
      <c r="AF216" s="28" t="n">
        <v>0.007433205428902048</v>
      </c>
      <c r="AG216" s="30" t="n">
        <v>0</v>
      </c>
      <c r="AH216" s="30" t="n">
        <v>1.649105312647228e-05</v>
      </c>
      <c r="AI216" s="30" t="n">
        <v>0.0004089595906776136</v>
      </c>
      <c r="AJ216" s="30" t="n">
        <v>0.0003750735787279196</v>
      </c>
      <c r="AK216" s="30" t="n">
        <v>0.0001898627202887596</v>
      </c>
      <c r="AL216" s="30" t="n">
        <v>0.01325858238507989</v>
      </c>
      <c r="AM216" s="30" t="n">
        <v>0.01424896932790065</v>
      </c>
      <c r="AN216" s="32" t="n">
        <v>0</v>
      </c>
      <c r="AO216" s="32" t="n">
        <v>1.179775095002105e-05</v>
      </c>
      <c r="AP216" s="32" t="n">
        <v>5.156579716666231e-07</v>
      </c>
      <c r="AQ216" s="32" t="n">
        <v>7.464152422116936e-07</v>
      </c>
      <c r="AR216" s="32" t="n">
        <v>7.713473071708888e-07</v>
      </c>
      <c r="AS216" s="32" t="n">
        <v>1.04619302838531e-05</v>
      </c>
      <c r="AT216" s="32" t="n">
        <v>2.429310175492335e-05</v>
      </c>
      <c r="AU216" s="34" t="n">
        <v>0</v>
      </c>
      <c r="AV216" s="34" t="n">
        <v>0</v>
      </c>
      <c r="AW216" s="34" t="n">
        <v>0.2698407427863993</v>
      </c>
      <c r="AX216" s="34" t="n">
        <v>0.1764744841436473</v>
      </c>
      <c r="AY216" s="34" t="n">
        <v>0.160045986015438</v>
      </c>
      <c r="AZ216" s="34" t="n">
        <v>0.7011694227305612</v>
      </c>
      <c r="BA216" s="34" t="n">
        <v>1.307530635676046</v>
      </c>
      <c r="BB216" s="6" t="n"/>
      <c r="BC216" s="6" t="n"/>
      <c r="BD216" t="inlineStr">
        <is>
          <t>transport, Motorbike, battery electric, 4-11kW, NCA battery, 2030/CH U</t>
        </is>
      </c>
      <c r="BF216" s="5" t="n">
        <v>0.07417971000000001</v>
      </c>
      <c r="BG216" s="5">
        <f>BF216-R216</f>
        <v/>
      </c>
      <c r="BH216" s="2" t="n">
        <v>171.21178</v>
      </c>
    </row>
    <row r="217">
      <c r="A217">
        <f>B217&amp;" - "&amp;D217&amp;" - "&amp;IF(I217&lt;&gt;"",I217&amp;" - "&amp;E217,E217)</f>
        <v/>
      </c>
      <c r="B217" t="inlineStr">
        <is>
          <t>Motorbike, battery electric, 4-11kW</t>
        </is>
      </c>
      <c r="D217" s="18" t="n">
        <v>2040</v>
      </c>
      <c r="E217" t="inlineStr">
        <is>
          <t>CH</t>
        </is>
      </c>
      <c r="F217" t="inlineStr">
        <is>
          <t>None</t>
        </is>
      </c>
      <c r="G217" t="inlineStr">
        <is>
          <t>vkm</t>
        </is>
      </c>
      <c r="H217" t="inlineStr">
        <is>
          <t>BEV</t>
        </is>
      </c>
      <c r="I217" t="inlineStr">
        <is>
          <t>NCA</t>
        </is>
      </c>
      <c r="J217" t="inlineStr">
        <is>
          <t>None</t>
        </is>
      </c>
      <c r="L217" s="24" t="n">
        <v>0</v>
      </c>
      <c r="M217" s="24" t="n">
        <v>0</v>
      </c>
      <c r="N217" s="24" t="n">
        <v>0.0057702284664922</v>
      </c>
      <c r="O217" s="24" t="n">
        <v>0.01230659169225786</v>
      </c>
      <c r="P217" s="24" t="n">
        <v>0.004564918789467381</v>
      </c>
      <c r="Q217" s="24" t="n">
        <v>0.05074490019026609</v>
      </c>
      <c r="R217" s="24" t="n">
        <v>0.07338663913848353</v>
      </c>
      <c r="S217" s="26" t="n">
        <v>0</v>
      </c>
      <c r="T217" s="26" t="n">
        <v>0</v>
      </c>
      <c r="U217" s="26" t="n">
        <v>0.0006107407897273188</v>
      </c>
      <c r="V217" s="26" t="n">
        <v>0.0004722191823356421</v>
      </c>
      <c r="W217" s="26" t="n">
        <v>0.0003153921025447589</v>
      </c>
      <c r="X217" s="26" t="n">
        <v>0.03507725196365487</v>
      </c>
      <c r="Y217" s="26" t="n">
        <v>0.03647560403826259</v>
      </c>
      <c r="Z217" s="28" t="n">
        <v>0</v>
      </c>
      <c r="AA217" s="28" t="n">
        <v>0.003127173544286591</v>
      </c>
      <c r="AB217" s="28" t="n">
        <v>0.0001789839418574189</v>
      </c>
      <c r="AC217" s="28" t="n">
        <v>0.0001543898913344915</v>
      </c>
      <c r="AD217" s="28" t="n">
        <v>0.000140686730926656</v>
      </c>
      <c r="AE217" s="28" t="n">
        <v>0.003684879772258432</v>
      </c>
      <c r="AF217" s="28" t="n">
        <v>0.007286113880663589</v>
      </c>
      <c r="AG217" s="30" t="n">
        <v>0</v>
      </c>
      <c r="AH217" s="30" t="n">
        <v>1.649105312647228e-05</v>
      </c>
      <c r="AI217" s="30" t="n">
        <v>0.0004089595906776136</v>
      </c>
      <c r="AJ217" s="30" t="n">
        <v>0.0003750735787279196</v>
      </c>
      <c r="AK217" s="30" t="n">
        <v>0.0001898352225676707</v>
      </c>
      <c r="AL217" s="30" t="n">
        <v>0.01284164798792508</v>
      </c>
      <c r="AM217" s="30" t="n">
        <v>0.01383200743302476</v>
      </c>
      <c r="AN217" s="32" t="n">
        <v>0</v>
      </c>
      <c r="AO217" s="32" t="n">
        <v>1.179775095002105e-05</v>
      </c>
      <c r="AP217" s="32" t="n">
        <v>5.156579716666231e-07</v>
      </c>
      <c r="AQ217" s="32" t="n">
        <v>7.464152422116936e-07</v>
      </c>
      <c r="AR217" s="32" t="n">
        <v>7.712387320439706e-07</v>
      </c>
      <c r="AS217" s="32" t="n">
        <v>1.004131213493747e-05</v>
      </c>
      <c r="AT217" s="32" t="n">
        <v>2.387237503088081e-05</v>
      </c>
      <c r="AU217" s="34" t="n">
        <v>0</v>
      </c>
      <c r="AV217" s="34" t="n">
        <v>0</v>
      </c>
      <c r="AW217" s="34" t="n">
        <v>0.2698407427863993</v>
      </c>
      <c r="AX217" s="34" t="n">
        <v>0.1764744841436473</v>
      </c>
      <c r="AY217" s="34" t="n">
        <v>0.160012381809173</v>
      </c>
      <c r="AZ217" s="34" t="n">
        <v>0.6898277764556963</v>
      </c>
      <c r="BA217" s="34" t="n">
        <v>1.296155385194916</v>
      </c>
      <c r="BB217" s="6" t="n"/>
      <c r="BC217" s="6" t="n"/>
      <c r="BD217" t="inlineStr">
        <is>
          <t>transport, Motorbike, battery electric, 4-11kW, NCA battery, 2040/CH U</t>
        </is>
      </c>
      <c r="BF217" s="5" t="n">
        <v>0.073162528</v>
      </c>
      <c r="BG217" s="5">
        <f>BF217-R217</f>
        <v/>
      </c>
      <c r="BH217" s="2" t="n">
        <v>162.68235</v>
      </c>
    </row>
    <row r="218">
      <c r="A218">
        <f>B218&amp;" - "&amp;D218&amp;" - "&amp;IF(I218&lt;&gt;"",I218&amp;" - "&amp;E218,E218)</f>
        <v/>
      </c>
      <c r="B218" t="inlineStr">
        <is>
          <t>Motorbike, battery electric, 4-11kW</t>
        </is>
      </c>
      <c r="D218" s="18" t="n">
        <v>2050</v>
      </c>
      <c r="E218" t="inlineStr">
        <is>
          <t>CH</t>
        </is>
      </c>
      <c r="F218" t="inlineStr">
        <is>
          <t>None</t>
        </is>
      </c>
      <c r="G218" t="inlineStr">
        <is>
          <t>vkm</t>
        </is>
      </c>
      <c r="H218" t="inlineStr">
        <is>
          <t>BEV</t>
        </is>
      </c>
      <c r="I218" t="inlineStr">
        <is>
          <t>NCA</t>
        </is>
      </c>
      <c r="J218" t="inlineStr">
        <is>
          <t>None</t>
        </is>
      </c>
      <c r="L218" s="24" t="n">
        <v>0</v>
      </c>
      <c r="M218" s="24" t="n">
        <v>0</v>
      </c>
      <c r="N218" s="24" t="n">
        <v>0.0057702284664922</v>
      </c>
      <c r="O218" s="24" t="n">
        <v>0.01230659169225786</v>
      </c>
      <c r="P218" s="24" t="n">
        <v>0.004567838172282141</v>
      </c>
      <c r="Q218" s="24" t="n">
        <v>0.05057396285098904</v>
      </c>
      <c r="R218" s="24" t="n">
        <v>0.07321862118202124</v>
      </c>
      <c r="S218" s="26" t="n">
        <v>0</v>
      </c>
      <c r="T218" s="26" t="n">
        <v>0</v>
      </c>
      <c r="U218" s="26" t="n">
        <v>0.0006107407897273188</v>
      </c>
      <c r="V218" s="26" t="n">
        <v>0.0004722191823356421</v>
      </c>
      <c r="W218" s="26" t="n">
        <v>0.0003155765714566472</v>
      </c>
      <c r="X218" s="26" t="n">
        <v>0.03354871779125662</v>
      </c>
      <c r="Y218" s="26" t="n">
        <v>0.03494725433477623</v>
      </c>
      <c r="Z218" s="28" t="n">
        <v>0</v>
      </c>
      <c r="AA218" s="28" t="n">
        <v>0.003127173544286591</v>
      </c>
      <c r="AB218" s="28" t="n">
        <v>0.0001789839418574189</v>
      </c>
      <c r="AC218" s="28" t="n">
        <v>0.0001543898913344915</v>
      </c>
      <c r="AD218" s="28" t="n">
        <v>0.0001407705841922909</v>
      </c>
      <c r="AE218" s="28" t="n">
        <v>0.003558316813012054</v>
      </c>
      <c r="AF218" s="28" t="n">
        <v>0.007159634774682847</v>
      </c>
      <c r="AG218" s="30" t="n">
        <v>0</v>
      </c>
      <c r="AH218" s="30" t="n">
        <v>1.649105312647228e-05</v>
      </c>
      <c r="AI218" s="30" t="n">
        <v>0.0004089595906776136</v>
      </c>
      <c r="AJ218" s="30" t="n">
        <v>0.0003750735787279196</v>
      </c>
      <c r="AK218" s="30" t="n">
        <v>0.0001899134806788231</v>
      </c>
      <c r="AL218" s="30" t="n">
        <v>0.01248483860956842</v>
      </c>
      <c r="AM218" s="30" t="n">
        <v>0.01347527631277925</v>
      </c>
      <c r="AN218" s="32" t="n">
        <v>0</v>
      </c>
      <c r="AO218" s="32" t="n">
        <v>1.179775095002105e-05</v>
      </c>
      <c r="AP218" s="32" t="n">
        <v>5.156579716666231e-07</v>
      </c>
      <c r="AQ218" s="32" t="n">
        <v>7.464152422116936e-07</v>
      </c>
      <c r="AR218" s="32" t="n">
        <v>7.715477352636658e-07</v>
      </c>
      <c r="AS218" s="32" t="n">
        <v>9.663394939818036e-06</v>
      </c>
      <c r="AT218" s="32" t="n">
        <v>2.349476683898107e-05</v>
      </c>
      <c r="AU218" s="34" t="n">
        <v>0</v>
      </c>
      <c r="AV218" s="34" t="n">
        <v>0</v>
      </c>
      <c r="AW218" s="34" t="n">
        <v>0.2698407427863993</v>
      </c>
      <c r="AX218" s="34" t="n">
        <v>0.1764744841436473</v>
      </c>
      <c r="AY218" s="34" t="n">
        <v>0.1601080188876266</v>
      </c>
      <c r="AZ218" s="34" t="n">
        <v>0.6810465258930191</v>
      </c>
      <c r="BA218" s="34" t="n">
        <v>1.287469771710692</v>
      </c>
      <c r="BB218" s="6" t="n"/>
      <c r="BC218" s="6" t="n"/>
      <c r="BD218" t="inlineStr">
        <is>
          <t>transport, Motorbike, battery electric, 4-11kW, NCA battery, 2050/CH U</t>
        </is>
      </c>
      <c r="BF218" s="5" t="n">
        <v>0.07229539</v>
      </c>
      <c r="BG218" s="5">
        <f>BF218-R218</f>
        <v/>
      </c>
      <c r="BH218" s="2" t="n">
        <v>154.87563</v>
      </c>
    </row>
    <row r="219">
      <c r="A219">
        <f>B219&amp;" - "&amp;D219&amp;" - "&amp;IF(I219&lt;&gt;"",I219&amp;" - "&amp;E219,E219)</f>
        <v/>
      </c>
      <c r="B219" t="inlineStr">
        <is>
          <t>Motorbike, battery electric, 11-35kW</t>
        </is>
      </c>
      <c r="D219" s="18" t="n">
        <v>2020</v>
      </c>
      <c r="E219" t="inlineStr">
        <is>
          <t>CH</t>
        </is>
      </c>
      <c r="F219" t="inlineStr">
        <is>
          <t>None</t>
        </is>
      </c>
      <c r="G219" t="inlineStr">
        <is>
          <t>vkm</t>
        </is>
      </c>
      <c r="H219" t="inlineStr">
        <is>
          <t>BEV</t>
        </is>
      </c>
      <c r="I219" t="inlineStr">
        <is>
          <t>NCA</t>
        </is>
      </c>
      <c r="J219" t="inlineStr">
        <is>
          <t>None</t>
        </is>
      </c>
      <c r="L219" s="24" t="n">
        <v>0</v>
      </c>
      <c r="M219" s="24" t="n">
        <v>0</v>
      </c>
      <c r="N219" s="24" t="n">
        <v>0.007810600247623645</v>
      </c>
      <c r="O219" s="24" t="n">
        <v>0.01230659169225786</v>
      </c>
      <c r="P219" s="24" t="n">
        <v>0.004806502072416283</v>
      </c>
      <c r="Q219" s="24" t="n">
        <v>0.05790342132339036</v>
      </c>
      <c r="R219" s="24" t="n">
        <v>0.08282711533568815</v>
      </c>
      <c r="S219" s="26" t="n">
        <v>0</v>
      </c>
      <c r="T219" s="26" t="n">
        <v>0</v>
      </c>
      <c r="U219" s="26" t="n">
        <v>0.000826700743511107</v>
      </c>
      <c r="V219" s="26" t="n">
        <v>0.0004722191823356421</v>
      </c>
      <c r="W219" s="26" t="n">
        <v>0.0003306571801874306</v>
      </c>
      <c r="X219" s="26" t="n">
        <v>0.04653641575890345</v>
      </c>
      <c r="Y219" s="26" t="n">
        <v>0.04816599286493763</v>
      </c>
      <c r="Z219" s="28" t="n">
        <v>0</v>
      </c>
      <c r="AA219" s="28" t="n">
        <v>0.003127173544286591</v>
      </c>
      <c r="AB219" s="28" t="n">
        <v>0.0002422732529067532</v>
      </c>
      <c r="AC219" s="28" t="n">
        <v>0.0001543898913344915</v>
      </c>
      <c r="AD219" s="28" t="n">
        <v>0.0001476257137471537</v>
      </c>
      <c r="AE219" s="28" t="n">
        <v>0.005091916474450555</v>
      </c>
      <c r="AF219" s="28" t="n">
        <v>0.008763378876725545</v>
      </c>
      <c r="AG219" s="30" t="n">
        <v>0</v>
      </c>
      <c r="AH219" s="30" t="n">
        <v>1.649105312647228e-05</v>
      </c>
      <c r="AI219" s="30" t="n">
        <v>0.000553569048221143</v>
      </c>
      <c r="AJ219" s="30" t="n">
        <v>0.0003750735787279196</v>
      </c>
      <c r="AK219" s="30" t="n">
        <v>0.0001963111980080967</v>
      </c>
      <c r="AL219" s="30" t="n">
        <v>0.01682611503501791</v>
      </c>
      <c r="AM219" s="30" t="n">
        <v>0.01796755991310154</v>
      </c>
      <c r="AN219" s="32" t="n">
        <v>0</v>
      </c>
      <c r="AO219" s="32" t="n">
        <v>1.179775095002105e-05</v>
      </c>
      <c r="AP219" s="32" t="n">
        <v>6.979963279750106e-07</v>
      </c>
      <c r="AQ219" s="32" t="n">
        <v>7.464152422116936e-07</v>
      </c>
      <c r="AR219" s="32" t="n">
        <v>7.968092094333518e-07</v>
      </c>
      <c r="AS219" s="32" t="n">
        <v>1.275134820543323e-05</v>
      </c>
      <c r="AT219" s="32" t="n">
        <v>2.679031993507434e-05</v>
      </c>
      <c r="AU219" s="34" t="n">
        <v>0</v>
      </c>
      <c r="AV219" s="34" t="n">
        <v>0</v>
      </c>
      <c r="AW219" s="34" t="n">
        <v>0.3652573177414669</v>
      </c>
      <c r="AX219" s="34" t="n">
        <v>0.1764744841436473</v>
      </c>
      <c r="AY219" s="34" t="n">
        <v>0.1679264927190705</v>
      </c>
      <c r="AZ219" s="34" t="n">
        <v>0.8104342597733819</v>
      </c>
      <c r="BA219" s="34" t="n">
        <v>1.520092554377567</v>
      </c>
      <c r="BB219" s="6" t="n"/>
      <c r="BC219" s="6" t="n"/>
      <c r="BD219" t="inlineStr">
        <is>
          <t>transport, Motorbike, battery electric, 11-35kW, NCA battery/CH U</t>
        </is>
      </c>
      <c r="BF219" s="5" t="n">
        <v>0.083109875</v>
      </c>
      <c r="BG219" s="5">
        <f>BF219-R219</f>
        <v/>
      </c>
      <c r="BH219" s="2" t="n">
        <v>228.76056</v>
      </c>
    </row>
    <row r="220">
      <c r="A220">
        <f>B220&amp;" - "&amp;D220&amp;" - "&amp;IF(I220&lt;&gt;"",I220&amp;" - "&amp;E220,E220)</f>
        <v/>
      </c>
      <c r="B220" t="inlineStr">
        <is>
          <t>Motorbike, battery electric, 11-35kW</t>
        </is>
      </c>
      <c r="D220" s="18" t="n">
        <v>2030</v>
      </c>
      <c r="E220" t="inlineStr">
        <is>
          <t>CH</t>
        </is>
      </c>
      <c r="F220" t="inlineStr">
        <is>
          <t>None</t>
        </is>
      </c>
      <c r="G220" t="inlineStr">
        <is>
          <t>vkm</t>
        </is>
      </c>
      <c r="H220" t="inlineStr">
        <is>
          <t>BEV</t>
        </is>
      </c>
      <c r="I220" t="inlineStr">
        <is>
          <t>NCA</t>
        </is>
      </c>
      <c r="J220" t="inlineStr">
        <is>
          <t>None</t>
        </is>
      </c>
      <c r="L220" s="24" t="n">
        <v>0</v>
      </c>
      <c r="M220" s="24" t="n">
        <v>0</v>
      </c>
      <c r="N220" s="24" t="n">
        <v>0.007810600247623645</v>
      </c>
      <c r="O220" s="24" t="n">
        <v>0.01230659169225786</v>
      </c>
      <c r="P220" s="24" t="n">
        <v>0.004839523431328749</v>
      </c>
      <c r="Q220" s="24" t="n">
        <v>0.05725954053885249</v>
      </c>
      <c r="R220" s="24" t="n">
        <v>0.08221625591006274</v>
      </c>
      <c r="S220" s="26" t="n">
        <v>0</v>
      </c>
      <c r="T220" s="26" t="n">
        <v>0</v>
      </c>
      <c r="U220" s="26" t="n">
        <v>0.000826700743511107</v>
      </c>
      <c r="V220" s="26" t="n">
        <v>0.0004722191823356421</v>
      </c>
      <c r="W220" s="26" t="n">
        <v>0.0003327437219444277</v>
      </c>
      <c r="X220" s="26" t="n">
        <v>0.04423761418752283</v>
      </c>
      <c r="Y220" s="26" t="n">
        <v>0.04586927783531401</v>
      </c>
      <c r="Z220" s="28" t="n">
        <v>0</v>
      </c>
      <c r="AA220" s="28" t="n">
        <v>0.003127173544286591</v>
      </c>
      <c r="AB220" s="28" t="n">
        <v>0.0002422732529067532</v>
      </c>
      <c r="AC220" s="28" t="n">
        <v>0.0001543898913344915</v>
      </c>
      <c r="AD220" s="28" t="n">
        <v>0.0001485741843507739</v>
      </c>
      <c r="AE220" s="28" t="n">
        <v>0.004885948492382748</v>
      </c>
      <c r="AF220" s="28" t="n">
        <v>0.008558359365261357</v>
      </c>
      <c r="AG220" s="30" t="n">
        <v>0</v>
      </c>
      <c r="AH220" s="30" t="n">
        <v>1.649105312647228e-05</v>
      </c>
      <c r="AI220" s="30" t="n">
        <v>0.000553569048221143</v>
      </c>
      <c r="AJ220" s="30" t="n">
        <v>0.0003750735787279196</v>
      </c>
      <c r="AK220" s="30" t="n">
        <v>0.0001971963813979253</v>
      </c>
      <c r="AL220" s="30" t="n">
        <v>0.016225130727688</v>
      </c>
      <c r="AM220" s="30" t="n">
        <v>0.01736746078916146</v>
      </c>
      <c r="AN220" s="32" t="n">
        <v>0</v>
      </c>
      <c r="AO220" s="32" t="n">
        <v>1.179775095002105e-05</v>
      </c>
      <c r="AP220" s="32" t="n">
        <v>6.979963279750106e-07</v>
      </c>
      <c r="AQ220" s="32" t="n">
        <v>7.464152422116936e-07</v>
      </c>
      <c r="AR220" s="32" t="n">
        <v>8.003043681261676e-07</v>
      </c>
      <c r="AS220" s="32" t="n">
        <v>1.21926266825028e-05</v>
      </c>
      <c r="AT220" s="32" t="n">
        <v>2.623509357083672e-05</v>
      </c>
      <c r="AU220" s="34" t="n">
        <v>0</v>
      </c>
      <c r="AV220" s="34" t="n">
        <v>0</v>
      </c>
      <c r="AW220" s="34" t="n">
        <v>0.3652573177414669</v>
      </c>
      <c r="AX220" s="34" t="n">
        <v>0.1764744841436473</v>
      </c>
      <c r="AY220" s="34" t="n">
        <v>0.1690082509170666</v>
      </c>
      <c r="AZ220" s="34" t="n">
        <v>0.7936230164507098</v>
      </c>
      <c r="BA220" s="34" t="n">
        <v>1.504363069252891</v>
      </c>
      <c r="BB220" s="6" t="n"/>
      <c r="BC220" s="6" t="n"/>
      <c r="BD220" t="inlineStr">
        <is>
          <t>transport, Motorbike, battery electric, 11-35kW, NCA battery, 2030/CH U</t>
        </is>
      </c>
      <c r="BF220" s="5" t="n">
        <v>0.08178186</v>
      </c>
      <c r="BG220" s="5">
        <f>BF220-R220</f>
        <v/>
      </c>
      <c r="BH220" s="2" t="n">
        <v>217.53667</v>
      </c>
    </row>
    <row r="221">
      <c r="A221">
        <f>B221&amp;" - "&amp;D221&amp;" - "&amp;IF(I221&lt;&gt;"",I221&amp;" - "&amp;E221,E221)</f>
        <v/>
      </c>
      <c r="B221" t="inlineStr">
        <is>
          <t>Motorbike, battery electric, 11-35kW</t>
        </is>
      </c>
      <c r="D221" s="18" t="n">
        <v>2040</v>
      </c>
      <c r="E221" t="inlineStr">
        <is>
          <t>CH</t>
        </is>
      </c>
      <c r="F221" t="inlineStr">
        <is>
          <t>None</t>
        </is>
      </c>
      <c r="G221" t="inlineStr">
        <is>
          <t>vkm</t>
        </is>
      </c>
      <c r="H221" t="inlineStr">
        <is>
          <t>BEV</t>
        </is>
      </c>
      <c r="I221" t="inlineStr">
        <is>
          <t>NCA</t>
        </is>
      </c>
      <c r="J221" t="inlineStr">
        <is>
          <t>None</t>
        </is>
      </c>
      <c r="L221" s="24" t="n">
        <v>0</v>
      </c>
      <c r="M221" s="24" t="n">
        <v>0</v>
      </c>
      <c r="N221" s="24" t="n">
        <v>0.007810600247623645</v>
      </c>
      <c r="O221" s="24" t="n">
        <v>0.01230659169225786</v>
      </c>
      <c r="P221" s="24" t="n">
        <v>0.004842998218002713</v>
      </c>
      <c r="Q221" s="24" t="n">
        <v>0.05500534205256671</v>
      </c>
      <c r="R221" s="24" t="n">
        <v>0.07996553221045093</v>
      </c>
      <c r="S221" s="26" t="n">
        <v>0</v>
      </c>
      <c r="T221" s="26" t="n">
        <v>0</v>
      </c>
      <c r="U221" s="26" t="n">
        <v>0.000826700743511107</v>
      </c>
      <c r="V221" s="26" t="n">
        <v>0.0004722191823356421</v>
      </c>
      <c r="W221" s="26" t="n">
        <v>0.0003329632855157242</v>
      </c>
      <c r="X221" s="26" t="n">
        <v>0.04100285422106154</v>
      </c>
      <c r="Y221" s="26" t="n">
        <v>0.04263473743242402</v>
      </c>
      <c r="Z221" s="28" t="n">
        <v>0</v>
      </c>
      <c r="AA221" s="28" t="n">
        <v>0.003127173544286591</v>
      </c>
      <c r="AB221" s="28" t="n">
        <v>0.0002422732529067532</v>
      </c>
      <c r="AC221" s="28" t="n">
        <v>0.0001543898913344915</v>
      </c>
      <c r="AD221" s="28" t="n">
        <v>0.0001486739904496943</v>
      </c>
      <c r="AE221" s="28" t="n">
        <v>0.004536249391858259</v>
      </c>
      <c r="AF221" s="28" t="n">
        <v>0.008208760070835789</v>
      </c>
      <c r="AG221" s="30" t="n">
        <v>0</v>
      </c>
      <c r="AH221" s="30" t="n">
        <v>1.649105312647228e-05</v>
      </c>
      <c r="AI221" s="30" t="n">
        <v>0.000553569048221143</v>
      </c>
      <c r="AJ221" s="30" t="n">
        <v>0.0003750735787279196</v>
      </c>
      <c r="AK221" s="30" t="n">
        <v>0.0001972895278809378</v>
      </c>
      <c r="AL221" s="30" t="n">
        <v>0.0151869670933979</v>
      </c>
      <c r="AM221" s="30" t="n">
        <v>0.01632939030135437</v>
      </c>
      <c r="AN221" s="32" t="n">
        <v>0</v>
      </c>
      <c r="AO221" s="32" t="n">
        <v>1.179775095002105e-05</v>
      </c>
      <c r="AP221" s="32" t="n">
        <v>6.979963279750106e-07</v>
      </c>
      <c r="AQ221" s="32" t="n">
        <v>7.464152422116936e-07</v>
      </c>
      <c r="AR221" s="32" t="n">
        <v>8.006721582853002e-07</v>
      </c>
      <c r="AS221" s="32" t="n">
        <v>1.138602801299429e-05</v>
      </c>
      <c r="AT221" s="32" t="n">
        <v>2.542886269148735e-05</v>
      </c>
      <c r="AU221" s="34" t="n">
        <v>0</v>
      </c>
      <c r="AV221" s="34" t="n">
        <v>0</v>
      </c>
      <c r="AW221" s="34" t="n">
        <v>0.3652573177414669</v>
      </c>
      <c r="AX221" s="34" t="n">
        <v>0.1764744841436473</v>
      </c>
      <c r="AY221" s="34" t="n">
        <v>0.1691220826639917</v>
      </c>
      <c r="AZ221" s="34" t="n">
        <v>0.7563401128380741</v>
      </c>
      <c r="BA221" s="34" t="n">
        <v>1.46719399738718</v>
      </c>
      <c r="BB221" s="6" t="n"/>
      <c r="BC221" s="6" t="n"/>
      <c r="BD221" t="inlineStr">
        <is>
          <t>transport, Motorbike, battery electric, 11-35kW, NCA battery, 2040/CH U</t>
        </is>
      </c>
      <c r="BF221" s="5" t="n">
        <v>0.07937733000000001</v>
      </c>
      <c r="BG221" s="5">
        <f>BF221-R221</f>
        <v/>
      </c>
      <c r="BH221" s="2" t="n">
        <v>202.34105</v>
      </c>
    </row>
    <row r="222">
      <c r="A222">
        <f>B222&amp;" - "&amp;D222&amp;" - "&amp;IF(I222&lt;&gt;"",I222&amp;" - "&amp;E222,E222)</f>
        <v/>
      </c>
      <c r="B222" t="inlineStr">
        <is>
          <t>Motorbike, battery electric, 11-35kW</t>
        </is>
      </c>
      <c r="D222" s="18" t="n">
        <v>2050</v>
      </c>
      <c r="E222" t="inlineStr">
        <is>
          <t>CH</t>
        </is>
      </c>
      <c r="F222" t="inlineStr">
        <is>
          <t>None</t>
        </is>
      </c>
      <c r="G222" t="inlineStr">
        <is>
          <t>vkm</t>
        </is>
      </c>
      <c r="H222" t="inlineStr">
        <is>
          <t>BEV</t>
        </is>
      </c>
      <c r="I222" t="inlineStr">
        <is>
          <t>NCA</t>
        </is>
      </c>
      <c r="J222" t="inlineStr">
        <is>
          <t>None</t>
        </is>
      </c>
      <c r="L222" s="24" t="n">
        <v>0</v>
      </c>
      <c r="M222" s="24" t="n">
        <v>0</v>
      </c>
      <c r="N222" s="24" t="n">
        <v>0.007810600247623645</v>
      </c>
      <c r="O222" s="24" t="n">
        <v>0.01230659169225786</v>
      </c>
      <c r="P222" s="24" t="n">
        <v>0.004842133314769455</v>
      </c>
      <c r="Q222" s="24" t="n">
        <v>0.0520190696938027</v>
      </c>
      <c r="R222" s="24" t="n">
        <v>0.07697839494845365</v>
      </c>
      <c r="S222" s="26" t="n">
        <v>0</v>
      </c>
      <c r="T222" s="26" t="n">
        <v>0</v>
      </c>
      <c r="U222" s="26" t="n">
        <v>0.000826700743511107</v>
      </c>
      <c r="V222" s="26" t="n">
        <v>0.0004722191823356421</v>
      </c>
      <c r="W222" s="26" t="n">
        <v>0.000332908634321122</v>
      </c>
      <c r="X222" s="26" t="n">
        <v>0.03708066283381804</v>
      </c>
      <c r="Y222" s="26" t="n">
        <v>0.03871249139398591</v>
      </c>
      <c r="Z222" s="28" t="n">
        <v>0</v>
      </c>
      <c r="AA222" s="28" t="n">
        <v>0.003127173544286591</v>
      </c>
      <c r="AB222" s="28" t="n">
        <v>0.0002422732529067532</v>
      </c>
      <c r="AC222" s="28" t="n">
        <v>0.0001543898913344915</v>
      </c>
      <c r="AD222" s="28" t="n">
        <v>0.0001486491478835875</v>
      </c>
      <c r="AE222" s="28" t="n">
        <v>0.004101117810328513</v>
      </c>
      <c r="AF222" s="28" t="n">
        <v>0.007773603646739936</v>
      </c>
      <c r="AG222" s="30" t="n">
        <v>0</v>
      </c>
      <c r="AH222" s="30" t="n">
        <v>1.649105312647228e-05</v>
      </c>
      <c r="AI222" s="30" t="n">
        <v>0.000553569048221143</v>
      </c>
      <c r="AJ222" s="30" t="n">
        <v>0.0003750735787279196</v>
      </c>
      <c r="AK222" s="30" t="n">
        <v>0.0001972663429484849</v>
      </c>
      <c r="AL222" s="30" t="n">
        <v>0.01389134425749195</v>
      </c>
      <c r="AM222" s="30" t="n">
        <v>0.01503374428051597</v>
      </c>
      <c r="AN222" s="32" t="n">
        <v>0</v>
      </c>
      <c r="AO222" s="32" t="n">
        <v>1.179775095002105e-05</v>
      </c>
      <c r="AP222" s="32" t="n">
        <v>6.979963279750106e-07</v>
      </c>
      <c r="AQ222" s="32" t="n">
        <v>7.464152422116936e-07</v>
      </c>
      <c r="AR222" s="32" t="n">
        <v>8.005806122631581e-07</v>
      </c>
      <c r="AS222" s="32" t="n">
        <v>1.040538856162617e-05</v>
      </c>
      <c r="AT222" s="32" t="n">
        <v>2.444813169409708e-05</v>
      </c>
      <c r="AU222" s="34" t="n">
        <v>0</v>
      </c>
      <c r="AV222" s="34" t="n">
        <v>0</v>
      </c>
      <c r="AW222" s="34" t="n">
        <v>0.3652573177414669</v>
      </c>
      <c r="AX222" s="34" t="n">
        <v>0.1764744841436473</v>
      </c>
      <c r="AY222" s="34" t="n">
        <v>0.1690937489977265</v>
      </c>
      <c r="AZ222" s="34" t="n">
        <v>0.7086001629622728</v>
      </c>
      <c r="BA222" s="34" t="n">
        <v>1.419425713845114</v>
      </c>
      <c r="BB222" s="6" t="n"/>
      <c r="BC222" s="6" t="n"/>
      <c r="BD222" t="inlineStr">
        <is>
          <t>transport, Motorbike, battery electric, 11-35kW, NCA battery, 2050/CH U</t>
        </is>
      </c>
      <c r="BF222" s="5" t="n">
        <v>0.07637313700000001</v>
      </c>
      <c r="BG222" s="5">
        <f>BF222-R222</f>
        <v/>
      </c>
      <c r="BH222" s="2" t="n">
        <v>184.07173</v>
      </c>
    </row>
    <row r="223">
      <c r="A223">
        <f>B223&amp;" - "&amp;D223&amp;" - "&amp;IF(I223&lt;&gt;"",I223&amp;" - "&amp;E223,E223)</f>
        <v/>
      </c>
      <c r="B223" t="inlineStr">
        <is>
          <t>Motorbike, battery electric, &gt;35kW</t>
        </is>
      </c>
      <c r="D223" s="18" t="n">
        <v>2020</v>
      </c>
      <c r="E223" t="inlineStr">
        <is>
          <t>CH</t>
        </is>
      </c>
      <c r="F223" t="inlineStr">
        <is>
          <t>None</t>
        </is>
      </c>
      <c r="G223" t="inlineStr">
        <is>
          <t>vkm</t>
        </is>
      </c>
      <c r="H223" t="inlineStr">
        <is>
          <t>BEV</t>
        </is>
      </c>
      <c r="I223" t="inlineStr">
        <is>
          <t>NCA</t>
        </is>
      </c>
      <c r="J223" t="inlineStr">
        <is>
          <t>None</t>
        </is>
      </c>
      <c r="L223" s="24" t="n">
        <v>0</v>
      </c>
      <c r="M223" s="24" t="n">
        <v>0</v>
      </c>
      <c r="N223" s="24" t="n">
        <v>0.008710249309141712</v>
      </c>
      <c r="O223" s="24" t="n">
        <v>0.01230659169225786</v>
      </c>
      <c r="P223" s="24" t="n">
        <v>0.005180314437340378</v>
      </c>
      <c r="Q223" s="24" t="n">
        <v>0.09226026278512707</v>
      </c>
      <c r="R223" s="24" t="n">
        <v>0.118457418223867</v>
      </c>
      <c r="S223" s="26" t="n">
        <v>0</v>
      </c>
      <c r="T223" s="26" t="n">
        <v>0</v>
      </c>
      <c r="U223" s="26" t="n">
        <v>0.0009219226886211946</v>
      </c>
      <c r="V223" s="26" t="n">
        <v>0.0004722191823356421</v>
      </c>
      <c r="W223" s="26" t="n">
        <v>0.0003542775015304599</v>
      </c>
      <c r="X223" s="26" t="n">
        <v>0.0761495299551456</v>
      </c>
      <c r="Y223" s="26" t="n">
        <v>0.07789794932763289</v>
      </c>
      <c r="Z223" s="28" t="n">
        <v>0</v>
      </c>
      <c r="AA223" s="28" t="n">
        <v>0.003127173544286591</v>
      </c>
      <c r="AB223" s="28" t="n">
        <v>0.0002701790344982262</v>
      </c>
      <c r="AC223" s="28" t="n">
        <v>0.0001543898913344915</v>
      </c>
      <c r="AD223" s="28" t="n">
        <v>0.0001583627049273196</v>
      </c>
      <c r="AE223" s="28" t="n">
        <v>0.008772456137313832</v>
      </c>
      <c r="AF223" s="28" t="n">
        <v>0.01248256131236046</v>
      </c>
      <c r="AG223" s="30" t="n">
        <v>0</v>
      </c>
      <c r="AH223" s="30" t="n">
        <v>1.649105312647228e-05</v>
      </c>
      <c r="AI223" s="30" t="n">
        <v>0.0006173308410320248</v>
      </c>
      <c r="AJ223" s="30" t="n">
        <v>0.0003750735787279196</v>
      </c>
      <c r="AK223" s="30" t="n">
        <v>0.0002063317576471014</v>
      </c>
      <c r="AL223" s="30" t="n">
        <v>0.02815287609611515</v>
      </c>
      <c r="AM223" s="30" t="n">
        <v>0.02936810332664867</v>
      </c>
      <c r="AN223" s="32" t="n">
        <v>0</v>
      </c>
      <c r="AO223" s="32" t="n">
        <v>1.179775095002105e-05</v>
      </c>
      <c r="AP223" s="32" t="n">
        <v>7.783937009678004e-07</v>
      </c>
      <c r="AQ223" s="32" t="n">
        <v>7.464152422116936e-07</v>
      </c>
      <c r="AR223" s="32" t="n">
        <v>8.363755258956728e-07</v>
      </c>
      <c r="AS223" s="32" t="n">
        <v>2.087353400977265e-05</v>
      </c>
      <c r="AT223" s="32" t="n">
        <v>3.503246942886886e-05</v>
      </c>
      <c r="AU223" s="34" t="n">
        <v>0</v>
      </c>
      <c r="AV223" s="34" t="n">
        <v>0</v>
      </c>
      <c r="AW223" s="34" t="n">
        <v>0.4073287837877151</v>
      </c>
      <c r="AX223" s="34" t="n">
        <v>0.1764744841436473</v>
      </c>
      <c r="AY223" s="34" t="n">
        <v>0.180172342180956</v>
      </c>
      <c r="AZ223" s="34" t="n">
        <v>1.297887356955377</v>
      </c>
      <c r="BA223" s="34" t="n">
        <v>2.061862967067696</v>
      </c>
      <c r="BB223" s="6" t="n"/>
      <c r="BC223" s="6" t="n"/>
      <c r="BD223" t="inlineStr">
        <is>
          <t>transport, Motorbike, battery electric, &gt;35kW, NCA battery/CH U</t>
        </is>
      </c>
      <c r="BF223" s="5" t="n">
        <v>0.11359316</v>
      </c>
      <c r="BG223" s="5">
        <f>BF223-R223</f>
        <v/>
      </c>
      <c r="BH223" s="2" t="n">
        <v>362.22152</v>
      </c>
    </row>
    <row r="224">
      <c r="A224">
        <f>B224&amp;" - "&amp;D224&amp;" - "&amp;IF(I224&lt;&gt;"",I224&amp;" - "&amp;E224,E224)</f>
        <v/>
      </c>
      <c r="B224" t="inlineStr">
        <is>
          <t>Motorbike, battery electric, &gt;35kW</t>
        </is>
      </c>
      <c r="D224" s="18" t="n">
        <v>2030</v>
      </c>
      <c r="E224" t="inlineStr">
        <is>
          <t>CH</t>
        </is>
      </c>
      <c r="F224" t="inlineStr">
        <is>
          <t>None</t>
        </is>
      </c>
      <c r="G224" t="inlineStr">
        <is>
          <t>vkm</t>
        </is>
      </c>
      <c r="H224" t="inlineStr">
        <is>
          <t>BEV</t>
        </is>
      </c>
      <c r="I224" t="inlineStr">
        <is>
          <t>NCA</t>
        </is>
      </c>
      <c r="J224" t="inlineStr">
        <is>
          <t>None</t>
        </is>
      </c>
      <c r="L224" s="24" t="n">
        <v>0</v>
      </c>
      <c r="M224" s="24" t="n">
        <v>0</v>
      </c>
      <c r="N224" s="24" t="n">
        <v>0.008710249309141712</v>
      </c>
      <c r="O224" s="24" t="n">
        <v>0.01230659169225786</v>
      </c>
      <c r="P224" s="24" t="n">
        <v>0.005245603086213659</v>
      </c>
      <c r="Q224" s="24" t="n">
        <v>0.08866938555908926</v>
      </c>
      <c r="R224" s="24" t="n">
        <v>0.1149318296467025</v>
      </c>
      <c r="S224" s="26" t="n">
        <v>0</v>
      </c>
      <c r="T224" s="26" t="n">
        <v>0</v>
      </c>
      <c r="U224" s="26" t="n">
        <v>0.0009219226886211946</v>
      </c>
      <c r="V224" s="26" t="n">
        <v>0.0004722191823356421</v>
      </c>
      <c r="W224" s="26" t="n">
        <v>0.0003584029372065972</v>
      </c>
      <c r="X224" s="26" t="n">
        <v>0.07051825796787638</v>
      </c>
      <c r="Y224" s="26" t="n">
        <v>0.07227080277603981</v>
      </c>
      <c r="Z224" s="28" t="n">
        <v>0</v>
      </c>
      <c r="AA224" s="28" t="n">
        <v>0.003127173544286591</v>
      </c>
      <c r="AB224" s="28" t="n">
        <v>0.0002701790344982262</v>
      </c>
      <c r="AC224" s="28" t="n">
        <v>0.0001543898913344915</v>
      </c>
      <c r="AD224" s="28" t="n">
        <v>0.0001602379870551853</v>
      </c>
      <c r="AE224" s="28" t="n">
        <v>0.008180306957404062</v>
      </c>
      <c r="AF224" s="28" t="n">
        <v>0.01189228741457856</v>
      </c>
      <c r="AG224" s="30" t="n">
        <v>0</v>
      </c>
      <c r="AH224" s="30" t="n">
        <v>1.649105312647228e-05</v>
      </c>
      <c r="AI224" s="30" t="n">
        <v>0.0006173308410320248</v>
      </c>
      <c r="AJ224" s="30" t="n">
        <v>0.0003750735787279196</v>
      </c>
      <c r="AK224" s="30" t="n">
        <v>0.0002080819105611646</v>
      </c>
      <c r="AL224" s="30" t="n">
        <v>0.02638242386575264</v>
      </c>
      <c r="AM224" s="30" t="n">
        <v>0.02759940124920022</v>
      </c>
      <c r="AN224" s="32" t="n">
        <v>0</v>
      </c>
      <c r="AO224" s="32" t="n">
        <v>1.179775095002105e-05</v>
      </c>
      <c r="AP224" s="32" t="n">
        <v>7.783937009678004e-07</v>
      </c>
      <c r="AQ224" s="32" t="n">
        <v>7.464152422116936e-07</v>
      </c>
      <c r="AR224" s="32" t="n">
        <v>8.432860285571943e-07</v>
      </c>
      <c r="AS224" s="32" t="n">
        <v>1.949261334688263e-05</v>
      </c>
      <c r="AT224" s="32" t="n">
        <v>3.365845926864037e-05</v>
      </c>
      <c r="AU224" s="34" t="n">
        <v>0</v>
      </c>
      <c r="AV224" s="34" t="n">
        <v>0</v>
      </c>
      <c r="AW224" s="34" t="n">
        <v>0.4073287837877151</v>
      </c>
      <c r="AX224" s="34" t="n">
        <v>0.1764744841436473</v>
      </c>
      <c r="AY224" s="34" t="n">
        <v>0.1823111557695179</v>
      </c>
      <c r="AZ224" s="34" t="n">
        <v>1.236711084032365</v>
      </c>
      <c r="BA224" s="34" t="n">
        <v>2.002825507733245</v>
      </c>
      <c r="BB224" s="6" t="n"/>
      <c r="BC224" s="6" t="n"/>
      <c r="BD224" t="inlineStr">
        <is>
          <t>transport, Motorbike, battery electric, &gt;35kW, NCA battery, 2030/CH U</t>
        </is>
      </c>
      <c r="BF224" s="5" t="n">
        <v>0.10968169</v>
      </c>
      <c r="BG224" s="5">
        <f>BF224-R224</f>
        <v/>
      </c>
      <c r="BH224" s="2" t="n">
        <v>335.95848</v>
      </c>
    </row>
    <row r="225">
      <c r="A225">
        <f>B225&amp;" - "&amp;D225&amp;" - "&amp;IF(I225&lt;&gt;"",I225&amp;" - "&amp;E225,E225)</f>
        <v/>
      </c>
      <c r="B225" t="inlineStr">
        <is>
          <t>Motorbike, battery electric, &gt;35kW</t>
        </is>
      </c>
      <c r="D225" s="18" t="n">
        <v>2040</v>
      </c>
      <c r="E225" t="inlineStr">
        <is>
          <t>CH</t>
        </is>
      </c>
      <c r="F225" t="inlineStr">
        <is>
          <t>None</t>
        </is>
      </c>
      <c r="G225" t="inlineStr">
        <is>
          <t>vkm</t>
        </is>
      </c>
      <c r="H225" t="inlineStr">
        <is>
          <t>BEV</t>
        </is>
      </c>
      <c r="I225" t="inlineStr">
        <is>
          <t>NCA</t>
        </is>
      </c>
      <c r="J225" t="inlineStr">
        <is>
          <t>None</t>
        </is>
      </c>
      <c r="L225" s="24" t="n">
        <v>0</v>
      </c>
      <c r="M225" s="24" t="n">
        <v>0</v>
      </c>
      <c r="N225" s="24" t="n">
        <v>0.008710249309141712</v>
      </c>
      <c r="O225" s="24" t="n">
        <v>0.01230659169225786</v>
      </c>
      <c r="P225" s="24" t="n">
        <v>0.005248319185840906</v>
      </c>
      <c r="Q225" s="24" t="n">
        <v>0.08274339376039468</v>
      </c>
      <c r="R225" s="24" t="n">
        <v>0.1090085539476352</v>
      </c>
      <c r="S225" s="26" t="n">
        <v>0</v>
      </c>
      <c r="T225" s="26" t="n">
        <v>0</v>
      </c>
      <c r="U225" s="26" t="n">
        <v>0.0009219226886211946</v>
      </c>
      <c r="V225" s="26" t="n">
        <v>0.0004722191823356421</v>
      </c>
      <c r="W225" s="26" t="n">
        <v>0.0003585745611335058</v>
      </c>
      <c r="X225" s="26" t="n">
        <v>0.06347383000367299</v>
      </c>
      <c r="Y225" s="26" t="n">
        <v>0.06522654643576332</v>
      </c>
      <c r="Z225" s="28" t="n">
        <v>0</v>
      </c>
      <c r="AA225" s="28" t="n">
        <v>0.003127173544286591</v>
      </c>
      <c r="AB225" s="28" t="n">
        <v>0.0002701790344982262</v>
      </c>
      <c r="AC225" s="28" t="n">
        <v>0.0001543898913344915</v>
      </c>
      <c r="AD225" s="28" t="n">
        <v>0.0001603160014294507</v>
      </c>
      <c r="AE225" s="28" t="n">
        <v>0.007374697630923919</v>
      </c>
      <c r="AF225" s="28" t="n">
        <v>0.01108675610247268</v>
      </c>
      <c r="AG225" s="30" t="n">
        <v>0</v>
      </c>
      <c r="AH225" s="30" t="n">
        <v>1.649105312647228e-05</v>
      </c>
      <c r="AI225" s="30" t="n">
        <v>0.0006173308410320248</v>
      </c>
      <c r="AJ225" s="30" t="n">
        <v>0.0003750735787279196</v>
      </c>
      <c r="AK225" s="30" t="n">
        <v>0.0002081547193841308</v>
      </c>
      <c r="AL225" s="30" t="n">
        <v>0.02396988467892259</v>
      </c>
      <c r="AM225" s="30" t="n">
        <v>0.02518693487119314</v>
      </c>
      <c r="AN225" s="32" t="n">
        <v>0</v>
      </c>
      <c r="AO225" s="32" t="n">
        <v>1.179775095002105e-05</v>
      </c>
      <c r="AP225" s="32" t="n">
        <v>7.783937009678004e-07</v>
      </c>
      <c r="AQ225" s="32" t="n">
        <v>7.464152422116936e-07</v>
      </c>
      <c r="AR225" s="32" t="n">
        <v>8.43573515188132e-07</v>
      </c>
      <c r="AS225" s="32" t="n">
        <v>1.773169139251321e-05</v>
      </c>
      <c r="AT225" s="32" t="n">
        <v>3.189782480090189e-05</v>
      </c>
      <c r="AU225" s="34" t="n">
        <v>0</v>
      </c>
      <c r="AV225" s="34" t="n">
        <v>0</v>
      </c>
      <c r="AW225" s="34" t="n">
        <v>0.4073287837877151</v>
      </c>
      <c r="AX225" s="34" t="n">
        <v>0.1764744841436473</v>
      </c>
      <c r="AY225" s="34" t="n">
        <v>0.1824001334232279</v>
      </c>
      <c r="AZ225" s="34" t="n">
        <v>1.145456587429641</v>
      </c>
      <c r="BA225" s="34" t="n">
        <v>1.911659988784231</v>
      </c>
      <c r="BB225" s="6" t="n"/>
      <c r="BC225" s="6" t="n"/>
      <c r="BD225" t="inlineStr">
        <is>
          <t>transport, Motorbike, battery electric, &gt;35kW, NCA battery, 2040/CH U</t>
        </is>
      </c>
      <c r="BF225" s="5" t="n">
        <v>0.10413846</v>
      </c>
      <c r="BG225" s="5">
        <f>BF225-R225</f>
        <v/>
      </c>
      <c r="BH225" s="2" t="n">
        <v>303.60194</v>
      </c>
    </row>
    <row r="226">
      <c r="A226">
        <f>B226&amp;" - "&amp;D226&amp;" - "&amp;IF(I226&lt;&gt;"",I226&amp;" - "&amp;E226,E226)</f>
        <v/>
      </c>
      <c r="B226" t="inlineStr">
        <is>
          <t>Motorbike, battery electric, &gt;35kW</t>
        </is>
      </c>
      <c r="D226" s="18" t="n">
        <v>2050</v>
      </c>
      <c r="E226" t="inlineStr">
        <is>
          <t>CH</t>
        </is>
      </c>
      <c r="F226" t="inlineStr">
        <is>
          <t>None</t>
        </is>
      </c>
      <c r="G226" t="inlineStr">
        <is>
          <t>vkm</t>
        </is>
      </c>
      <c r="H226" t="inlineStr">
        <is>
          <t>BEV</t>
        </is>
      </c>
      <c r="I226" t="inlineStr">
        <is>
          <t>NCA</t>
        </is>
      </c>
      <c r="J226" t="inlineStr">
        <is>
          <t>None</t>
        </is>
      </c>
      <c r="L226" s="24" t="n">
        <v>0</v>
      </c>
      <c r="M226" s="24" t="n">
        <v>0</v>
      </c>
      <c r="N226" s="24" t="n">
        <v>0.008710249309141712</v>
      </c>
      <c r="O226" s="24" t="n">
        <v>0.01230659169225786</v>
      </c>
      <c r="P226" s="24" t="n">
        <v>0.005247090112825224</v>
      </c>
      <c r="Q226" s="24" t="n">
        <v>0.07608030124667282</v>
      </c>
      <c r="R226" s="24" t="n">
        <v>0.1023442323608976</v>
      </c>
      <c r="S226" s="26" t="n">
        <v>0</v>
      </c>
      <c r="T226" s="26" t="n">
        <v>0</v>
      </c>
      <c r="U226" s="26" t="n">
        <v>0.0009219226886211946</v>
      </c>
      <c r="V226" s="26" t="n">
        <v>0.0004722191823356421</v>
      </c>
      <c r="W226" s="26" t="n">
        <v>0.0003584968989095975</v>
      </c>
      <c r="X226" s="26" t="n">
        <v>0.05573633372186609</v>
      </c>
      <c r="Y226" s="26" t="n">
        <v>0.05748897249173252</v>
      </c>
      <c r="Z226" s="28" t="n">
        <v>0</v>
      </c>
      <c r="AA226" s="28" t="n">
        <v>0.003127173544286591</v>
      </c>
      <c r="AB226" s="28" t="n">
        <v>0.0002701790344982262</v>
      </c>
      <c r="AC226" s="28" t="n">
        <v>0.0001543898913344915</v>
      </c>
      <c r="AD226" s="28" t="n">
        <v>0.0001602806988355094</v>
      </c>
      <c r="AE226" s="28" t="n">
        <v>0.006483022488035057</v>
      </c>
      <c r="AF226" s="28" t="n">
        <v>0.01019504565698988</v>
      </c>
      <c r="AG226" s="30" t="n">
        <v>0</v>
      </c>
      <c r="AH226" s="30" t="n">
        <v>1.649105312647228e-05</v>
      </c>
      <c r="AI226" s="30" t="n">
        <v>0.0006173308410320248</v>
      </c>
      <c r="AJ226" s="30" t="n">
        <v>0.0003750735787279196</v>
      </c>
      <c r="AK226" s="30" t="n">
        <v>0.0002081217723748556</v>
      </c>
      <c r="AL226" s="30" t="n">
        <v>0.02129777383274865</v>
      </c>
      <c r="AM226" s="30" t="n">
        <v>0.02251479107800992</v>
      </c>
      <c r="AN226" s="32" t="n">
        <v>0</v>
      </c>
      <c r="AO226" s="32" t="n">
        <v>1.179775095002105e-05</v>
      </c>
      <c r="AP226" s="32" t="n">
        <v>7.783937009678004e-07</v>
      </c>
      <c r="AQ226" s="32" t="n">
        <v>7.464152422116936e-07</v>
      </c>
      <c r="AR226" s="32" t="n">
        <v>8.434434234724563e-07</v>
      </c>
      <c r="AS226" s="32" t="n">
        <v>1.579555457051699e-05</v>
      </c>
      <c r="AT226" s="32" t="n">
        <v>2.996155788718999e-05</v>
      </c>
      <c r="AU226" s="34" t="n">
        <v>0</v>
      </c>
      <c r="AV226" s="34" t="n">
        <v>0</v>
      </c>
      <c r="AW226" s="34" t="n">
        <v>0.4073287837877151</v>
      </c>
      <c r="AX226" s="34" t="n">
        <v>0.1764744841436473</v>
      </c>
      <c r="AY226" s="34" t="n">
        <v>0.1823598697922195</v>
      </c>
      <c r="AZ226" s="34" t="n">
        <v>1.043673854082307</v>
      </c>
      <c r="BA226" s="34" t="n">
        <v>1.809836991805889</v>
      </c>
      <c r="BB226" s="6" t="n"/>
      <c r="BC226" s="6" t="n"/>
      <c r="BD226" t="inlineStr">
        <is>
          <t>transport, Motorbike, battery electric, &gt;35kW, NCA battery, 2050/CH U</t>
        </is>
      </c>
      <c r="BF226" s="5" t="n">
        <v>0.097976305</v>
      </c>
      <c r="BG226" s="5">
        <f>BF226-R226</f>
        <v/>
      </c>
      <c r="BH226" s="2" t="n">
        <v>268.05585</v>
      </c>
    </row>
    <row r="227">
      <c r="A227">
        <f>B227&amp;" - "&amp;D227&amp;" - "&amp;IF(I227&lt;&gt;"",I227&amp;" - "&amp;E227,E227)</f>
        <v/>
      </c>
      <c r="B227" t="inlineStr">
        <is>
          <t>Motorbike, battery electric, &lt;4kW</t>
        </is>
      </c>
      <c r="D227" s="18" t="n">
        <v>2020</v>
      </c>
      <c r="E227" t="inlineStr">
        <is>
          <t>CH</t>
        </is>
      </c>
      <c r="F227" t="inlineStr">
        <is>
          <t>None</t>
        </is>
      </c>
      <c r="G227" t="inlineStr">
        <is>
          <t>vkm</t>
        </is>
      </c>
      <c r="H227" t="inlineStr">
        <is>
          <t>BEV</t>
        </is>
      </c>
      <c r="I227" t="inlineStr">
        <is>
          <t>NMC</t>
        </is>
      </c>
      <c r="J227" t="inlineStr">
        <is>
          <t>label-certified electricity</t>
        </is>
      </c>
      <c r="L227" s="24" t="n">
        <v>0</v>
      </c>
      <c r="M227" s="24" t="n">
        <v>0</v>
      </c>
      <c r="N227" s="24" t="n">
        <v>0.0007442051711905084</v>
      </c>
      <c r="O227" s="24" t="n">
        <v>0.01230659169225786</v>
      </c>
      <c r="P227" s="24" t="n">
        <v>0.004432852000547399</v>
      </c>
      <c r="Q227" s="24" t="n">
        <v>0.03773161271426356</v>
      </c>
      <c r="R227" s="24" t="n">
        <v>0.05521526157825933</v>
      </c>
      <c r="S227" s="26" t="n">
        <v>0</v>
      </c>
      <c r="T227" s="26" t="n">
        <v>0</v>
      </c>
      <c r="U227" s="26" t="n">
        <v>0.0004242063424097505</v>
      </c>
      <c r="V227" s="26" t="n">
        <v>0.0004722191823356421</v>
      </c>
      <c r="W227" s="26" t="n">
        <v>0.0003070471137596356</v>
      </c>
      <c r="X227" s="26" t="n">
        <v>0.04307313122072114</v>
      </c>
      <c r="Y227" s="26" t="n">
        <v>0.04427660385922617</v>
      </c>
      <c r="Z227" s="28" t="n">
        <v>0</v>
      </c>
      <c r="AA227" s="28" t="n">
        <v>0.003127173544286591</v>
      </c>
      <c r="AB227" s="28" t="n">
        <v>7.485410330623648e-05</v>
      </c>
      <c r="AC227" s="28" t="n">
        <v>0.0001543898913344915</v>
      </c>
      <c r="AD227" s="28" t="n">
        <v>0.0001368933841011313</v>
      </c>
      <c r="AE227" s="28" t="n">
        <v>0.003513144467429068</v>
      </c>
      <c r="AF227" s="28" t="n">
        <v>0.007006455390457519</v>
      </c>
      <c r="AG227" s="30" t="n">
        <v>0</v>
      </c>
      <c r="AH227" s="30" t="n">
        <v>1.649105312647228e-05</v>
      </c>
      <c r="AI227" s="30" t="n">
        <v>0.0002805230458570776</v>
      </c>
      <c r="AJ227" s="30" t="n">
        <v>0.0003750735787279196</v>
      </c>
      <c r="AK227" s="30" t="n">
        <v>0.0001862949888598498</v>
      </c>
      <c r="AL227" s="30" t="n">
        <v>0.01062083337966883</v>
      </c>
      <c r="AM227" s="30" t="n">
        <v>0.01147921604624015</v>
      </c>
      <c r="AN227" s="32" t="n">
        <v>0</v>
      </c>
      <c r="AO227" s="32" t="n">
        <v>1.179775095002105e-05</v>
      </c>
      <c r="AP227" s="32" t="n">
        <v>6.627528372665328e-07</v>
      </c>
      <c r="AQ227" s="32" t="n">
        <v>7.464152422116936e-07</v>
      </c>
      <c r="AR227" s="32" t="n">
        <v>7.57260070943149e-07</v>
      </c>
      <c r="AS227" s="32" t="n">
        <v>9.874007547004985e-06</v>
      </c>
      <c r="AT227" s="32" t="n">
        <v>2.383818664744741e-05</v>
      </c>
      <c r="AU227" s="34" t="n">
        <v>0</v>
      </c>
      <c r="AV227" s="34" t="n">
        <v>0</v>
      </c>
      <c r="AW227" s="34" t="n">
        <v>0.00741460773413346</v>
      </c>
      <c r="AX227" s="34" t="n">
        <v>0.1764744841436473</v>
      </c>
      <c r="AY227" s="34" t="n">
        <v>0.1556859598719075</v>
      </c>
      <c r="AZ227" s="34" t="n">
        <v>0.5437084877875138</v>
      </c>
      <c r="BA227" s="34" t="n">
        <v>0.8832835395372021</v>
      </c>
      <c r="BB227" s="6" t="n"/>
      <c r="BC227" s="6" t="n"/>
      <c r="BD227" t="inlineStr">
        <is>
          <t>transport, Motorbike, battery electric, &lt;4kW, label-certified electricity/CH U</t>
        </is>
      </c>
      <c r="BF227" s="5" t="n">
        <v>0.053352998</v>
      </c>
      <c r="BG227" s="5">
        <f>BF227-R227</f>
        <v/>
      </c>
      <c r="BH227" s="2" t="n">
        <v>125.24819</v>
      </c>
    </row>
    <row r="228">
      <c r="A228">
        <f>B228&amp;" - "&amp;D228&amp;" - "&amp;IF(I228&lt;&gt;"",I228&amp;" - "&amp;E228,E228)</f>
        <v/>
      </c>
      <c r="B228" t="inlineStr">
        <is>
          <t>Motorbike, battery electric, &lt;4kW</t>
        </is>
      </c>
      <c r="D228" s="18" t="n">
        <v>2030</v>
      </c>
      <c r="E228" t="inlineStr">
        <is>
          <t>CH</t>
        </is>
      </c>
      <c r="F228" t="inlineStr">
        <is>
          <t>None</t>
        </is>
      </c>
      <c r="G228" t="inlineStr">
        <is>
          <t>vkm</t>
        </is>
      </c>
      <c r="H228" t="inlineStr">
        <is>
          <t>BEV</t>
        </is>
      </c>
      <c r="I228" t="inlineStr">
        <is>
          <t>NMC</t>
        </is>
      </c>
      <c r="J228" t="inlineStr">
        <is>
          <t>label-certified electricity</t>
        </is>
      </c>
      <c r="L228" s="24" t="n">
        <v>0</v>
      </c>
      <c r="M228" s="24" t="n">
        <v>0</v>
      </c>
      <c r="N228" s="24" t="n">
        <v>0.0007442051711905084</v>
      </c>
      <c r="O228" s="24" t="n">
        <v>0.01230659169225786</v>
      </c>
      <c r="P228" s="24" t="n">
        <v>0.00443547705772904</v>
      </c>
      <c r="Q228" s="24" t="n">
        <v>0.03615098963098499</v>
      </c>
      <c r="R228" s="24" t="n">
        <v>0.0536372635521624</v>
      </c>
      <c r="S228" s="26" t="n">
        <v>0</v>
      </c>
      <c r="T228" s="26" t="n">
        <v>0</v>
      </c>
      <c r="U228" s="26" t="n">
        <v>0.0004242063424097505</v>
      </c>
      <c r="V228" s="26" t="n">
        <v>0.0004722191823356421</v>
      </c>
      <c r="W228" s="26" t="n">
        <v>0.0003072129849292176</v>
      </c>
      <c r="X228" s="26" t="n">
        <v>0.03610100489932701</v>
      </c>
      <c r="Y228" s="26" t="n">
        <v>0.03730464340900162</v>
      </c>
      <c r="Z228" s="28" t="n">
        <v>0</v>
      </c>
      <c r="AA228" s="28" t="n">
        <v>0.003127173544286591</v>
      </c>
      <c r="AB228" s="28" t="n">
        <v>7.485410330623648e-05</v>
      </c>
      <c r="AC228" s="28" t="n">
        <v>0.0001543898913344915</v>
      </c>
      <c r="AD228" s="28" t="n">
        <v>0.0001369687834684381</v>
      </c>
      <c r="AE228" s="28" t="n">
        <v>0.003045672236259228</v>
      </c>
      <c r="AF228" s="28" t="n">
        <v>0.006539058558654985</v>
      </c>
      <c r="AG228" s="30" t="n">
        <v>0</v>
      </c>
      <c r="AH228" s="30" t="n">
        <v>1.649105312647228e-05</v>
      </c>
      <c r="AI228" s="30" t="n">
        <v>0.0002805230458570776</v>
      </c>
      <c r="AJ228" s="30" t="n">
        <v>0.0003750735787279196</v>
      </c>
      <c r="AK228" s="30" t="n">
        <v>0.0001863653571636104</v>
      </c>
      <c r="AL228" s="30" t="n">
        <v>0.009525848634062275</v>
      </c>
      <c r="AM228" s="30" t="n">
        <v>0.01038430166893736</v>
      </c>
      <c r="AN228" s="32" t="n">
        <v>0</v>
      </c>
      <c r="AO228" s="32" t="n">
        <v>1.179775095002105e-05</v>
      </c>
      <c r="AP228" s="32" t="n">
        <v>6.627528372665328e-07</v>
      </c>
      <c r="AQ228" s="32" t="n">
        <v>7.464152422116936e-07</v>
      </c>
      <c r="AR228" s="32" t="n">
        <v>7.575379211507033e-07</v>
      </c>
      <c r="AS228" s="32" t="n">
        <v>8.644292799893347e-06</v>
      </c>
      <c r="AT228" s="32" t="n">
        <v>2.260874975054332e-05</v>
      </c>
      <c r="AU228" s="34" t="n">
        <v>0</v>
      </c>
      <c r="AV228" s="34" t="n">
        <v>0</v>
      </c>
      <c r="AW228" s="34" t="n">
        <v>0.00741460773413346</v>
      </c>
      <c r="AX228" s="34" t="n">
        <v>0.1764744841436473</v>
      </c>
      <c r="AY228" s="34" t="n">
        <v>0.1557719550344318</v>
      </c>
      <c r="AZ228" s="34" t="n">
        <v>0.5086585824669252</v>
      </c>
      <c r="BA228" s="34" t="n">
        <v>0.8483196293791377</v>
      </c>
      <c r="BB228" s="6" t="n"/>
      <c r="BC228" s="6" t="n"/>
      <c r="BD228" t="inlineStr">
        <is>
          <t>transport, Motorbike, battery electric, &lt;4kW, 2030, label-certified electricity/CH U</t>
        </is>
      </c>
      <c r="BF228" s="5" t="n">
        <v>0.05193979</v>
      </c>
      <c r="BG228" s="5">
        <f>BF228-R228</f>
        <v/>
      </c>
      <c r="BH228" s="2" t="n">
        <v>112.24855</v>
      </c>
    </row>
    <row r="229">
      <c r="A229">
        <f>B229&amp;" - "&amp;D229&amp;" - "&amp;IF(I229&lt;&gt;"",I229&amp;" - "&amp;E229,E229)</f>
        <v/>
      </c>
      <c r="B229" t="inlineStr">
        <is>
          <t>Motorbike, battery electric, &lt;4kW</t>
        </is>
      </c>
      <c r="D229" s="18" t="n">
        <v>2040</v>
      </c>
      <c r="E229" t="inlineStr">
        <is>
          <t>CH</t>
        </is>
      </c>
      <c r="F229" t="inlineStr">
        <is>
          <t>None</t>
        </is>
      </c>
      <c r="G229" t="inlineStr">
        <is>
          <t>vkm</t>
        </is>
      </c>
      <c r="H229" t="inlineStr">
        <is>
          <t>BEV</t>
        </is>
      </c>
      <c r="I229" t="inlineStr">
        <is>
          <t>NMC</t>
        </is>
      </c>
      <c r="J229" t="inlineStr">
        <is>
          <t>label-certified electricity</t>
        </is>
      </c>
      <c r="L229" s="24" t="n">
        <v>0</v>
      </c>
      <c r="M229" s="24" t="n">
        <v>0</v>
      </c>
      <c r="N229" s="24" t="n">
        <v>0.0007442051711905084</v>
      </c>
      <c r="O229" s="24" t="n">
        <v>0.01230659169225786</v>
      </c>
      <c r="P229" s="24" t="n">
        <v>0.004434103834174483</v>
      </c>
      <c r="Q229" s="24" t="n">
        <v>0.03591210046770336</v>
      </c>
      <c r="R229" s="24" t="n">
        <v>0.05339700116532621</v>
      </c>
      <c r="S229" s="26" t="n">
        <v>0</v>
      </c>
      <c r="T229" s="26" t="n">
        <v>0</v>
      </c>
      <c r="U229" s="26" t="n">
        <v>0.0004242063424097505</v>
      </c>
      <c r="V229" s="26" t="n">
        <v>0.0004722191823356421</v>
      </c>
      <c r="W229" s="26" t="n">
        <v>0.0003071262141728756</v>
      </c>
      <c r="X229" s="26" t="n">
        <v>0.03307275747297306</v>
      </c>
      <c r="Y229" s="26" t="n">
        <v>0.03427630921189133</v>
      </c>
      <c r="Z229" s="28" t="n">
        <v>0</v>
      </c>
      <c r="AA229" s="28" t="n">
        <v>0.003127173544286591</v>
      </c>
      <c r="AB229" s="28" t="n">
        <v>7.485410330623648e-05</v>
      </c>
      <c r="AC229" s="28" t="n">
        <v>0.0001543898913344915</v>
      </c>
      <c r="AD229" s="28" t="n">
        <v>0.0001369293404468123</v>
      </c>
      <c r="AE229" s="28" t="n">
        <v>0.002863535677281057</v>
      </c>
      <c r="AF229" s="28" t="n">
        <v>0.006356882556655188</v>
      </c>
      <c r="AG229" s="30" t="n">
        <v>0</v>
      </c>
      <c r="AH229" s="30" t="n">
        <v>1.649105312647228e-05</v>
      </c>
      <c r="AI229" s="30" t="n">
        <v>0.0002805230458570776</v>
      </c>
      <c r="AJ229" s="30" t="n">
        <v>0.0003750735787279196</v>
      </c>
      <c r="AK229" s="30" t="n">
        <v>0.0001863285459989264</v>
      </c>
      <c r="AL229" s="30" t="n">
        <v>0.009126315850038091</v>
      </c>
      <c r="AM229" s="30" t="n">
        <v>0.009984732073748488</v>
      </c>
      <c r="AN229" s="32" t="n">
        <v>0</v>
      </c>
      <c r="AO229" s="32" t="n">
        <v>1.179775095002105e-05</v>
      </c>
      <c r="AP229" s="32" t="n">
        <v>6.627528372665328e-07</v>
      </c>
      <c r="AQ229" s="32" t="n">
        <v>7.464152422116936e-07</v>
      </c>
      <c r="AR229" s="32" t="n">
        <v>7.573925717646705e-07</v>
      </c>
      <c r="AS229" s="32" t="n">
        <v>8.115749281033047e-06</v>
      </c>
      <c r="AT229" s="32" t="n">
        <v>2.208006088229699e-05</v>
      </c>
      <c r="AU229" s="34" t="n">
        <v>0</v>
      </c>
      <c r="AV229" s="34" t="n">
        <v>0</v>
      </c>
      <c r="AW229" s="34" t="n">
        <v>0.00741460773413346</v>
      </c>
      <c r="AX229" s="34" t="n">
        <v>0.1764744841436473</v>
      </c>
      <c r="AY229" s="34" t="n">
        <v>0.1557269691257124</v>
      </c>
      <c r="AZ229" s="34" t="n">
        <v>0.4979739403004872</v>
      </c>
      <c r="BA229" s="34" t="n">
        <v>0.8375900013039804</v>
      </c>
      <c r="BB229" s="6" t="n"/>
      <c r="BC229" s="6" t="n"/>
      <c r="BD229" t="inlineStr">
        <is>
          <t>transport, Motorbike, battery electric, &lt;4kW, 2040, label-certified electricity/CH U</t>
        </is>
      </c>
      <c r="BF229" s="5" t="n">
        <v>0.05148359299999999</v>
      </c>
      <c r="BG229" s="5">
        <f>BF229-R229</f>
        <v/>
      </c>
      <c r="BH229" s="2" t="n">
        <v>106.53724</v>
      </c>
    </row>
    <row r="230">
      <c r="A230">
        <f>B230&amp;" - "&amp;D230&amp;" - "&amp;IF(I230&lt;&gt;"",I230&amp;" - "&amp;E230,E230)</f>
        <v/>
      </c>
      <c r="B230" t="inlineStr">
        <is>
          <t>Motorbike, battery electric, &lt;4kW</t>
        </is>
      </c>
      <c r="D230" s="18" t="n">
        <v>2050</v>
      </c>
      <c r="E230" t="inlineStr">
        <is>
          <t>CH</t>
        </is>
      </c>
      <c r="F230" t="inlineStr">
        <is>
          <t>None</t>
        </is>
      </c>
      <c r="G230" t="inlineStr">
        <is>
          <t>vkm</t>
        </is>
      </c>
      <c r="H230" t="inlineStr">
        <is>
          <t>BEV</t>
        </is>
      </c>
      <c r="I230" t="inlineStr">
        <is>
          <t>NMC</t>
        </is>
      </c>
      <c r="J230" t="inlineStr">
        <is>
          <t>label-certified electricity</t>
        </is>
      </c>
      <c r="L230" s="24" t="n">
        <v>0</v>
      </c>
      <c r="M230" s="24" t="n">
        <v>0</v>
      </c>
      <c r="N230" s="24" t="n">
        <v>0.0007442051711905084</v>
      </c>
      <c r="O230" s="24" t="n">
        <v>0.01230659169225786</v>
      </c>
      <c r="P230" s="24" t="n">
        <v>0.004433716903780657</v>
      </c>
      <c r="Q230" s="24" t="n">
        <v>0.04872281185778106</v>
      </c>
      <c r="R230" s="24" t="n">
        <v>0.06620732562501008</v>
      </c>
      <c r="S230" s="26" t="n">
        <v>0</v>
      </c>
      <c r="T230" s="26" t="n">
        <v>0</v>
      </c>
      <c r="U230" s="26" t="n">
        <v>0.0004242063424097505</v>
      </c>
      <c r="V230" s="26" t="n">
        <v>0.0004722191823356421</v>
      </c>
      <c r="W230" s="26" t="n">
        <v>0.0003071017649542378</v>
      </c>
      <c r="X230" s="26" t="n">
        <v>0.05363488142234965</v>
      </c>
      <c r="Y230" s="26" t="n">
        <v>0.05483840871204928</v>
      </c>
      <c r="Z230" s="28" t="n">
        <v>0</v>
      </c>
      <c r="AA230" s="28" t="n">
        <v>0.003127173544286591</v>
      </c>
      <c r="AB230" s="28" t="n">
        <v>7.485410330623648e-05</v>
      </c>
      <c r="AC230" s="28" t="n">
        <v>0.0001543898913344915</v>
      </c>
      <c r="AD230" s="28" t="n">
        <v>0.0001369182266672382</v>
      </c>
      <c r="AE230" s="28" t="n">
        <v>0.004625585213035077</v>
      </c>
      <c r="AF230" s="28" t="n">
        <v>0.008118920978629634</v>
      </c>
      <c r="AG230" s="30" t="n">
        <v>0</v>
      </c>
      <c r="AH230" s="30" t="n">
        <v>1.649105312647228e-05</v>
      </c>
      <c r="AI230" s="30" t="n">
        <v>0.0002805230458570776</v>
      </c>
      <c r="AJ230" s="30" t="n">
        <v>0.0003750735787279196</v>
      </c>
      <c r="AK230" s="30" t="n">
        <v>0.0001863181737923027</v>
      </c>
      <c r="AL230" s="30" t="n">
        <v>0.01371885835088588</v>
      </c>
      <c r="AM230" s="30" t="n">
        <v>0.01457726420238965</v>
      </c>
      <c r="AN230" s="32" t="n">
        <v>0</v>
      </c>
      <c r="AO230" s="32" t="n">
        <v>1.179775095002105e-05</v>
      </c>
      <c r="AP230" s="32" t="n">
        <v>6.627528372665328e-07</v>
      </c>
      <c r="AQ230" s="32" t="n">
        <v>7.464152422116936e-07</v>
      </c>
      <c r="AR230" s="32" t="n">
        <v>7.573516169652912e-07</v>
      </c>
      <c r="AS230" s="32" t="n">
        <v>1.187505888308293e-05</v>
      </c>
      <c r="AT230" s="32" t="n">
        <v>2.58393295295475e-05</v>
      </c>
      <c r="AU230" s="34" t="n">
        <v>0</v>
      </c>
      <c r="AV230" s="34" t="n">
        <v>0</v>
      </c>
      <c r="AW230" s="34" t="n">
        <v>0.00741460773413346</v>
      </c>
      <c r="AX230" s="34" t="n">
        <v>0.1764744841436473</v>
      </c>
      <c r="AY230" s="34" t="n">
        <v>0.1557142935381727</v>
      </c>
      <c r="AZ230" s="34" t="n">
        <v>0.6845776363685483</v>
      </c>
      <c r="BA230" s="34" t="n">
        <v>1.024181021784502</v>
      </c>
      <c r="BB230" s="6" t="n"/>
      <c r="BC230" s="6" t="n"/>
      <c r="BD230" t="inlineStr">
        <is>
          <t>transport, Motorbike, battery electric, &lt;4kW, 2050, label-certified electricity/CH U</t>
        </is>
      </c>
      <c r="BF230" s="5" t="n">
        <v>0.058742285</v>
      </c>
      <c r="BG230" s="5">
        <f>BF230-R230</f>
        <v/>
      </c>
      <c r="BH230" s="2" t="n">
        <v>143.98715</v>
      </c>
    </row>
    <row r="231">
      <c r="A231">
        <f>B231&amp;" - "&amp;D231&amp;" - "&amp;IF(I231&lt;&gt;"",I231&amp;" - "&amp;E231,E231)</f>
        <v/>
      </c>
      <c r="B231" t="inlineStr">
        <is>
          <t>Motorbike, battery electric, 4-11kW</t>
        </is>
      </c>
      <c r="D231" s="18" t="n">
        <v>2020</v>
      </c>
      <c r="E231" t="inlineStr">
        <is>
          <t>CH</t>
        </is>
      </c>
      <c r="F231" t="inlineStr">
        <is>
          <t>None</t>
        </is>
      </c>
      <c r="G231" t="inlineStr">
        <is>
          <t>vkm</t>
        </is>
      </c>
      <c r="H231" t="inlineStr">
        <is>
          <t>BEV</t>
        </is>
      </c>
      <c r="I231" t="inlineStr">
        <is>
          <t>NMC</t>
        </is>
      </c>
      <c r="J231" t="inlineStr">
        <is>
          <t>label-certified electricity</t>
        </is>
      </c>
      <c r="L231" s="24" t="n">
        <v>0</v>
      </c>
      <c r="M231" s="24" t="n">
        <v>0</v>
      </c>
      <c r="N231" s="24" t="n">
        <v>0.001119382984765889</v>
      </c>
      <c r="O231" s="24" t="n">
        <v>0.01230659169225786</v>
      </c>
      <c r="P231" s="24" t="n">
        <v>0.00456205865165378</v>
      </c>
      <c r="Q231" s="24" t="n">
        <v>0.04892026228221471</v>
      </c>
      <c r="R231" s="24" t="n">
        <v>0.06690829561089223</v>
      </c>
      <c r="S231" s="26" t="n">
        <v>0</v>
      </c>
      <c r="T231" s="26" t="n">
        <v>0</v>
      </c>
      <c r="U231" s="26" t="n">
        <v>0.0006380624323849139</v>
      </c>
      <c r="V231" s="26" t="n">
        <v>0.0004722191823356421</v>
      </c>
      <c r="W231" s="26" t="n">
        <v>0.0003152113771847074</v>
      </c>
      <c r="X231" s="26" t="n">
        <v>0.05453859052114347</v>
      </c>
      <c r="Y231" s="26" t="n">
        <v>0.05596408351304873</v>
      </c>
      <c r="Z231" s="28" t="n">
        <v>0</v>
      </c>
      <c r="AA231" s="28" t="n">
        <v>0.003127173544286591</v>
      </c>
      <c r="AB231" s="28" t="n">
        <v>0.0001125904694358268</v>
      </c>
      <c r="AC231" s="28" t="n">
        <v>0.0001543898913344915</v>
      </c>
      <c r="AD231" s="28" t="n">
        <v>0.0001406045793518013</v>
      </c>
      <c r="AE231" s="28" t="n">
        <v>0.004449929621706356</v>
      </c>
      <c r="AF231" s="28" t="n">
        <v>0.007984688106115067</v>
      </c>
      <c r="AG231" s="30" t="n">
        <v>0</v>
      </c>
      <c r="AH231" s="30" t="n">
        <v>1.649105312647228e-05</v>
      </c>
      <c r="AI231" s="30" t="n">
        <v>0.0004219437549255217</v>
      </c>
      <c r="AJ231" s="30" t="n">
        <v>0.0003750735787279196</v>
      </c>
      <c r="AK231" s="30" t="n">
        <v>0.0001897585526010612</v>
      </c>
      <c r="AL231" s="30" t="n">
        <v>0.01374556755101566</v>
      </c>
      <c r="AM231" s="30" t="n">
        <v>0.01474883449039664</v>
      </c>
      <c r="AN231" s="32" t="n">
        <v>0</v>
      </c>
      <c r="AO231" s="32" t="n">
        <v>1.179775095002105e-05</v>
      </c>
      <c r="AP231" s="32" t="n">
        <v>9.968679039876773e-07</v>
      </c>
      <c r="AQ231" s="32" t="n">
        <v>7.464152422116936e-07</v>
      </c>
      <c r="AR231" s="32" t="n">
        <v>7.709359996346727e-07</v>
      </c>
      <c r="AS231" s="32" t="n">
        <v>1.252257206232182e-05</v>
      </c>
      <c r="AT231" s="32" t="n">
        <v>2.683454215817691e-05</v>
      </c>
      <c r="AU231" s="34" t="n">
        <v>0</v>
      </c>
      <c r="AV231" s="34" t="n">
        <v>0</v>
      </c>
      <c r="AW231" s="34" t="n">
        <v>0.01115255047613462</v>
      </c>
      <c r="AX231" s="34" t="n">
        <v>0.1764744841436473</v>
      </c>
      <c r="AY231" s="34" t="n">
        <v>0.1599186855583475</v>
      </c>
      <c r="AZ231" s="34" t="n">
        <v>0.7018944944193094</v>
      </c>
      <c r="BA231" s="34" t="n">
        <v>1.049440214597439</v>
      </c>
      <c r="BB231" s="6" t="n"/>
      <c r="BC231" s="6" t="n"/>
      <c r="BD231" t="inlineStr">
        <is>
          <t>transport, Motorbike, battery electric, 4-11kW, label-certified electricity/CH U</t>
        </is>
      </c>
      <c r="BF231" s="5" t="n">
        <v>0.06312683100000001</v>
      </c>
      <c r="BG231" s="5">
        <f>BF231-R231</f>
        <v/>
      </c>
      <c r="BH231" s="2" t="n">
        <v>149.24487</v>
      </c>
    </row>
    <row r="232">
      <c r="A232">
        <f>B232&amp;" - "&amp;D232&amp;" - "&amp;IF(I232&lt;&gt;"",I232&amp;" - "&amp;E232,E232)</f>
        <v/>
      </c>
      <c r="B232" t="inlineStr">
        <is>
          <t>Motorbike, battery electric, 4-11kW</t>
        </is>
      </c>
      <c r="D232" s="18" t="n">
        <v>2030</v>
      </c>
      <c r="E232" t="inlineStr">
        <is>
          <t>CH</t>
        </is>
      </c>
      <c r="F232" t="inlineStr">
        <is>
          <t>None</t>
        </is>
      </c>
      <c r="G232" t="inlineStr">
        <is>
          <t>vkm</t>
        </is>
      </c>
      <c r="H232" t="inlineStr">
        <is>
          <t>BEV</t>
        </is>
      </c>
      <c r="I232" t="inlineStr">
        <is>
          <t>NMC</t>
        </is>
      </c>
      <c r="J232" t="inlineStr">
        <is>
          <t>label-certified electricity</t>
        </is>
      </c>
      <c r="L232" s="24" t="n">
        <v>0</v>
      </c>
      <c r="M232" s="24" t="n">
        <v>0</v>
      </c>
      <c r="N232" s="24" t="n">
        <v>0.001119382984765889</v>
      </c>
      <c r="O232" s="24" t="n">
        <v>0.01230659169225786</v>
      </c>
      <c r="P232" s="24" t="n">
        <v>0.004565944579295552</v>
      </c>
      <c r="Q232" s="24" t="n">
        <v>0.05084773957487971</v>
      </c>
      <c r="R232" s="24" t="n">
        <v>0.06883965883119901</v>
      </c>
      <c r="S232" s="26" t="n">
        <v>0</v>
      </c>
      <c r="T232" s="26" t="n">
        <v>0</v>
      </c>
      <c r="U232" s="26" t="n">
        <v>0.0006380624323849139</v>
      </c>
      <c r="V232" s="26" t="n">
        <v>0.0004722191823356421</v>
      </c>
      <c r="W232" s="26" t="n">
        <v>0.0003154569197836876</v>
      </c>
      <c r="X232" s="26" t="n">
        <v>0.05356725146828236</v>
      </c>
      <c r="Y232" s="26" t="n">
        <v>0.0549929900027866</v>
      </c>
      <c r="Z232" s="28" t="n">
        <v>0</v>
      </c>
      <c r="AA232" s="28" t="n">
        <v>0.003127173544286591</v>
      </c>
      <c r="AB232" s="28" t="n">
        <v>0.0001125904694358268</v>
      </c>
      <c r="AC232" s="28" t="n">
        <v>0.0001543898913344915</v>
      </c>
      <c r="AD232" s="28" t="n">
        <v>0.0001407161946292278</v>
      </c>
      <c r="AE232" s="28" t="n">
        <v>0.004485928208278203</v>
      </c>
      <c r="AF232" s="28" t="n">
        <v>0.008020798307964341</v>
      </c>
      <c r="AG232" s="30" t="n">
        <v>0</v>
      </c>
      <c r="AH232" s="30" t="n">
        <v>1.649105312647228e-05</v>
      </c>
      <c r="AI232" s="30" t="n">
        <v>0.0004219437549255217</v>
      </c>
      <c r="AJ232" s="30" t="n">
        <v>0.0003750735787279196</v>
      </c>
      <c r="AK232" s="30" t="n">
        <v>0.0001898627202887596</v>
      </c>
      <c r="AL232" s="30" t="n">
        <v>0.01395166652116028</v>
      </c>
      <c r="AM232" s="30" t="n">
        <v>0.01495503762822895</v>
      </c>
      <c r="AN232" s="32" t="n">
        <v>0</v>
      </c>
      <c r="AO232" s="32" t="n">
        <v>1.179775095002105e-05</v>
      </c>
      <c r="AP232" s="32" t="n">
        <v>9.968679039876773e-07</v>
      </c>
      <c r="AQ232" s="32" t="n">
        <v>7.464152422116936e-07</v>
      </c>
      <c r="AR232" s="32" t="n">
        <v>7.713473071708888e-07</v>
      </c>
      <c r="AS232" s="32" t="n">
        <v>1.238713065550492e-05</v>
      </c>
      <c r="AT232" s="32" t="n">
        <v>2.669951205889623e-05</v>
      </c>
      <c r="AU232" s="34" t="n">
        <v>0</v>
      </c>
      <c r="AV232" s="34" t="n">
        <v>0</v>
      </c>
      <c r="AW232" s="34" t="n">
        <v>0.01115255047613462</v>
      </c>
      <c r="AX232" s="34" t="n">
        <v>0.1764744841436473</v>
      </c>
      <c r="AY232" s="34" t="n">
        <v>0.160045986015438</v>
      </c>
      <c r="AZ232" s="34" t="n">
        <v>0.7189657363235833</v>
      </c>
      <c r="BA232" s="34" t="n">
        <v>1.066638756958803</v>
      </c>
      <c r="BB232" s="6" t="n"/>
      <c r="BC232" s="6" t="n"/>
      <c r="BD232" t="inlineStr">
        <is>
          <t>transport, Motorbike, battery electric, 4-11kW, 2030, label-certified electricity/CH U</t>
        </is>
      </c>
      <c r="BF232" s="5" t="n">
        <v>0.063738665</v>
      </c>
      <c r="BG232" s="5">
        <f>BF232-R232</f>
        <v/>
      </c>
      <c r="BH232" s="2" t="n">
        <v>147.20254</v>
      </c>
    </row>
    <row r="233">
      <c r="A233">
        <f>B233&amp;" - "&amp;D233&amp;" - "&amp;IF(I233&lt;&gt;"",I233&amp;" - "&amp;E233,E233)</f>
        <v/>
      </c>
      <c r="B233" t="inlineStr">
        <is>
          <t>Motorbike, battery electric, 4-11kW</t>
        </is>
      </c>
      <c r="D233" s="18" t="n">
        <v>2040</v>
      </c>
      <c r="E233" t="inlineStr">
        <is>
          <t>CH</t>
        </is>
      </c>
      <c r="F233" t="inlineStr">
        <is>
          <t>None</t>
        </is>
      </c>
      <c r="G233" t="inlineStr">
        <is>
          <t>vkm</t>
        </is>
      </c>
      <c r="H233" t="inlineStr">
        <is>
          <t>BEV</t>
        </is>
      </c>
      <c r="I233" t="inlineStr">
        <is>
          <t>NMC</t>
        </is>
      </c>
      <c r="J233" t="inlineStr">
        <is>
          <t>label-certified electricity</t>
        </is>
      </c>
      <c r="L233" s="24" t="n">
        <v>0</v>
      </c>
      <c r="M233" s="24" t="n">
        <v>0</v>
      </c>
      <c r="N233" s="24" t="n">
        <v>0.001119382984765889</v>
      </c>
      <c r="O233" s="24" t="n">
        <v>0.01230659169225786</v>
      </c>
      <c r="P233" s="24" t="n">
        <v>0.004564918789467381</v>
      </c>
      <c r="Q233" s="24" t="n">
        <v>0.0499452195185618</v>
      </c>
      <c r="R233" s="24" t="n">
        <v>0.06793611298505292</v>
      </c>
      <c r="S233" s="26" t="n">
        <v>0</v>
      </c>
      <c r="T233" s="26" t="n">
        <v>0</v>
      </c>
      <c r="U233" s="26" t="n">
        <v>0.0006380624323849139</v>
      </c>
      <c r="V233" s="26" t="n">
        <v>0.0004722191823356421</v>
      </c>
      <c r="W233" s="26" t="n">
        <v>0.0003153921025447589</v>
      </c>
      <c r="X233" s="26" t="n">
        <v>0.04862872059039389</v>
      </c>
      <c r="Y233" s="26" t="n">
        <v>0.0500543943076592</v>
      </c>
      <c r="Z233" s="28" t="n">
        <v>0</v>
      </c>
      <c r="AA233" s="28" t="n">
        <v>0.003127173544286591</v>
      </c>
      <c r="AB233" s="28" t="n">
        <v>0.0001125904694358268</v>
      </c>
      <c r="AC233" s="28" t="n">
        <v>0.0001543898913344915</v>
      </c>
      <c r="AD233" s="28" t="n">
        <v>0.000140686730926656</v>
      </c>
      <c r="AE233" s="28" t="n">
        <v>0.004164853860023532</v>
      </c>
      <c r="AF233" s="28" t="n">
        <v>0.007699694496007097</v>
      </c>
      <c r="AG233" s="30" t="n">
        <v>0</v>
      </c>
      <c r="AH233" s="30" t="n">
        <v>1.649105312647228e-05</v>
      </c>
      <c r="AI233" s="30" t="n">
        <v>0.0004219437549255217</v>
      </c>
      <c r="AJ233" s="30" t="n">
        <v>0.0003750735787279196</v>
      </c>
      <c r="AK233" s="30" t="n">
        <v>0.0001898352225676707</v>
      </c>
      <c r="AL233" s="30" t="n">
        <v>0.01321361617131683</v>
      </c>
      <c r="AM233" s="30" t="n">
        <v>0.01421695978066441</v>
      </c>
      <c r="AN233" s="32" t="n">
        <v>0</v>
      </c>
      <c r="AO233" s="32" t="n">
        <v>1.179775095002105e-05</v>
      </c>
      <c r="AP233" s="32" t="n">
        <v>9.968679039876773e-07</v>
      </c>
      <c r="AQ233" s="32" t="n">
        <v>7.464152422116936e-07</v>
      </c>
      <c r="AR233" s="32" t="n">
        <v>7.712387320439706e-07</v>
      </c>
      <c r="AS233" s="32" t="n">
        <v>1.151781114469897e-05</v>
      </c>
      <c r="AT233" s="32" t="n">
        <v>2.583008397296336e-05</v>
      </c>
      <c r="AU233" s="34" t="n">
        <v>0</v>
      </c>
      <c r="AV233" s="34" t="n">
        <v>0</v>
      </c>
      <c r="AW233" s="34" t="n">
        <v>0.01115255047613462</v>
      </c>
      <c r="AX233" s="34" t="n">
        <v>0.1764744841436473</v>
      </c>
      <c r="AY233" s="34" t="n">
        <v>0.160012381809173</v>
      </c>
      <c r="AZ233" s="34" t="n">
        <v>0.6963210516714687</v>
      </c>
      <c r="BA233" s="34" t="n">
        <v>1.043960468100424</v>
      </c>
      <c r="BB233" s="6" t="n"/>
      <c r="BC233" s="6" t="n"/>
      <c r="BD233" t="inlineStr">
        <is>
          <t>transport, Motorbike, battery electric, 4-11kW, 2040, label-certified electricity/CH U</t>
        </is>
      </c>
      <c r="BF233" s="5" t="n">
        <v>0.06281021000000001</v>
      </c>
      <c r="BG233" s="5">
        <f>BF233-R233</f>
        <v/>
      </c>
      <c r="BH233" s="2" t="n">
        <v>137.9582</v>
      </c>
    </row>
    <row r="234">
      <c r="A234">
        <f>B234&amp;" - "&amp;D234&amp;" - "&amp;IF(I234&lt;&gt;"",I234&amp;" - "&amp;E234,E234)</f>
        <v/>
      </c>
      <c r="B234" t="inlineStr">
        <is>
          <t>Motorbike, battery electric, 4-11kW</t>
        </is>
      </c>
      <c r="D234" s="18" t="n">
        <v>2050</v>
      </c>
      <c r="E234" t="inlineStr">
        <is>
          <t>CH</t>
        </is>
      </c>
      <c r="F234" t="inlineStr">
        <is>
          <t>None</t>
        </is>
      </c>
      <c r="G234" t="inlineStr">
        <is>
          <t>vkm</t>
        </is>
      </c>
      <c r="H234" t="inlineStr">
        <is>
          <t>BEV</t>
        </is>
      </c>
      <c r="I234" t="inlineStr">
        <is>
          <t>NMC</t>
        </is>
      </c>
      <c r="J234" t="inlineStr">
        <is>
          <t>label-certified electricity</t>
        </is>
      </c>
      <c r="L234" s="24" t="n">
        <v>0</v>
      </c>
      <c r="M234" s="24" t="n">
        <v>0</v>
      </c>
      <c r="N234" s="24" t="n">
        <v>0.001119382984765889</v>
      </c>
      <c r="O234" s="24" t="n">
        <v>0.00799129330666095</v>
      </c>
      <c r="P234" s="24" t="n">
        <v>0.004567838172282141</v>
      </c>
      <c r="Q234" s="24" t="n">
        <v>0.06959858596808385</v>
      </c>
      <c r="R234" s="24" t="n">
        <v>0.08327710043179283</v>
      </c>
      <c r="S234" s="26" t="n">
        <v>0</v>
      </c>
      <c r="T234" s="26" t="n">
        <v>0</v>
      </c>
      <c r="U234" s="26" t="n">
        <v>0.0006380624323849139</v>
      </c>
      <c r="V234" s="26" t="n">
        <v>0.0003066358326854819</v>
      </c>
      <c r="W234" s="26" t="n">
        <v>0.0003155765714566472</v>
      </c>
      <c r="X234" s="26" t="n">
        <v>0.0815194633056387</v>
      </c>
      <c r="Y234" s="26" t="n">
        <v>0.08277973814216574</v>
      </c>
      <c r="Z234" s="28" t="n">
        <v>0</v>
      </c>
      <c r="AA234" s="28" t="n">
        <v>0.003127173544286591</v>
      </c>
      <c r="AB234" s="28" t="n">
        <v>0.0001125904694358268</v>
      </c>
      <c r="AC234" s="28" t="n">
        <v>0.0001002531761912283</v>
      </c>
      <c r="AD234" s="28" t="n">
        <v>0.0001407705841922909</v>
      </c>
      <c r="AE234" s="28" t="n">
        <v>0.006944179549057917</v>
      </c>
      <c r="AF234" s="28" t="n">
        <v>0.01042496732316385</v>
      </c>
      <c r="AG234" s="30" t="n">
        <v>0</v>
      </c>
      <c r="AH234" s="30" t="n">
        <v>1.649105312647228e-05</v>
      </c>
      <c r="AI234" s="30" t="n">
        <v>0.0004219437549255217</v>
      </c>
      <c r="AJ234" s="30" t="n">
        <v>0.0002435542719012465</v>
      </c>
      <c r="AK234" s="30" t="n">
        <v>0.0001899134806788231</v>
      </c>
      <c r="AL234" s="30" t="n">
        <v>0.02041778596969117</v>
      </c>
      <c r="AM234" s="30" t="n">
        <v>0.02128968853032323</v>
      </c>
      <c r="AN234" s="32" t="n">
        <v>0</v>
      </c>
      <c r="AO234" s="32" t="n">
        <v>1.179775095002105e-05</v>
      </c>
      <c r="AP234" s="32" t="n">
        <v>9.968679039876773e-07</v>
      </c>
      <c r="AQ234" s="32" t="n">
        <v>4.846852222153855e-07</v>
      </c>
      <c r="AR234" s="32" t="n">
        <v>7.715477352636658e-07</v>
      </c>
      <c r="AS234" s="32" t="n">
        <v>1.751999621691411e-05</v>
      </c>
      <c r="AT234" s="32" t="n">
        <v>3.157084802840189e-05</v>
      </c>
      <c r="AU234" s="34" t="n">
        <v>0</v>
      </c>
      <c r="AV234" s="34" t="n">
        <v>0</v>
      </c>
      <c r="AW234" s="34" t="n">
        <v>0.01115255047613462</v>
      </c>
      <c r="AX234" s="34" t="n">
        <v>0.1145938208724982</v>
      </c>
      <c r="AY234" s="34" t="n">
        <v>0.1601080188876266</v>
      </c>
      <c r="AZ234" s="34" t="n">
        <v>0.9862942191740769</v>
      </c>
      <c r="BA234" s="34" t="n">
        <v>1.272148609410336</v>
      </c>
      <c r="BB234" s="6" t="n"/>
      <c r="BC234" s="6" t="n"/>
      <c r="BD234" t="inlineStr">
        <is>
          <t>transport, Motorbike, battery electric, 4-11kW, 2050, label-certified electricity/CH U</t>
        </is>
      </c>
      <c r="BF234" s="5" t="n">
        <v>0.07071800399999999</v>
      </c>
      <c r="BG234" s="5">
        <f>BF234-R234</f>
        <v/>
      </c>
      <c r="BH234" s="2" t="n">
        <v>194.50388</v>
      </c>
    </row>
    <row r="235">
      <c r="A235">
        <f>B235&amp;" - "&amp;D235&amp;" - "&amp;IF(I235&lt;&gt;"",I235&amp;" - "&amp;E235,E235)</f>
        <v/>
      </c>
      <c r="B235" t="inlineStr">
        <is>
          <t>Motorbike, battery electric, 11-35kW</t>
        </is>
      </c>
      <c r="D235" s="18" t="n">
        <v>2020</v>
      </c>
      <c r="E235" t="inlineStr">
        <is>
          <t>CH</t>
        </is>
      </c>
      <c r="F235" t="inlineStr">
        <is>
          <t>None</t>
        </is>
      </c>
      <c r="G235" t="inlineStr">
        <is>
          <t>vkm</t>
        </is>
      </c>
      <c r="H235" t="inlineStr">
        <is>
          <t>BEV</t>
        </is>
      </c>
      <c r="I235" t="inlineStr">
        <is>
          <t>NMC</t>
        </is>
      </c>
      <c r="J235" t="inlineStr">
        <is>
          <t>label-certified electricity</t>
        </is>
      </c>
      <c r="L235" s="24" t="n">
        <v>0</v>
      </c>
      <c r="M235" s="24" t="n">
        <v>0</v>
      </c>
      <c r="N235" s="24" t="n">
        <v>0.001515200493146706</v>
      </c>
      <c r="O235" s="24" t="n">
        <v>0.01230659169225786</v>
      </c>
      <c r="P235" s="24" t="n">
        <v>0.004837763277380364</v>
      </c>
      <c r="Q235" s="24" t="n">
        <v>0.05856905301842857</v>
      </c>
      <c r="R235" s="24" t="n">
        <v>0.07722860848121349</v>
      </c>
      <c r="S235" s="26" t="n">
        <v>0</v>
      </c>
      <c r="T235" s="26" t="n">
        <v>0</v>
      </c>
      <c r="U235" s="26" t="n">
        <v>0.00086368340895427</v>
      </c>
      <c r="V235" s="26" t="n">
        <v>0.0004722191823356421</v>
      </c>
      <c r="W235" s="26" t="n">
        <v>0.0003326325019694477</v>
      </c>
      <c r="X235" s="26" t="n">
        <v>0.07937690219313978</v>
      </c>
      <c r="Y235" s="26" t="n">
        <v>0.08104543728639914</v>
      </c>
      <c r="Z235" s="28" t="n">
        <v>0</v>
      </c>
      <c r="AA235" s="28" t="n">
        <v>0.003127173544286591</v>
      </c>
      <c r="AB235" s="28" t="n">
        <v>0.0001524028300720178</v>
      </c>
      <c r="AC235" s="28" t="n">
        <v>0.0001543898913344915</v>
      </c>
      <c r="AD235" s="28" t="n">
        <v>0.000148523627549574</v>
      </c>
      <c r="AE235" s="28" t="n">
        <v>0.006460650222909915</v>
      </c>
      <c r="AF235" s="28" t="n">
        <v>0.01004314011615259</v>
      </c>
      <c r="AG235" s="30" t="n">
        <v>0</v>
      </c>
      <c r="AH235" s="30" t="n">
        <v>1.649105312647228e-05</v>
      </c>
      <c r="AI235" s="30" t="n">
        <v>0.0005711444556905024</v>
      </c>
      <c r="AJ235" s="30" t="n">
        <v>0.0003750735787279196</v>
      </c>
      <c r="AK235" s="30" t="n">
        <v>0.0001971491980266176</v>
      </c>
      <c r="AL235" s="30" t="n">
        <v>0.01852338648764937</v>
      </c>
      <c r="AM235" s="30" t="n">
        <v>0.01968324477322088</v>
      </c>
      <c r="AN235" s="32" t="n">
        <v>0</v>
      </c>
      <c r="AO235" s="32" t="n">
        <v>1.179775095002105e-05</v>
      </c>
      <c r="AP235" s="32" t="n">
        <v>1.349363676490181e-06</v>
      </c>
      <c r="AQ235" s="32" t="n">
        <v>7.464152422116936e-07</v>
      </c>
      <c r="AR235" s="32" t="n">
        <v>8.001180639407555e-07</v>
      </c>
      <c r="AS235" s="32" t="n">
        <v>1.666699152436914e-05</v>
      </c>
      <c r="AT235" s="32" t="n">
        <v>3.136063945703282e-05</v>
      </c>
      <c r="AU235" s="34" t="n">
        <v>0</v>
      </c>
      <c r="AV235" s="34" t="n">
        <v>0</v>
      </c>
      <c r="AW235" s="34" t="n">
        <v>0.01509612903828165</v>
      </c>
      <c r="AX235" s="34" t="n">
        <v>0.1764744841436473</v>
      </c>
      <c r="AY235" s="34" t="n">
        <v>0.1689505894208075</v>
      </c>
      <c r="AZ235" s="34" t="n">
        <v>0.8603445450532011</v>
      </c>
      <c r="BA235" s="34" t="n">
        <v>1.220865747655937</v>
      </c>
      <c r="BB235" s="6" t="n"/>
      <c r="BC235" s="6" t="n"/>
      <c r="BD235" t="inlineStr">
        <is>
          <t>transport, Motorbike, battery electric, 11-35kW, label-certified electricity/CH U</t>
        </is>
      </c>
      <c r="BF235" s="5" t="n">
        <v>0.068050756</v>
      </c>
      <c r="BG235" s="5">
        <f>BF235-R235</f>
        <v/>
      </c>
      <c r="BH235" s="2" t="n">
        <v>195.03688</v>
      </c>
    </row>
    <row r="236">
      <c r="A236">
        <f>B236&amp;" - "&amp;D236&amp;" - "&amp;IF(I236&lt;&gt;"",I236&amp;" - "&amp;E236,E236)</f>
        <v/>
      </c>
      <c r="B236" t="inlineStr">
        <is>
          <t>Motorbike, battery electric, 11-35kW</t>
        </is>
      </c>
      <c r="D236" s="18" t="n">
        <v>2030</v>
      </c>
      <c r="E236" t="inlineStr">
        <is>
          <t>CH</t>
        </is>
      </c>
      <c r="F236" t="inlineStr">
        <is>
          <t>None</t>
        </is>
      </c>
      <c r="G236" t="inlineStr">
        <is>
          <t>vkm</t>
        </is>
      </c>
      <c r="H236" t="inlineStr">
        <is>
          <t>BEV</t>
        </is>
      </c>
      <c r="I236" t="inlineStr">
        <is>
          <t>NMC</t>
        </is>
      </c>
      <c r="J236" t="inlineStr">
        <is>
          <t>label-certified electricity</t>
        </is>
      </c>
      <c r="L236" s="24" t="n">
        <v>0</v>
      </c>
      <c r="M236" s="24" t="n">
        <v>0</v>
      </c>
      <c r="N236" s="24" t="n">
        <v>0.001515200493146706</v>
      </c>
      <c r="O236" s="24" t="n">
        <v>0.01230659169225786</v>
      </c>
      <c r="P236" s="24" t="n">
        <v>0.004839523431328749</v>
      </c>
      <c r="Q236" s="24" t="n">
        <v>0.05684894537364832</v>
      </c>
      <c r="R236" s="24" t="n">
        <v>0.07551026099038163</v>
      </c>
      <c r="S236" s="26" t="n">
        <v>0</v>
      </c>
      <c r="T236" s="26" t="n">
        <v>0</v>
      </c>
      <c r="U236" s="26" t="n">
        <v>0.00086368340895427</v>
      </c>
      <c r="V236" s="26" t="n">
        <v>0.0004722191823356421</v>
      </c>
      <c r="W236" s="26" t="n">
        <v>0.0003327437219444277</v>
      </c>
      <c r="X236" s="26" t="n">
        <v>0.07216638110704394</v>
      </c>
      <c r="Y236" s="26" t="n">
        <v>0.07383502742027828</v>
      </c>
      <c r="Z236" s="28" t="n">
        <v>0</v>
      </c>
      <c r="AA236" s="28" t="n">
        <v>0.003127173544286591</v>
      </c>
      <c r="AB236" s="28" t="n">
        <v>0.0001524028300720178</v>
      </c>
      <c r="AC236" s="28" t="n">
        <v>0.0001543898913344915</v>
      </c>
      <c r="AD236" s="28" t="n">
        <v>0.0001485741843507739</v>
      </c>
      <c r="AE236" s="28" t="n">
        <v>0.005973094415369105</v>
      </c>
      <c r="AF236" s="28" t="n">
        <v>0.009555634865412979</v>
      </c>
      <c r="AG236" s="30" t="n">
        <v>0</v>
      </c>
      <c r="AH236" s="30" t="n">
        <v>1.649105312647228e-05</v>
      </c>
      <c r="AI236" s="30" t="n">
        <v>0.0005711444556905024</v>
      </c>
      <c r="AJ236" s="30" t="n">
        <v>0.0003750735787279196</v>
      </c>
      <c r="AK236" s="30" t="n">
        <v>0.0001971963813979253</v>
      </c>
      <c r="AL236" s="30" t="n">
        <v>0.0173772699987046</v>
      </c>
      <c r="AM236" s="30" t="n">
        <v>0.01853717546764742</v>
      </c>
      <c r="AN236" s="32" t="n">
        <v>0</v>
      </c>
      <c r="AO236" s="32" t="n">
        <v>1.179775095002105e-05</v>
      </c>
      <c r="AP236" s="32" t="n">
        <v>1.349363676490181e-06</v>
      </c>
      <c r="AQ236" s="32" t="n">
        <v>7.464152422116936e-07</v>
      </c>
      <c r="AR236" s="32" t="n">
        <v>8.003043681261676e-07</v>
      </c>
      <c r="AS236" s="32" t="n">
        <v>1.539295930416039e-05</v>
      </c>
      <c r="AT236" s="32" t="n">
        <v>3.008679354100948e-05</v>
      </c>
      <c r="AU236" s="34" t="n">
        <v>0</v>
      </c>
      <c r="AV236" s="34" t="n">
        <v>0</v>
      </c>
      <c r="AW236" s="34" t="n">
        <v>0.01509612903828165</v>
      </c>
      <c r="AX236" s="34" t="n">
        <v>0.1764744841436473</v>
      </c>
      <c r="AY236" s="34" t="n">
        <v>0.1690082509170666</v>
      </c>
      <c r="AZ236" s="34" t="n">
        <v>0.8232064786684002</v>
      </c>
      <c r="BA236" s="34" t="n">
        <v>1.183785342767396</v>
      </c>
      <c r="BB236" s="6" t="n"/>
      <c r="BC236" s="6" t="n"/>
      <c r="BD236" t="inlineStr">
        <is>
          <t>transport, Motorbike, battery electric, 11-35kW, 2030, label-certified electricity/CH U</t>
        </is>
      </c>
      <c r="BF236" s="5" t="n">
        <v>0.066553927</v>
      </c>
      <c r="BG236" s="5">
        <f>BF236-R236</f>
        <v/>
      </c>
      <c r="BH236" s="2" t="n">
        <v>181.59727</v>
      </c>
    </row>
    <row r="237">
      <c r="A237">
        <f>B237&amp;" - "&amp;D237&amp;" - "&amp;IF(I237&lt;&gt;"",I237&amp;" - "&amp;E237,E237)</f>
        <v/>
      </c>
      <c r="B237" t="inlineStr">
        <is>
          <t>Motorbike, battery electric, 11-35kW</t>
        </is>
      </c>
      <c r="D237" s="18" t="n">
        <v>2040</v>
      </c>
      <c r="E237" t="inlineStr">
        <is>
          <t>CH</t>
        </is>
      </c>
      <c r="F237" t="inlineStr">
        <is>
          <t>None</t>
        </is>
      </c>
      <c r="G237" t="inlineStr">
        <is>
          <t>vkm</t>
        </is>
      </c>
      <c r="H237" t="inlineStr">
        <is>
          <t>BEV</t>
        </is>
      </c>
      <c r="I237" t="inlineStr">
        <is>
          <t>NMC</t>
        </is>
      </c>
      <c r="J237" t="inlineStr">
        <is>
          <t>label-certified electricity</t>
        </is>
      </c>
      <c r="L237" s="24" t="n">
        <v>0</v>
      </c>
      <c r="M237" s="24" t="n">
        <v>0</v>
      </c>
      <c r="N237" s="24" t="n">
        <v>0.001515200493146706</v>
      </c>
      <c r="O237" s="24" t="n">
        <v>0.01230659169225786</v>
      </c>
      <c r="P237" s="24" t="n">
        <v>0.004842998218002713</v>
      </c>
      <c r="Q237" s="24" t="n">
        <v>0.05368490465788553</v>
      </c>
      <c r="R237" s="24" t="n">
        <v>0.07234969506129281</v>
      </c>
      <c r="S237" s="26" t="n">
        <v>0</v>
      </c>
      <c r="T237" s="26" t="n">
        <v>0</v>
      </c>
      <c r="U237" s="26" t="n">
        <v>0.00086368340895427</v>
      </c>
      <c r="V237" s="26" t="n">
        <v>0.0004722191823356421</v>
      </c>
      <c r="W237" s="26" t="n">
        <v>0.0003329632855157242</v>
      </c>
      <c r="X237" s="26" t="n">
        <v>0.06337911973557539</v>
      </c>
      <c r="Y237" s="26" t="n">
        <v>0.06504798561238102</v>
      </c>
      <c r="Z237" s="28" t="n">
        <v>0</v>
      </c>
      <c r="AA237" s="28" t="n">
        <v>0.003127173544286591</v>
      </c>
      <c r="AB237" s="28" t="n">
        <v>0.0001524028300720178</v>
      </c>
      <c r="AC237" s="28" t="n">
        <v>0.0001543898913344915</v>
      </c>
      <c r="AD237" s="28" t="n">
        <v>0.0001486739904496943</v>
      </c>
      <c r="AE237" s="28" t="n">
        <v>0.005328785458283026</v>
      </c>
      <c r="AF237" s="28" t="n">
        <v>0.008911425714425821</v>
      </c>
      <c r="AG237" s="30" t="n">
        <v>0</v>
      </c>
      <c r="AH237" s="30" t="n">
        <v>1.649105312647228e-05</v>
      </c>
      <c r="AI237" s="30" t="n">
        <v>0.0005711444556905024</v>
      </c>
      <c r="AJ237" s="30" t="n">
        <v>0.0003750735787279196</v>
      </c>
      <c r="AK237" s="30" t="n">
        <v>0.0001972895278809378</v>
      </c>
      <c r="AL237" s="30" t="n">
        <v>0.01580116318138546</v>
      </c>
      <c r="AM237" s="30" t="n">
        <v>0.01696116179681129</v>
      </c>
      <c r="AN237" s="32" t="n">
        <v>0</v>
      </c>
      <c r="AO237" s="32" t="n">
        <v>1.179775095002105e-05</v>
      </c>
      <c r="AP237" s="32" t="n">
        <v>1.349363676490181e-06</v>
      </c>
      <c r="AQ237" s="32" t="n">
        <v>7.464152422116936e-07</v>
      </c>
      <c r="AR237" s="32" t="n">
        <v>8.006721582853002e-07</v>
      </c>
      <c r="AS237" s="32" t="n">
        <v>1.382403194090753e-05</v>
      </c>
      <c r="AT237" s="32" t="n">
        <v>2.851823396791575e-05</v>
      </c>
      <c r="AU237" s="34" t="n">
        <v>0</v>
      </c>
      <c r="AV237" s="34" t="n">
        <v>0</v>
      </c>
      <c r="AW237" s="34" t="n">
        <v>0.01509612903828165</v>
      </c>
      <c r="AX237" s="34" t="n">
        <v>0.1764744841436473</v>
      </c>
      <c r="AY237" s="34" t="n">
        <v>0.1691220826639917</v>
      </c>
      <c r="AZ237" s="34" t="n">
        <v>0.7670618483671925</v>
      </c>
      <c r="BA237" s="34" t="n">
        <v>1.127754544213113</v>
      </c>
      <c r="BB237" s="6" t="n"/>
      <c r="BC237" s="6" t="n"/>
      <c r="BD237" t="inlineStr">
        <is>
          <t>transport, Motorbike, battery electric, 11-35kW, 2040, label-certified electricity/CH U</t>
        </is>
      </c>
      <c r="BF237" s="5" t="n">
        <v>0.064338407</v>
      </c>
      <c r="BG237" s="5">
        <f>BF237-R237</f>
        <v/>
      </c>
      <c r="BH237" s="2" t="n">
        <v>165.36508</v>
      </c>
    </row>
    <row r="238">
      <c r="A238">
        <f>B238&amp;" - "&amp;D238&amp;" - "&amp;IF(I238&lt;&gt;"",I238&amp;" - "&amp;E238,E238)</f>
        <v/>
      </c>
      <c r="B238" t="inlineStr">
        <is>
          <t>Motorbike, battery electric, 11-35kW</t>
        </is>
      </c>
      <c r="D238" s="18" t="n">
        <v>2050</v>
      </c>
      <c r="E238" t="inlineStr">
        <is>
          <t>CH</t>
        </is>
      </c>
      <c r="F238" t="inlineStr">
        <is>
          <t>None</t>
        </is>
      </c>
      <c r="G238" t="inlineStr">
        <is>
          <t>vkm</t>
        </is>
      </c>
      <c r="H238" t="inlineStr">
        <is>
          <t>BEV</t>
        </is>
      </c>
      <c r="I238" t="inlineStr">
        <is>
          <t>NMC</t>
        </is>
      </c>
      <c r="J238" t="inlineStr">
        <is>
          <t>label-certified electricity</t>
        </is>
      </c>
      <c r="L238" s="24" t="n">
        <v>0</v>
      </c>
      <c r="M238" s="24" t="n">
        <v>0</v>
      </c>
      <c r="N238" s="24" t="n">
        <v>0.001515200493146706</v>
      </c>
      <c r="O238" s="24" t="n">
        <v>0.0116988587691834</v>
      </c>
      <c r="P238" s="24" t="n">
        <v>0.004842133314769455</v>
      </c>
      <c r="Q238" s="24" t="n">
        <v>0.08121590004714117</v>
      </c>
      <c r="R238" s="24" t="n">
        <v>0.09927209262424073</v>
      </c>
      <c r="S238" s="26" t="n">
        <v>0</v>
      </c>
      <c r="T238" s="26" t="n">
        <v>0</v>
      </c>
      <c r="U238" s="26" t="n">
        <v>0.00086368340895427</v>
      </c>
      <c r="V238" s="26" t="n">
        <v>0.0004488997165412894</v>
      </c>
      <c r="W238" s="26" t="n">
        <v>0.000332908634321122</v>
      </c>
      <c r="X238" s="26" t="n">
        <v>0.1117595975810074</v>
      </c>
      <c r="Y238" s="26" t="n">
        <v>0.1134050893408241</v>
      </c>
      <c r="Z238" s="28" t="n">
        <v>0</v>
      </c>
      <c r="AA238" s="28" t="n">
        <v>0.003127173544286591</v>
      </c>
      <c r="AB238" s="28" t="n">
        <v>0.0001524028300720178</v>
      </c>
      <c r="AC238" s="28" t="n">
        <v>0.0001467656991698253</v>
      </c>
      <c r="AD238" s="28" t="n">
        <v>0.0001486491478835875</v>
      </c>
      <c r="AE238" s="28" t="n">
        <v>0.009351997603932164</v>
      </c>
      <c r="AF238" s="28" t="n">
        <v>0.01292698882534419</v>
      </c>
      <c r="AG238" s="30" t="n">
        <v>0</v>
      </c>
      <c r="AH238" s="30" t="n">
        <v>1.649105312647228e-05</v>
      </c>
      <c r="AI238" s="30" t="n">
        <v>0.0005711444556905024</v>
      </c>
      <c r="AJ238" s="30" t="n">
        <v>0.0003565514266919729</v>
      </c>
      <c r="AK238" s="30" t="n">
        <v>0.0001972663429484849</v>
      </c>
      <c r="AL238" s="30" t="n">
        <v>0.02616903821518649</v>
      </c>
      <c r="AM238" s="30" t="n">
        <v>0.02731049149364392</v>
      </c>
      <c r="AN238" s="32" t="n">
        <v>0</v>
      </c>
      <c r="AO238" s="32" t="n">
        <v>1.179775095002105e-05</v>
      </c>
      <c r="AP238" s="32" t="n">
        <v>1.349363676490181e-06</v>
      </c>
      <c r="AQ238" s="32" t="n">
        <v>7.095552302506223e-07</v>
      </c>
      <c r="AR238" s="32" t="n">
        <v>8.005806122631581e-07</v>
      </c>
      <c r="AS238" s="32" t="n">
        <v>2.262835477236926e-05</v>
      </c>
      <c r="AT238" s="32" t="n">
        <v>3.728560524139427e-05</v>
      </c>
      <c r="AU238" s="34" t="n">
        <v>0</v>
      </c>
      <c r="AV238" s="34" t="n">
        <v>0</v>
      </c>
      <c r="AW238" s="34" t="n">
        <v>0.01509612903828165</v>
      </c>
      <c r="AX238" s="34" t="n">
        <v>0.1677596948032202</v>
      </c>
      <c r="AY238" s="34" t="n">
        <v>0.1690937489977265</v>
      </c>
      <c r="AZ238" s="34" t="n">
        <v>1.179480166452196</v>
      </c>
      <c r="BA238" s="34" t="n">
        <v>1.531429739291424</v>
      </c>
      <c r="BB238" s="6" t="n"/>
      <c r="BC238" s="6" t="n"/>
      <c r="BD238" t="inlineStr">
        <is>
          <t>transport, Motorbike, battery electric, 11-35kW, 2050, label-certified electricity/CH U</t>
        </is>
      </c>
      <c r="BF238" s="5" t="n">
        <v>0.07993536500000001</v>
      </c>
      <c r="BG238" s="5">
        <f>BF238-R238</f>
        <v/>
      </c>
      <c r="BH238" s="2" t="n">
        <v>253.26034</v>
      </c>
    </row>
    <row r="239">
      <c r="A239">
        <f>B239&amp;" - "&amp;D239&amp;" - "&amp;IF(I239&lt;&gt;"",I239&amp;" - "&amp;E239,E239)</f>
        <v/>
      </c>
      <c r="B239" t="inlineStr">
        <is>
          <t>Motorbike, battery electric, &gt;35kW</t>
        </is>
      </c>
      <c r="D239" s="18" t="n">
        <v>2020</v>
      </c>
      <c r="E239" t="inlineStr">
        <is>
          <t>CH</t>
        </is>
      </c>
      <c r="F239" t="inlineStr">
        <is>
          <t>None</t>
        </is>
      </c>
      <c r="G239" t="inlineStr">
        <is>
          <t>vkm</t>
        </is>
      </c>
      <c r="H239" t="inlineStr">
        <is>
          <t>BEV</t>
        </is>
      </c>
      <c r="I239" t="inlineStr">
        <is>
          <t>NMC</t>
        </is>
      </c>
      <c r="J239" t="inlineStr">
        <is>
          <t>label-certified electricity</t>
        </is>
      </c>
      <c r="L239" s="24" t="n">
        <v>0</v>
      </c>
      <c r="M239" s="24" t="n">
        <v>0</v>
      </c>
      <c r="N239" s="24" t="n">
        <v>0.001689725966023888</v>
      </c>
      <c r="O239" s="24" t="n">
        <v>0.01230659169225786</v>
      </c>
      <c r="P239" s="24" t="n">
        <v>0.005243994669674618</v>
      </c>
      <c r="Q239" s="24" t="n">
        <v>0.09354922122940545</v>
      </c>
      <c r="R239" s="24" t="n">
        <v>0.1127895335573618</v>
      </c>
      <c r="S239" s="26" t="n">
        <v>0</v>
      </c>
      <c r="T239" s="26" t="n">
        <v>0</v>
      </c>
      <c r="U239" s="26" t="n">
        <v>0.000963165131700334</v>
      </c>
      <c r="V239" s="26" t="n">
        <v>0.0004722191823356421</v>
      </c>
      <c r="W239" s="26" t="n">
        <v>0.0003583013051604949</v>
      </c>
      <c r="X239" s="26" t="n">
        <v>0.1397432492731298</v>
      </c>
      <c r="Y239" s="26" t="n">
        <v>0.1415369348923263</v>
      </c>
      <c r="Z239" s="28" t="n">
        <v>0</v>
      </c>
      <c r="AA239" s="28" t="n">
        <v>0.003127173544286591</v>
      </c>
      <c r="AB239" s="28" t="n">
        <v>0.0001699570587740569</v>
      </c>
      <c r="AC239" s="28" t="n">
        <v>0.0001543898913344915</v>
      </c>
      <c r="AD239" s="28" t="n">
        <v>0.0001601917885989165</v>
      </c>
      <c r="AE239" s="28" t="n">
        <v>0.01142293073770173</v>
      </c>
      <c r="AF239" s="28" t="n">
        <v>0.01503464302069579</v>
      </c>
      <c r="AG239" s="30" t="n">
        <v>0</v>
      </c>
      <c r="AH239" s="30" t="n">
        <v>1.649105312647228e-05</v>
      </c>
      <c r="AI239" s="30" t="n">
        <v>0.0006369306382197566</v>
      </c>
      <c r="AJ239" s="30" t="n">
        <v>0.0003750735787279196</v>
      </c>
      <c r="AK239" s="30" t="n">
        <v>0.0002080387947218662</v>
      </c>
      <c r="AL239" s="30" t="n">
        <v>0.0314395456808026</v>
      </c>
      <c r="AM239" s="30" t="n">
        <v>0.03267607974559861</v>
      </c>
      <c r="AN239" s="32" t="n">
        <v>0</v>
      </c>
      <c r="AO239" s="32" t="n">
        <v>1.179775095002105e-05</v>
      </c>
      <c r="AP239" s="32" t="n">
        <v>1.504787552596285e-06</v>
      </c>
      <c r="AQ239" s="32" t="n">
        <v>7.464152422116936e-07</v>
      </c>
      <c r="AR239" s="32" t="n">
        <v>8.431157850774211e-07</v>
      </c>
      <c r="AS239" s="32" t="n">
        <v>2.84559530699819e-05</v>
      </c>
      <c r="AT239" s="32" t="n">
        <v>4.334802259988835e-05</v>
      </c>
      <c r="AU239" s="34" t="n">
        <v>0</v>
      </c>
      <c r="AV239" s="34" t="n">
        <v>0</v>
      </c>
      <c r="AW239" s="34" t="n">
        <v>0.01683494780908967</v>
      </c>
      <c r="AX239" s="34" t="n">
        <v>0.1764744841436473</v>
      </c>
      <c r="AY239" s="34" t="n">
        <v>0.1822584650919019</v>
      </c>
      <c r="AZ239" s="34" t="n">
        <v>1.394535777830567</v>
      </c>
      <c r="BA239" s="34" t="n">
        <v>1.770103674875205</v>
      </c>
      <c r="BB239" s="6" t="n"/>
      <c r="BC239" s="6" t="n"/>
      <c r="BD239" t="inlineStr">
        <is>
          <t>transport, Motorbike, battery electric, &gt;35kW, label-certified electricity/CH U</t>
        </is>
      </c>
      <c r="BF239" s="5" t="n">
        <v>0.092101022</v>
      </c>
      <c r="BG239" s="5">
        <f>BF239-R239</f>
        <v/>
      </c>
      <c r="BH239" s="2" t="n">
        <v>311.22434</v>
      </c>
    </row>
    <row r="240">
      <c r="A240">
        <f>B240&amp;" - "&amp;D240&amp;" - "&amp;IF(I240&lt;&gt;"",I240&amp;" - "&amp;E240,E240)</f>
        <v/>
      </c>
      <c r="B240" t="inlineStr">
        <is>
          <t>Motorbike, battery electric, &gt;35kW</t>
        </is>
      </c>
      <c r="D240" s="18" t="n">
        <v>2030</v>
      </c>
      <c r="E240" t="inlineStr">
        <is>
          <t>CH</t>
        </is>
      </c>
      <c r="F240" t="inlineStr">
        <is>
          <t>None</t>
        </is>
      </c>
      <c r="G240" t="inlineStr">
        <is>
          <t>vkm</t>
        </is>
      </c>
      <c r="H240" t="inlineStr">
        <is>
          <t>BEV</t>
        </is>
      </c>
      <c r="I240" t="inlineStr">
        <is>
          <t>NMC</t>
        </is>
      </c>
      <c r="J240" t="inlineStr">
        <is>
          <t>label-certified electricity</t>
        </is>
      </c>
      <c r="L240" s="24" t="n">
        <v>0</v>
      </c>
      <c r="M240" s="24" t="n">
        <v>0</v>
      </c>
      <c r="N240" s="24" t="n">
        <v>0.001689725966023888</v>
      </c>
      <c r="O240" s="24" t="n">
        <v>0.01230659169225786</v>
      </c>
      <c r="P240" s="24" t="n">
        <v>0.005245603086213659</v>
      </c>
      <c r="Q240" s="24" t="n">
        <v>0.08788874783758996</v>
      </c>
      <c r="R240" s="24" t="n">
        <v>0.1071306685820854</v>
      </c>
      <c r="S240" s="26" t="n">
        <v>0</v>
      </c>
      <c r="T240" s="26" t="n">
        <v>0</v>
      </c>
      <c r="U240" s="26" t="n">
        <v>0.000963165131700334</v>
      </c>
      <c r="V240" s="26" t="n">
        <v>0.0004722191823356421</v>
      </c>
      <c r="W240" s="26" t="n">
        <v>0.0003584029372065972</v>
      </c>
      <c r="X240" s="26" t="n">
        <v>0.1236173950741264</v>
      </c>
      <c r="Y240" s="26" t="n">
        <v>0.125411182325369</v>
      </c>
      <c r="Z240" s="28" t="n">
        <v>0</v>
      </c>
      <c r="AA240" s="28" t="n">
        <v>0.003127173544286591</v>
      </c>
      <c r="AB240" s="28" t="n">
        <v>0.0001699570587740569</v>
      </c>
      <c r="AC240" s="28" t="n">
        <v>0.0001543898913344915</v>
      </c>
      <c r="AD240" s="28" t="n">
        <v>0.0001602379870551853</v>
      </c>
      <c r="AE240" s="28" t="n">
        <v>0.01024722636653862</v>
      </c>
      <c r="AF240" s="28" t="n">
        <v>0.01385898484798894</v>
      </c>
      <c r="AG240" s="30" t="n">
        <v>0</v>
      </c>
      <c r="AH240" s="30" t="n">
        <v>1.649105312647228e-05</v>
      </c>
      <c r="AI240" s="30" t="n">
        <v>0.0006369306382197566</v>
      </c>
      <c r="AJ240" s="30" t="n">
        <v>0.0003750735787279196</v>
      </c>
      <c r="AK240" s="30" t="n">
        <v>0.0002080819105611646</v>
      </c>
      <c r="AL240" s="30" t="n">
        <v>0.0285729108748459</v>
      </c>
      <c r="AM240" s="30" t="n">
        <v>0.02980948805548121</v>
      </c>
      <c r="AN240" s="32" t="n">
        <v>0</v>
      </c>
      <c r="AO240" s="32" t="n">
        <v>1.179775095002105e-05</v>
      </c>
      <c r="AP240" s="32" t="n">
        <v>1.504787552596285e-06</v>
      </c>
      <c r="AQ240" s="32" t="n">
        <v>7.464152422116936e-07</v>
      </c>
      <c r="AR240" s="32" t="n">
        <v>8.432860285571943e-07</v>
      </c>
      <c r="AS240" s="32" t="n">
        <v>2.557719635596229e-05</v>
      </c>
      <c r="AT240" s="32" t="n">
        <v>4.046943612934851e-05</v>
      </c>
      <c r="AU240" s="34" t="n">
        <v>0</v>
      </c>
      <c r="AV240" s="34" t="n">
        <v>0</v>
      </c>
      <c r="AW240" s="34" t="n">
        <v>0.01683494780908967</v>
      </c>
      <c r="AX240" s="34" t="n">
        <v>0.1764744841436473</v>
      </c>
      <c r="AY240" s="34" t="n">
        <v>0.1823111557695179</v>
      </c>
      <c r="AZ240" s="34" t="n">
        <v>1.292956185038838</v>
      </c>
      <c r="BA240" s="34" t="n">
        <v>1.668576772761093</v>
      </c>
      <c r="BB240" s="6" t="n"/>
      <c r="BC240" s="6" t="n"/>
      <c r="BD240" t="inlineStr">
        <is>
          <t>transport, Motorbike, battery electric, &gt;35kW, 2030, label-certified electricity/CH U</t>
        </is>
      </c>
      <c r="BF240" s="5" t="n">
        <v>0.08806988700000001</v>
      </c>
      <c r="BG240" s="5">
        <f>BF240-R240</f>
        <v/>
      </c>
      <c r="BH240" s="2" t="n">
        <v>281.3459</v>
      </c>
    </row>
    <row r="241">
      <c r="A241">
        <f>B241&amp;" - "&amp;D241&amp;" - "&amp;IF(I241&lt;&gt;"",I241&amp;" - "&amp;E241,E241)</f>
        <v/>
      </c>
      <c r="B241" t="inlineStr">
        <is>
          <t>Motorbike, battery electric, &gt;35kW</t>
        </is>
      </c>
      <c r="D241" s="18" t="n">
        <v>2040</v>
      </c>
      <c r="E241" t="inlineStr">
        <is>
          <t>CH</t>
        </is>
      </c>
      <c r="F241" t="inlineStr">
        <is>
          <t>None</t>
        </is>
      </c>
      <c r="G241" t="inlineStr">
        <is>
          <t>vkm</t>
        </is>
      </c>
      <c r="H241" t="inlineStr">
        <is>
          <t>BEV</t>
        </is>
      </c>
      <c r="I241" t="inlineStr">
        <is>
          <t>NMC</t>
        </is>
      </c>
      <c r="J241" t="inlineStr">
        <is>
          <t>label-certified electricity</t>
        </is>
      </c>
      <c r="L241" s="24" t="n">
        <v>0</v>
      </c>
      <c r="M241" s="24" t="n">
        <v>0</v>
      </c>
      <c r="N241" s="24" t="n">
        <v>0.001689725966023888</v>
      </c>
      <c r="O241" s="24" t="n">
        <v>0.01230659169225786</v>
      </c>
      <c r="P241" s="24" t="n">
        <v>0.005248319185840906</v>
      </c>
      <c r="Q241" s="24" t="n">
        <v>0.08027524353908473</v>
      </c>
      <c r="R241" s="24" t="n">
        <v>0.09951988038320739</v>
      </c>
      <c r="S241" s="26" t="n">
        <v>0</v>
      </c>
      <c r="T241" s="26" t="n">
        <v>0</v>
      </c>
      <c r="U241" s="26" t="n">
        <v>0.000963165131700334</v>
      </c>
      <c r="V241" s="26" t="n">
        <v>0.0004722191823356421</v>
      </c>
      <c r="W241" s="26" t="n">
        <v>0.0003585745611335058</v>
      </c>
      <c r="X241" s="26" t="n">
        <v>0.1052993504565712</v>
      </c>
      <c r="Y241" s="26" t="n">
        <v>0.1070933093317407</v>
      </c>
      <c r="Z241" s="28" t="n">
        <v>0</v>
      </c>
      <c r="AA241" s="28" t="n">
        <v>0.003127173544286591</v>
      </c>
      <c r="AB241" s="28" t="n">
        <v>0.0001699570587740569</v>
      </c>
      <c r="AC241" s="28" t="n">
        <v>0.0001543898913344915</v>
      </c>
      <c r="AD241" s="28" t="n">
        <v>0.0001603160014294507</v>
      </c>
      <c r="AE241" s="28" t="n">
        <v>0.00885609913637175</v>
      </c>
      <c r="AF241" s="28" t="n">
        <v>0.01246793563219634</v>
      </c>
      <c r="AG241" s="30" t="n">
        <v>0</v>
      </c>
      <c r="AH241" s="30" t="n">
        <v>1.649105312647228e-05</v>
      </c>
      <c r="AI241" s="30" t="n">
        <v>0.0006369306382197566</v>
      </c>
      <c r="AJ241" s="30" t="n">
        <v>0.0003750735787279196</v>
      </c>
      <c r="AK241" s="30" t="n">
        <v>0.0002081547193841308</v>
      </c>
      <c r="AL241" s="30" t="n">
        <v>0.02511793462766259</v>
      </c>
      <c r="AM241" s="30" t="n">
        <v>0.02635458461712087</v>
      </c>
      <c r="AN241" s="32" t="n">
        <v>0</v>
      </c>
      <c r="AO241" s="32" t="n">
        <v>1.179775095002105e-05</v>
      </c>
      <c r="AP241" s="32" t="n">
        <v>1.504787552596285e-06</v>
      </c>
      <c r="AQ241" s="32" t="n">
        <v>7.464152422116936e-07</v>
      </c>
      <c r="AR241" s="32" t="n">
        <v>8.43573515188132e-07</v>
      </c>
      <c r="AS241" s="32" t="n">
        <v>2.228878710164987e-05</v>
      </c>
      <c r="AT241" s="32" t="n">
        <v>3.718131436166703e-05</v>
      </c>
      <c r="AU241" s="34" t="n">
        <v>0</v>
      </c>
      <c r="AV241" s="34" t="n">
        <v>0</v>
      </c>
      <c r="AW241" s="34" t="n">
        <v>0.01683494780908967</v>
      </c>
      <c r="AX241" s="34" t="n">
        <v>0.1764744841436473</v>
      </c>
      <c r="AY241" s="34" t="n">
        <v>0.1824001334232279</v>
      </c>
      <c r="AZ241" s="34" t="n">
        <v>1.165497560317826</v>
      </c>
      <c r="BA241" s="34" t="n">
        <v>1.54120712569379</v>
      </c>
      <c r="BB241" s="6" t="n"/>
      <c r="BC241" s="6" t="n"/>
      <c r="BD241" t="inlineStr">
        <is>
          <t>transport, Motorbike, battery electric, &gt;35kW, 2040, label-certified electricity/CH U</t>
        </is>
      </c>
      <c r="BF241" s="5" t="n">
        <v>0.08305243499999999</v>
      </c>
      <c r="BG241" s="5">
        <f>BF241-R241</f>
        <v/>
      </c>
      <c r="BH241" s="2" t="n">
        <v>247.52912</v>
      </c>
    </row>
    <row r="242">
      <c r="A242">
        <f>B242&amp;" - "&amp;D242&amp;" - "&amp;IF(I242&lt;&gt;"",I242&amp;" - "&amp;E242,E242)</f>
        <v/>
      </c>
      <c r="B242" t="inlineStr">
        <is>
          <t>Motorbike, battery electric, &gt;35kW</t>
        </is>
      </c>
      <c r="D242" s="18" t="n">
        <v>2050</v>
      </c>
      <c r="E242" t="inlineStr">
        <is>
          <t>CH</t>
        </is>
      </c>
      <c r="F242" t="inlineStr">
        <is>
          <t>None</t>
        </is>
      </c>
      <c r="G242" t="inlineStr">
        <is>
          <t>vkm</t>
        </is>
      </c>
      <c r="H242" t="inlineStr">
        <is>
          <t>BEV</t>
        </is>
      </c>
      <c r="I242" t="inlineStr">
        <is>
          <t>NMC</t>
        </is>
      </c>
      <c r="J242" t="inlineStr">
        <is>
          <t>label-certified electricity</t>
        </is>
      </c>
      <c r="L242" s="24" t="n">
        <v>0</v>
      </c>
      <c r="M242" s="24" t="n">
        <v>0</v>
      </c>
      <c r="N242" s="24" t="n">
        <v>0.001689725966023888</v>
      </c>
      <c r="O242" s="24" t="n">
        <v>0.01993667854145774</v>
      </c>
      <c r="P242" s="24" t="n">
        <v>0.005247090112825224</v>
      </c>
      <c r="Q242" s="24" t="n">
        <v>0.1234468118432987</v>
      </c>
      <c r="R242" s="24" t="n">
        <v>0.1503203064636056</v>
      </c>
      <c r="S242" s="26" t="n">
        <v>0</v>
      </c>
      <c r="T242" s="26" t="n">
        <v>0</v>
      </c>
      <c r="U242" s="26" t="n">
        <v>0.000963165131700334</v>
      </c>
      <c r="V242" s="26" t="n">
        <v>0.0007649950753837402</v>
      </c>
      <c r="W242" s="26" t="n">
        <v>0.0003584968989095975</v>
      </c>
      <c r="X242" s="26" t="n">
        <v>0.1930789600354458</v>
      </c>
      <c r="Y242" s="26" t="n">
        <v>0.1951656171414395</v>
      </c>
      <c r="Z242" s="28" t="n">
        <v>0</v>
      </c>
      <c r="AA242" s="28" t="n">
        <v>0.003127173544286591</v>
      </c>
      <c r="AB242" s="28" t="n">
        <v>0.0001699570587740569</v>
      </c>
      <c r="AC242" s="28" t="n">
        <v>0.0002501116239618763</v>
      </c>
      <c r="AD242" s="28" t="n">
        <v>0.0001602806988355094</v>
      </c>
      <c r="AE242" s="28" t="n">
        <v>0.0158370630389519</v>
      </c>
      <c r="AF242" s="28" t="n">
        <v>0.01954458596480993</v>
      </c>
      <c r="AG242" s="30" t="n">
        <v>0</v>
      </c>
      <c r="AH242" s="30" t="n">
        <v>1.649105312647228e-05</v>
      </c>
      <c r="AI242" s="30" t="n">
        <v>0.0006369306382197566</v>
      </c>
      <c r="AJ242" s="30" t="n">
        <v>0.0006076191975392298</v>
      </c>
      <c r="AK242" s="30" t="n">
        <v>0.0002081217723748556</v>
      </c>
      <c r="AL242" s="30" t="n">
        <v>0.0427925395877819</v>
      </c>
      <c r="AM242" s="30" t="n">
        <v>0.04426170224904221</v>
      </c>
      <c r="AN242" s="32" t="n">
        <v>0</v>
      </c>
      <c r="AO242" s="32" t="n">
        <v>1.179775095002105e-05</v>
      </c>
      <c r="AP242" s="32" t="n">
        <v>1.504787552596285e-06</v>
      </c>
      <c r="AQ242" s="32" t="n">
        <v>1.209192692382944e-06</v>
      </c>
      <c r="AR242" s="32" t="n">
        <v>8.434434234724563e-07</v>
      </c>
      <c r="AS242" s="32" t="n">
        <v>3.815619918652316e-05</v>
      </c>
      <c r="AT242" s="32" t="n">
        <v>5.35113738049959e-05</v>
      </c>
      <c r="AU242" s="34" t="n">
        <v>0</v>
      </c>
      <c r="AV242" s="34" t="n">
        <v>0</v>
      </c>
      <c r="AW242" s="34" t="n">
        <v>0.01683494780908967</v>
      </c>
      <c r="AX242" s="34" t="n">
        <v>0.2858886643127085</v>
      </c>
      <c r="AY242" s="34" t="n">
        <v>0.1823598697922195</v>
      </c>
      <c r="AZ242" s="34" t="n">
        <v>1.844598793175267</v>
      </c>
      <c r="BA242" s="34" t="n">
        <v>2.329682275089284</v>
      </c>
      <c r="BB242" s="6" t="n"/>
      <c r="BC242" s="6" t="n"/>
      <c r="BD242" t="inlineStr">
        <is>
          <t>transport, Motorbike, battery electric, &gt;35kW, 2050, label-certified electricity/CH U</t>
        </is>
      </c>
      <c r="BF242" s="5" t="n">
        <v>0.11545806</v>
      </c>
      <c r="BG242" s="5">
        <f>BF242-R242</f>
        <v/>
      </c>
      <c r="BH242" s="2" t="n">
        <v>414.65843</v>
      </c>
    </row>
    <row r="243">
      <c r="A243">
        <f>B243&amp;" - "&amp;D243&amp;" - "&amp;IF(I243&lt;&gt;"",I243&amp;" - "&amp;E243,E243)</f>
        <v/>
      </c>
      <c r="B243" t="inlineStr">
        <is>
          <t>Motorbike, battery electric, &lt;4kW</t>
        </is>
      </c>
      <c r="D243" s="18" t="n">
        <v>2020</v>
      </c>
      <c r="E243" t="inlineStr">
        <is>
          <t>CH</t>
        </is>
      </c>
      <c r="F243" t="inlineStr">
        <is>
          <t>None</t>
        </is>
      </c>
      <c r="G243" t="inlineStr">
        <is>
          <t>vkm</t>
        </is>
      </c>
      <c r="H243" t="inlineStr">
        <is>
          <t>BEV</t>
        </is>
      </c>
      <c r="I243" t="inlineStr">
        <is>
          <t>LFP</t>
        </is>
      </c>
      <c r="J243" t="inlineStr">
        <is>
          <t>label-certified electricity</t>
        </is>
      </c>
      <c r="L243" s="24" t="n">
        <v>0</v>
      </c>
      <c r="M243" s="24" t="n">
        <v>0</v>
      </c>
      <c r="N243" s="24" t="n">
        <v>0.0007442051711905084</v>
      </c>
      <c r="O243" s="24" t="n">
        <v>0.01230659169225786</v>
      </c>
      <c r="P243" s="24" t="n">
        <v>0.004486111831226946</v>
      </c>
      <c r="Q243" s="24" t="n">
        <v>0.04111091243896036</v>
      </c>
      <c r="R243" s="24" t="n">
        <v>0.05864782113363567</v>
      </c>
      <c r="S243" s="26" t="n">
        <v>0</v>
      </c>
      <c r="T243" s="26" t="n">
        <v>0</v>
      </c>
      <c r="U243" s="26" t="n">
        <v>0.0004242063424097505</v>
      </c>
      <c r="V243" s="26" t="n">
        <v>0.0004722191823356421</v>
      </c>
      <c r="W243" s="26" t="n">
        <v>0.0003104124767956648</v>
      </c>
      <c r="X243" s="26" t="n">
        <v>0.02664028343289539</v>
      </c>
      <c r="Y243" s="26" t="n">
        <v>0.02784712143443645</v>
      </c>
      <c r="Z243" s="28" t="n">
        <v>0</v>
      </c>
      <c r="AA243" s="28" t="n">
        <v>0.003127173544286591</v>
      </c>
      <c r="AB243" s="28" t="n">
        <v>7.485410330623648e-05</v>
      </c>
      <c r="AC243" s="28" t="n">
        <v>0.0001543898913344915</v>
      </c>
      <c r="AD243" s="28" t="n">
        <v>0.0001384231631719214</v>
      </c>
      <c r="AE243" s="28" t="n">
        <v>0.002971624822696412</v>
      </c>
      <c r="AF243" s="28" t="n">
        <v>0.006466465524795652</v>
      </c>
      <c r="AG243" s="30" t="n">
        <v>0</v>
      </c>
      <c r="AH243" s="30" t="n">
        <v>1.649105312647228e-05</v>
      </c>
      <c r="AI243" s="30" t="n">
        <v>0.0002805230458570776</v>
      </c>
      <c r="AJ243" s="30" t="n">
        <v>0.0003750735787279196</v>
      </c>
      <c r="AK243" s="30" t="n">
        <v>0.0001877226925951076</v>
      </c>
      <c r="AL243" s="30" t="n">
        <v>0.01036701087183492</v>
      </c>
      <c r="AM243" s="30" t="n">
        <v>0.0112268212421415</v>
      </c>
      <c r="AN243" s="32" t="n">
        <v>0</v>
      </c>
      <c r="AO243" s="32" t="n">
        <v>1.179775095002105e-05</v>
      </c>
      <c r="AP243" s="32" t="n">
        <v>6.627528372665328e-07</v>
      </c>
      <c r="AQ243" s="32" t="n">
        <v>7.464152422116936e-07</v>
      </c>
      <c r="AR243" s="32" t="n">
        <v>7.628973786224294e-07</v>
      </c>
      <c r="AS243" s="32" t="n">
        <v>7.623137571744916e-06</v>
      </c>
      <c r="AT243" s="32" t="n">
        <v>2.159295397986662e-05</v>
      </c>
      <c r="AU243" s="34" t="n">
        <v>0</v>
      </c>
      <c r="AV243" s="34" t="n">
        <v>0</v>
      </c>
      <c r="AW243" s="34" t="n">
        <v>0.00741460773413346</v>
      </c>
      <c r="AX243" s="34" t="n">
        <v>0.1764744841436473</v>
      </c>
      <c r="AY243" s="34" t="n">
        <v>0.1574307172156077</v>
      </c>
      <c r="AZ243" s="34" t="n">
        <v>0.5598046896299951</v>
      </c>
      <c r="BA243" s="34" t="n">
        <v>0.9011244987233835</v>
      </c>
      <c r="BB243" s="6" t="n"/>
      <c r="BC243" s="6" t="n"/>
      <c r="BD243" t="inlineStr">
        <is>
          <t>transport, Motorbike, battery electric, &lt;4kW, LFP battery, label-certified electricity/CH U</t>
        </is>
      </c>
      <c r="BF243" s="5" t="n">
        <v>0.057805731</v>
      </c>
      <c r="BG243" s="5">
        <f>BF243-R243</f>
        <v/>
      </c>
      <c r="BH243" s="2" t="n">
        <v>131.27093</v>
      </c>
    </row>
    <row r="244">
      <c r="A244">
        <f>B244&amp;" - "&amp;D244&amp;" - "&amp;IF(I244&lt;&gt;"",I244&amp;" - "&amp;E244,E244)</f>
        <v/>
      </c>
      <c r="B244" t="inlineStr">
        <is>
          <t>Motorbike, battery electric, &lt;4kW</t>
        </is>
      </c>
      <c r="D244" s="18" t="n">
        <v>2030</v>
      </c>
      <c r="E244" t="inlineStr">
        <is>
          <t>CH</t>
        </is>
      </c>
      <c r="F244" t="inlineStr">
        <is>
          <t>None</t>
        </is>
      </c>
      <c r="G244" t="inlineStr">
        <is>
          <t>vkm</t>
        </is>
      </c>
      <c r="H244" t="inlineStr">
        <is>
          <t>BEV</t>
        </is>
      </c>
      <c r="I244" t="inlineStr">
        <is>
          <t>LFP</t>
        </is>
      </c>
      <c r="J244" t="inlineStr">
        <is>
          <t>label-certified electricity</t>
        </is>
      </c>
      <c r="L244" s="24" t="n">
        <v>0</v>
      </c>
      <c r="M244" s="24" t="n">
        <v>0</v>
      </c>
      <c r="N244" s="24" t="n">
        <v>0.0007442051711905084</v>
      </c>
      <c r="O244" s="24" t="n">
        <v>0.01230659169225786</v>
      </c>
      <c r="P244" s="24" t="n">
        <v>0.004530161201159347</v>
      </c>
      <c r="Q244" s="24" t="n">
        <v>0.0475079303803492</v>
      </c>
      <c r="R244" s="24" t="n">
        <v>0.06508888844495692</v>
      </c>
      <c r="S244" s="26" t="n">
        <v>0</v>
      </c>
      <c r="T244" s="26" t="n">
        <v>0</v>
      </c>
      <c r="U244" s="26" t="n">
        <v>0.0004242063424097505</v>
      </c>
      <c r="V244" s="26" t="n">
        <v>0.0004722191823356421</v>
      </c>
      <c r="W244" s="26" t="n">
        <v>0.0003131958525488252</v>
      </c>
      <c r="X244" s="26" t="n">
        <v>0.02982572364024798</v>
      </c>
      <c r="Y244" s="26" t="n">
        <v>0.0310353450175422</v>
      </c>
      <c r="Z244" s="28" t="n">
        <v>0</v>
      </c>
      <c r="AA244" s="28" t="n">
        <v>0.003127173544286591</v>
      </c>
      <c r="AB244" s="28" t="n">
        <v>7.485410330623648e-05</v>
      </c>
      <c r="AC244" s="28" t="n">
        <v>0.0001543898913344915</v>
      </c>
      <c r="AD244" s="28" t="n">
        <v>0.0001396883907053982</v>
      </c>
      <c r="AE244" s="28" t="n">
        <v>0.003506841290186575</v>
      </c>
      <c r="AF244" s="28" t="n">
        <v>0.007002947219819292</v>
      </c>
      <c r="AG244" s="30" t="n">
        <v>0</v>
      </c>
      <c r="AH244" s="30" t="n">
        <v>1.649105312647228e-05</v>
      </c>
      <c r="AI244" s="30" t="n">
        <v>0.0002805230458570776</v>
      </c>
      <c r="AJ244" s="30" t="n">
        <v>0.0003750735787279196</v>
      </c>
      <c r="AK244" s="30" t="n">
        <v>0.000188903497137402</v>
      </c>
      <c r="AL244" s="30" t="n">
        <v>0.0120713640920822</v>
      </c>
      <c r="AM244" s="30" t="n">
        <v>0.01293235526693107</v>
      </c>
      <c r="AN244" s="32" t="n">
        <v>0</v>
      </c>
      <c r="AO244" s="32" t="n">
        <v>1.179775095002105e-05</v>
      </c>
      <c r="AP244" s="32" t="n">
        <v>6.627528372665328e-07</v>
      </c>
      <c r="AQ244" s="32" t="n">
        <v>7.464152422116936e-07</v>
      </c>
      <c r="AR244" s="32" t="n">
        <v>7.675598014694241e-07</v>
      </c>
      <c r="AS244" s="32" t="n">
        <v>8.420088519170645e-06</v>
      </c>
      <c r="AT244" s="32" t="n">
        <v>2.239456735013934e-05</v>
      </c>
      <c r="AU244" s="34" t="n">
        <v>0</v>
      </c>
      <c r="AV244" s="34" t="n">
        <v>0</v>
      </c>
      <c r="AW244" s="34" t="n">
        <v>0.00741460773413346</v>
      </c>
      <c r="AX244" s="34" t="n">
        <v>0.1764744841436473</v>
      </c>
      <c r="AY244" s="34" t="n">
        <v>0.1588737458676765</v>
      </c>
      <c r="AZ244" s="34" t="n">
        <v>0.6402612608871259</v>
      </c>
      <c r="BA244" s="34" t="n">
        <v>0.9830240986325831</v>
      </c>
      <c r="BB244" s="6" t="n"/>
      <c r="BC244" s="6" t="n"/>
      <c r="BD244" t="inlineStr">
        <is>
          <t>transport, Motorbike, battery electric, &lt;4kW, LFP battery, 2030, label-certified electricity/CH U</t>
        </is>
      </c>
      <c r="BF244" s="5" t="n">
        <v>0.061897354</v>
      </c>
      <c r="BG244" s="5">
        <f>BF244-R244</f>
        <v/>
      </c>
      <c r="BH244" s="2" t="n">
        <v>145.64561</v>
      </c>
    </row>
    <row r="245">
      <c r="A245">
        <f>B245&amp;" - "&amp;D245&amp;" - "&amp;IF(I245&lt;&gt;"",I245&amp;" - "&amp;E245,E245)</f>
        <v/>
      </c>
      <c r="B245" t="inlineStr">
        <is>
          <t>Motorbike, battery electric, &lt;4kW</t>
        </is>
      </c>
      <c r="D245" s="18" t="n">
        <v>2040</v>
      </c>
      <c r="E245" t="inlineStr">
        <is>
          <t>CH</t>
        </is>
      </c>
      <c r="F245" t="inlineStr">
        <is>
          <t>None</t>
        </is>
      </c>
      <c r="G245" t="inlineStr">
        <is>
          <t>vkm</t>
        </is>
      </c>
      <c r="H245" t="inlineStr">
        <is>
          <t>BEV</t>
        </is>
      </c>
      <c r="I245" t="inlineStr">
        <is>
          <t>LFP</t>
        </is>
      </c>
      <c r="J245" t="inlineStr">
        <is>
          <t>label-certified electricity</t>
        </is>
      </c>
      <c r="L245" s="24" t="n">
        <v>0</v>
      </c>
      <c r="M245" s="24" t="n">
        <v>0</v>
      </c>
      <c r="N245" s="24" t="n">
        <v>0.0007442051711905084</v>
      </c>
      <c r="O245" s="24" t="n">
        <v>0.01230659169225786</v>
      </c>
      <c r="P245" s="24" t="n">
        <v>0.004545061814756872</v>
      </c>
      <c r="Q245" s="24" t="n">
        <v>0.0467968645475782</v>
      </c>
      <c r="R245" s="24" t="n">
        <v>0.06439272322578343</v>
      </c>
      <c r="S245" s="26" t="n">
        <v>0</v>
      </c>
      <c r="T245" s="26" t="n">
        <v>0</v>
      </c>
      <c r="U245" s="26" t="n">
        <v>0.0004242063424097505</v>
      </c>
      <c r="V245" s="26" t="n">
        <v>0.0004722191823356421</v>
      </c>
      <c r="W245" s="26" t="n">
        <v>0.0003141373871646032</v>
      </c>
      <c r="X245" s="26" t="n">
        <v>0.02860844579004407</v>
      </c>
      <c r="Y245" s="26" t="n">
        <v>0.02981900870195407</v>
      </c>
      <c r="Z245" s="28" t="n">
        <v>0</v>
      </c>
      <c r="AA245" s="28" t="n">
        <v>0.003127173544286591</v>
      </c>
      <c r="AB245" s="28" t="n">
        <v>7.485410330623648e-05</v>
      </c>
      <c r="AC245" s="28" t="n">
        <v>0.0001543898913344915</v>
      </c>
      <c r="AD245" s="28" t="n">
        <v>0.000140116380177625</v>
      </c>
      <c r="AE245" s="28" t="n">
        <v>0.003377910878294295</v>
      </c>
      <c r="AF245" s="28" t="n">
        <v>0.006874444797399239</v>
      </c>
      <c r="AG245" s="30" t="n">
        <v>0</v>
      </c>
      <c r="AH245" s="30" t="n">
        <v>1.649105312647228e-05</v>
      </c>
      <c r="AI245" s="30" t="n">
        <v>0.0002805230458570776</v>
      </c>
      <c r="AJ245" s="30" t="n">
        <v>0.0003750735787279196</v>
      </c>
      <c r="AK245" s="30" t="n">
        <v>0.0001893029287807135</v>
      </c>
      <c r="AL245" s="30" t="n">
        <v>0.01165886053324375</v>
      </c>
      <c r="AM245" s="30" t="n">
        <v>0.01252025113973593</v>
      </c>
      <c r="AN245" s="32" t="n">
        <v>0</v>
      </c>
      <c r="AO245" s="32" t="n">
        <v>1.179775095002105e-05</v>
      </c>
      <c r="AP245" s="32" t="n">
        <v>6.627528372665328e-07</v>
      </c>
      <c r="AQ245" s="32" t="n">
        <v>7.464152422116936e-07</v>
      </c>
      <c r="AR245" s="32" t="n">
        <v>7.691369627631715e-07</v>
      </c>
      <c r="AS245" s="32" t="n">
        <v>8.144337026673224e-06</v>
      </c>
      <c r="AT245" s="32" t="n">
        <v>2.212039301893567e-05</v>
      </c>
      <c r="AU245" s="34" t="n">
        <v>0</v>
      </c>
      <c r="AV245" s="34" t="n">
        <v>0</v>
      </c>
      <c r="AW245" s="34" t="n">
        <v>0.00741460773413346</v>
      </c>
      <c r="AX245" s="34" t="n">
        <v>0.1764744841436473</v>
      </c>
      <c r="AY245" s="34" t="n">
        <v>0.1593618802584211</v>
      </c>
      <c r="AZ245" s="34" t="n">
        <v>0.6266971047557952</v>
      </c>
      <c r="BA245" s="34" t="n">
        <v>0.969948076891997</v>
      </c>
      <c r="BB245" s="6" t="n"/>
      <c r="BC245" s="6" t="n"/>
      <c r="BD245" t="inlineStr">
        <is>
          <t>transport, Motorbike, battery electric, &lt;4kW, LFP battery, 2040, label-certified electricity/CH U</t>
        </is>
      </c>
      <c r="BF245" s="5" t="n">
        <v>0.060935331</v>
      </c>
      <c r="BG245" s="5">
        <f>BF245-R245</f>
        <v/>
      </c>
      <c r="BH245" s="2" t="n">
        <v>139.00088</v>
      </c>
    </row>
    <row r="246">
      <c r="A246">
        <f>B246&amp;" - "&amp;D246&amp;" - "&amp;IF(I246&lt;&gt;"",I246&amp;" - "&amp;E246,E246)</f>
        <v/>
      </c>
      <c r="B246" t="inlineStr">
        <is>
          <t>Motorbike, battery electric, &lt;4kW</t>
        </is>
      </c>
      <c r="D246" s="18" t="n">
        <v>2050</v>
      </c>
      <c r="E246" t="inlineStr">
        <is>
          <t>CH</t>
        </is>
      </c>
      <c r="F246" t="inlineStr">
        <is>
          <t>None</t>
        </is>
      </c>
      <c r="G246" t="inlineStr">
        <is>
          <t>vkm</t>
        </is>
      </c>
      <c r="H246" t="inlineStr">
        <is>
          <t>BEV</t>
        </is>
      </c>
      <c r="I246" t="inlineStr">
        <is>
          <t>LFP</t>
        </is>
      </c>
      <c r="J246" t="inlineStr">
        <is>
          <t>label-certified electricity</t>
        </is>
      </c>
      <c r="L246" s="24" t="n">
        <v>0</v>
      </c>
      <c r="M246" s="24" t="n">
        <v>0</v>
      </c>
      <c r="N246" s="24" t="n">
        <v>0.0007442051711905084</v>
      </c>
      <c r="O246" s="24" t="n">
        <v>0.01230659169225786</v>
      </c>
      <c r="P246" s="24" t="n">
        <v>0.004540236565139751</v>
      </c>
      <c r="Q246" s="24" t="n">
        <v>0.06900818026394887</v>
      </c>
      <c r="R246" s="24" t="n">
        <v>0.08659921369253698</v>
      </c>
      <c r="S246" s="26" t="n">
        <v>0</v>
      </c>
      <c r="T246" s="26" t="n">
        <v>0</v>
      </c>
      <c r="U246" s="26" t="n">
        <v>0.0004242063424097505</v>
      </c>
      <c r="V246" s="26" t="n">
        <v>0.0004722191823356421</v>
      </c>
      <c r="W246" s="26" t="n">
        <v>0.0003138324910262963</v>
      </c>
      <c r="X246" s="26" t="n">
        <v>0.04233618431894347</v>
      </c>
      <c r="Y246" s="26" t="n">
        <v>0.04354644233471516</v>
      </c>
      <c r="Z246" s="28" t="n">
        <v>0</v>
      </c>
      <c r="AA246" s="28" t="n">
        <v>0.003127173544286591</v>
      </c>
      <c r="AB246" s="28" t="n">
        <v>7.485410330623648e-05</v>
      </c>
      <c r="AC246" s="28" t="n">
        <v>0.0001543898913344915</v>
      </c>
      <c r="AD246" s="28" t="n">
        <v>0.0001399777848088184</v>
      </c>
      <c r="AE246" s="28" t="n">
        <v>0.005444708317217105</v>
      </c>
      <c r="AF246" s="28" t="n">
        <v>0.008941103640953242</v>
      </c>
      <c r="AG246" s="30" t="n">
        <v>0</v>
      </c>
      <c r="AH246" s="30" t="n">
        <v>1.649105312647228e-05</v>
      </c>
      <c r="AI246" s="30" t="n">
        <v>0.0002805230458570776</v>
      </c>
      <c r="AJ246" s="30" t="n">
        <v>0.0003750735787279196</v>
      </c>
      <c r="AK246" s="30" t="n">
        <v>0.0001891735812628183</v>
      </c>
      <c r="AL246" s="30" t="n">
        <v>0.01829979100072312</v>
      </c>
      <c r="AM246" s="30" t="n">
        <v>0.01916105225969741</v>
      </c>
      <c r="AN246" s="32" t="n">
        <v>0</v>
      </c>
      <c r="AO246" s="32" t="n">
        <v>1.179775095002105e-05</v>
      </c>
      <c r="AP246" s="32" t="n">
        <v>6.627528372665328e-07</v>
      </c>
      <c r="AQ246" s="32" t="n">
        <v>7.464152422116936e-07</v>
      </c>
      <c r="AR246" s="32" t="n">
        <v>7.68626232323852e-07</v>
      </c>
      <c r="AS246" s="32" t="n">
        <v>1.143083337548367e-05</v>
      </c>
      <c r="AT246" s="32" t="n">
        <v>2.54063786373068e-05</v>
      </c>
      <c r="AU246" s="34" t="n">
        <v>0</v>
      </c>
      <c r="AV246" s="34" t="n">
        <v>0</v>
      </c>
      <c r="AW246" s="34" t="n">
        <v>0.00741460773413346</v>
      </c>
      <c r="AX246" s="34" t="n">
        <v>0.1764744841436473</v>
      </c>
      <c r="AY246" s="34" t="n">
        <v>0.1592038082255731</v>
      </c>
      <c r="AZ246" s="34" t="n">
        <v>0.9191215504092944</v>
      </c>
      <c r="BA246" s="34" t="n">
        <v>1.262214450512648</v>
      </c>
      <c r="BB246" s="6" t="n"/>
      <c r="BC246" s="6" t="n"/>
      <c r="BD246" t="inlineStr">
        <is>
          <t>transport, Motorbike, battery electric, &lt;4kW, LFP battery, 2050, label-certified electricity/CH U</t>
        </is>
      </c>
      <c r="BF246" s="5" t="n">
        <v>0.076353316</v>
      </c>
      <c r="BG246" s="5">
        <f>BF246-R246</f>
        <v/>
      </c>
      <c r="BH246" s="2" t="n">
        <v>203.49734</v>
      </c>
    </row>
    <row r="247">
      <c r="A247">
        <f>B247&amp;" - "&amp;D247&amp;" - "&amp;IF(I247&lt;&gt;"",I247&amp;" - "&amp;E247,E247)</f>
        <v/>
      </c>
      <c r="B247" t="inlineStr">
        <is>
          <t>Motorbike, battery electric, 4-11kW</t>
        </is>
      </c>
      <c r="D247" s="18" t="n">
        <v>2020</v>
      </c>
      <c r="E247" t="inlineStr">
        <is>
          <t>CH</t>
        </is>
      </c>
      <c r="F247" t="inlineStr">
        <is>
          <t>None</t>
        </is>
      </c>
      <c r="G247" t="inlineStr">
        <is>
          <t>vkm</t>
        </is>
      </c>
      <c r="H247" t="inlineStr">
        <is>
          <t>BEV</t>
        </is>
      </c>
      <c r="I247" t="inlineStr">
        <is>
          <t>LFP</t>
        </is>
      </c>
      <c r="J247" t="inlineStr">
        <is>
          <t>label-certified electricity</t>
        </is>
      </c>
      <c r="L247" s="24" t="n">
        <v>0</v>
      </c>
      <c r="M247" s="24" t="n">
        <v>0</v>
      </c>
      <c r="N247" s="24" t="n">
        <v>0.001119382984765889</v>
      </c>
      <c r="O247" s="24" t="n">
        <v>0.01230659169225786</v>
      </c>
      <c r="P247" s="24" t="n">
        <v>0.004647866156637494</v>
      </c>
      <c r="Q247" s="24" t="n">
        <v>0.06016691479221362</v>
      </c>
      <c r="R247" s="24" t="n">
        <v>0.07824075562587487</v>
      </c>
      <c r="S247" s="26" t="n">
        <v>0</v>
      </c>
      <c r="T247" s="26" t="n">
        <v>0</v>
      </c>
      <c r="U247" s="26" t="n">
        <v>0.0006380624323849139</v>
      </c>
      <c r="V247" s="26" t="n">
        <v>0.0004722191823356421</v>
      </c>
      <c r="W247" s="26" t="n">
        <v>0.0003206333509649768</v>
      </c>
      <c r="X247" s="26" t="n">
        <v>0.0394909572336636</v>
      </c>
      <c r="Y247" s="26" t="n">
        <v>0.04092187219934913</v>
      </c>
      <c r="Z247" s="28" t="n">
        <v>0</v>
      </c>
      <c r="AA247" s="28" t="n">
        <v>0.003127173544286591</v>
      </c>
      <c r="AB247" s="28" t="n">
        <v>0.0001125904694358268</v>
      </c>
      <c r="AC247" s="28" t="n">
        <v>0.0001543898913344915</v>
      </c>
      <c r="AD247" s="28" t="n">
        <v>0.0001430692234102964</v>
      </c>
      <c r="AE247" s="28" t="n">
        <v>0.004494848119034634</v>
      </c>
      <c r="AF247" s="28" t="n">
        <v>0.00803207124750184</v>
      </c>
      <c r="AG247" s="30" t="n">
        <v>0</v>
      </c>
      <c r="AH247" s="30" t="n">
        <v>1.649105312647228e-05</v>
      </c>
      <c r="AI247" s="30" t="n">
        <v>0.0004219437549255217</v>
      </c>
      <c r="AJ247" s="30" t="n">
        <v>0.0003750735787279196</v>
      </c>
      <c r="AK247" s="30" t="n">
        <v>0.0001920587419523099</v>
      </c>
      <c r="AL247" s="30" t="n">
        <v>0.0156680350787129</v>
      </c>
      <c r="AM247" s="30" t="n">
        <v>0.01667360220744513</v>
      </c>
      <c r="AN247" s="32" t="n">
        <v>0</v>
      </c>
      <c r="AO247" s="32" t="n">
        <v>1.179775095002105e-05</v>
      </c>
      <c r="AP247" s="32" t="n">
        <v>9.968679039876773e-07</v>
      </c>
      <c r="AQ247" s="32" t="n">
        <v>7.464152422116936e-07</v>
      </c>
      <c r="AR247" s="32" t="n">
        <v>7.800183286735134e-07</v>
      </c>
      <c r="AS247" s="32" t="n">
        <v>1.096479346151333e-05</v>
      </c>
      <c r="AT247" s="32" t="n">
        <v>2.528584588640726e-05</v>
      </c>
      <c r="AU247" s="34" t="n">
        <v>0</v>
      </c>
      <c r="AV247" s="34" t="n">
        <v>0</v>
      </c>
      <c r="AW247" s="34" t="n">
        <v>0.01115255047613462</v>
      </c>
      <c r="AX247" s="34" t="n">
        <v>0.1764744841436473</v>
      </c>
      <c r="AY247" s="34" t="n">
        <v>0.1627296835009756</v>
      </c>
      <c r="AZ247" s="34" t="n">
        <v>0.8180934247705551</v>
      </c>
      <c r="BA247" s="34" t="n">
        <v>1.168450142891313</v>
      </c>
      <c r="BB247" s="6" t="n"/>
      <c r="BC247" s="6" t="n"/>
      <c r="BD247" t="inlineStr">
        <is>
          <t>transport, Motorbike, battery electric, 4-11kW, LFP battery, label-certified electricity/CH U</t>
        </is>
      </c>
      <c r="BF247" s="5" t="n">
        <v>0.07382293500000001</v>
      </c>
      <c r="BG247" s="5">
        <f>BF247-R247</f>
        <v/>
      </c>
      <c r="BH247" s="2" t="n">
        <v>179.89906</v>
      </c>
    </row>
    <row r="248">
      <c r="A248">
        <f>B248&amp;" - "&amp;D248&amp;" - "&amp;IF(I248&lt;&gt;"",I248&amp;" - "&amp;E248,E248)</f>
        <v/>
      </c>
      <c r="B248" t="inlineStr">
        <is>
          <t>Motorbike, battery electric, 4-11kW</t>
        </is>
      </c>
      <c r="D248" s="18" t="n">
        <v>2030</v>
      </c>
      <c r="E248" t="inlineStr">
        <is>
          <t>CH</t>
        </is>
      </c>
      <c r="F248" t="inlineStr">
        <is>
          <t>None</t>
        </is>
      </c>
      <c r="G248" t="inlineStr">
        <is>
          <t>vkm</t>
        </is>
      </c>
      <c r="H248" t="inlineStr">
        <is>
          <t>BEV</t>
        </is>
      </c>
      <c r="I248" t="inlineStr">
        <is>
          <t>LFP</t>
        </is>
      </c>
      <c r="J248" t="inlineStr">
        <is>
          <t>label-certified electricity</t>
        </is>
      </c>
      <c r="L248" s="24" t="n">
        <v>0</v>
      </c>
      <c r="M248" s="24" t="n">
        <v>0</v>
      </c>
      <c r="N248" s="24" t="n">
        <v>0.001119382984765889</v>
      </c>
      <c r="O248" s="24" t="n">
        <v>0.01230659169225786</v>
      </c>
      <c r="P248" s="24" t="n">
        <v>0.004713888553405404</v>
      </c>
      <c r="Q248" s="24" t="n">
        <v>0.06859295945713448</v>
      </c>
      <c r="R248" s="24" t="n">
        <v>0.08673282268756363</v>
      </c>
      <c r="S248" s="26" t="n">
        <v>0</v>
      </c>
      <c r="T248" s="26" t="n">
        <v>0</v>
      </c>
      <c r="U248" s="26" t="n">
        <v>0.0006380624323849139</v>
      </c>
      <c r="V248" s="26" t="n">
        <v>0.0004722191823356421</v>
      </c>
      <c r="W248" s="26" t="n">
        <v>0.0003248051504393245</v>
      </c>
      <c r="X248" s="26" t="n">
        <v>0.04376212307962078</v>
      </c>
      <c r="Y248" s="26" t="n">
        <v>0.04519720984478066</v>
      </c>
      <c r="Z248" s="28" t="n">
        <v>0</v>
      </c>
      <c r="AA248" s="28" t="n">
        <v>0.003127173544286591</v>
      </c>
      <c r="AB248" s="28" t="n">
        <v>0.0001125904694358268</v>
      </c>
      <c r="AC248" s="28" t="n">
        <v>0.0001543898913344915</v>
      </c>
      <c r="AD248" s="28" t="n">
        <v>0.000144965580936978</v>
      </c>
      <c r="AE248" s="28" t="n">
        <v>0.005206504781361798</v>
      </c>
      <c r="AF248" s="28" t="n">
        <v>0.008745624267355685</v>
      </c>
      <c r="AG248" s="30" t="n">
        <v>0</v>
      </c>
      <c r="AH248" s="30" t="n">
        <v>1.649105312647228e-05</v>
      </c>
      <c r="AI248" s="30" t="n">
        <v>0.0004219437549255217</v>
      </c>
      <c r="AJ248" s="30" t="n">
        <v>0.0003750735787279196</v>
      </c>
      <c r="AK248" s="30" t="n">
        <v>0.0001938285639978091</v>
      </c>
      <c r="AL248" s="30" t="n">
        <v>0.01792903422555724</v>
      </c>
      <c r="AM248" s="30" t="n">
        <v>0.01893637117633496</v>
      </c>
      <c r="AN248" s="32" t="n">
        <v>0</v>
      </c>
      <c r="AO248" s="32" t="n">
        <v>1.179775095002105e-05</v>
      </c>
      <c r="AP248" s="32" t="n">
        <v>9.968679039876773e-07</v>
      </c>
      <c r="AQ248" s="32" t="n">
        <v>7.464152422116936e-07</v>
      </c>
      <c r="AR248" s="32" t="n">
        <v>7.870064951688901e-07</v>
      </c>
      <c r="AS248" s="32" t="n">
        <v>1.203681131145154e-05</v>
      </c>
      <c r="AT248" s="32" t="n">
        <v>2.636485190284085e-05</v>
      </c>
      <c r="AU248" s="34" t="n">
        <v>0</v>
      </c>
      <c r="AV248" s="34" t="n">
        <v>0</v>
      </c>
      <c r="AW248" s="34" t="n">
        <v>0.01115255047613462</v>
      </c>
      <c r="AX248" s="34" t="n">
        <v>0.1764744841436473</v>
      </c>
      <c r="AY248" s="34" t="n">
        <v>0.164892534192383</v>
      </c>
      <c r="AZ248" s="34" t="n">
        <v>0.9245949185632911</v>
      </c>
      <c r="BA248" s="34" t="n">
        <v>1.277114487375456</v>
      </c>
      <c r="BB248" s="6" t="n"/>
      <c r="BC248" s="6" t="n"/>
      <c r="BD248" t="inlineStr">
        <is>
          <t>transport, Motorbike, battery electric, 4-11kW, LFP battery, 2030, label-certified electricity/CH U</t>
        </is>
      </c>
      <c r="BF248" s="5" t="n">
        <v>0.07930008500000001</v>
      </c>
      <c r="BG248" s="5">
        <f>BF248-R248</f>
        <v/>
      </c>
      <c r="BH248" s="2" t="n">
        <v>199.39031</v>
      </c>
    </row>
    <row r="249">
      <c r="A249">
        <f>B249&amp;" - "&amp;D249&amp;" - "&amp;IF(I249&lt;&gt;"",I249&amp;" - "&amp;E249,E249)</f>
        <v/>
      </c>
      <c r="B249" t="inlineStr">
        <is>
          <t>Motorbike, battery electric, 4-11kW</t>
        </is>
      </c>
      <c r="D249" s="18" t="n">
        <v>2040</v>
      </c>
      <c r="E249" t="inlineStr">
        <is>
          <t>CH</t>
        </is>
      </c>
      <c r="F249" t="inlineStr">
        <is>
          <t>None</t>
        </is>
      </c>
      <c r="G249" t="inlineStr">
        <is>
          <t>vkm</t>
        </is>
      </c>
      <c r="H249" t="inlineStr">
        <is>
          <t>BEV</t>
        </is>
      </c>
      <c r="I249" t="inlineStr">
        <is>
          <t>LFP</t>
        </is>
      </c>
      <c r="J249" t="inlineStr">
        <is>
          <t>label-certified electricity</t>
        </is>
      </c>
      <c r="L249" s="24" t="n">
        <v>0</v>
      </c>
      <c r="M249" s="24" t="n">
        <v>0</v>
      </c>
      <c r="N249" s="24" t="n">
        <v>0.001119382984765889</v>
      </c>
      <c r="O249" s="24" t="n">
        <v>0.01230659169225786</v>
      </c>
      <c r="P249" s="24" t="n">
        <v>0.004737520092595543</v>
      </c>
      <c r="Q249" s="24" t="n">
        <v>0.06687707536082832</v>
      </c>
      <c r="R249" s="24" t="n">
        <v>0.08504057013044761</v>
      </c>
      <c r="S249" s="26" t="n">
        <v>0</v>
      </c>
      <c r="T249" s="26" t="n">
        <v>0</v>
      </c>
      <c r="U249" s="26" t="n">
        <v>0.0006380624323849139</v>
      </c>
      <c r="V249" s="26" t="n">
        <v>0.0004722191823356421</v>
      </c>
      <c r="W249" s="26" t="n">
        <v>0.0003262983716430019</v>
      </c>
      <c r="X249" s="26" t="n">
        <v>0.04168423620918951</v>
      </c>
      <c r="Y249" s="26" t="n">
        <v>0.04312081619555307</v>
      </c>
      <c r="Z249" s="28" t="n">
        <v>0</v>
      </c>
      <c r="AA249" s="28" t="n">
        <v>0.003127173544286591</v>
      </c>
      <c r="AB249" s="28" t="n">
        <v>0.0001125904694358268</v>
      </c>
      <c r="AC249" s="28" t="n">
        <v>0.0001543898913344915</v>
      </c>
      <c r="AD249" s="28" t="n">
        <v>0.000145644348285698</v>
      </c>
      <c r="AE249" s="28" t="n">
        <v>0.004964993129898738</v>
      </c>
      <c r="AF249" s="28" t="n">
        <v>0.008504791383241344</v>
      </c>
      <c r="AG249" s="30" t="n">
        <v>0</v>
      </c>
      <c r="AH249" s="30" t="n">
        <v>1.649105312647228e-05</v>
      </c>
      <c r="AI249" s="30" t="n">
        <v>0.0004219437549255217</v>
      </c>
      <c r="AJ249" s="30" t="n">
        <v>0.0003750735787279196</v>
      </c>
      <c r="AK249" s="30" t="n">
        <v>0.0001944620402282285</v>
      </c>
      <c r="AL249" s="30" t="n">
        <v>0.01715313035658461</v>
      </c>
      <c r="AM249" s="30" t="n">
        <v>0.01816110078359275</v>
      </c>
      <c r="AN249" s="32" t="n">
        <v>0</v>
      </c>
      <c r="AO249" s="32" t="n">
        <v>1.179775095002105e-05</v>
      </c>
      <c r="AP249" s="32" t="n">
        <v>9.968679039876773e-07</v>
      </c>
      <c r="AQ249" s="32" t="n">
        <v>7.464152422116936e-07</v>
      </c>
      <c r="AR249" s="32" t="n">
        <v>7.895077847083055e-07</v>
      </c>
      <c r="AS249" s="32" t="n">
        <v>1.156228107659039e-05</v>
      </c>
      <c r="AT249" s="32" t="n">
        <v>2.589282295751912e-05</v>
      </c>
      <c r="AU249" s="34" t="n">
        <v>0</v>
      </c>
      <c r="AV249" s="34" t="n">
        <v>0</v>
      </c>
      <c r="AW249" s="34" t="n">
        <v>0.01115255047613462</v>
      </c>
      <c r="AX249" s="34" t="n">
        <v>0.1764744841436473</v>
      </c>
      <c r="AY249" s="34" t="n">
        <v>0.1656666880156088</v>
      </c>
      <c r="AZ249" s="34" t="n">
        <v>0.8965570937197715</v>
      </c>
      <c r="BA249" s="34" t="n">
        <v>1.249850816355162</v>
      </c>
      <c r="BB249" s="6" t="n"/>
      <c r="BC249" s="6" t="n"/>
      <c r="BD249" t="inlineStr">
        <is>
          <t>transport, Motorbike, battery electric, 4-11kW, LFP battery, 2040, label-certified electricity/CH U</t>
        </is>
      </c>
      <c r="BF249" s="5" t="n">
        <v>0.07751611799999999</v>
      </c>
      <c r="BG249" s="5">
        <f>BF249-R249</f>
        <v/>
      </c>
      <c r="BH249" s="2" t="n">
        <v>188.46744</v>
      </c>
    </row>
    <row r="250">
      <c r="A250">
        <f>B250&amp;" - "&amp;D250&amp;" - "&amp;IF(I250&lt;&gt;"",I250&amp;" - "&amp;E250,E250)</f>
        <v/>
      </c>
      <c r="B250" t="inlineStr">
        <is>
          <t>Motorbike, battery electric, 4-11kW</t>
        </is>
      </c>
      <c r="D250" s="18" t="n">
        <v>2050</v>
      </c>
      <c r="E250" t="inlineStr">
        <is>
          <t>CH</t>
        </is>
      </c>
      <c r="F250" t="inlineStr">
        <is>
          <t>None</t>
        </is>
      </c>
      <c r="G250" t="inlineStr">
        <is>
          <t>vkm</t>
        </is>
      </c>
      <c r="H250" t="inlineStr">
        <is>
          <t>BEV</t>
        </is>
      </c>
      <c r="I250" t="inlineStr">
        <is>
          <t>LFP</t>
        </is>
      </c>
      <c r="J250" t="inlineStr">
        <is>
          <t>label-certified electricity</t>
        </is>
      </c>
      <c r="L250" s="24" t="n">
        <v>0</v>
      </c>
      <c r="M250" s="24" t="n">
        <v>0</v>
      </c>
      <c r="N250" s="24" t="n">
        <v>0.001119382984765889</v>
      </c>
      <c r="O250" s="24" t="n">
        <v>0.00799129330666095</v>
      </c>
      <c r="P250" s="24" t="n">
        <v>0.004736494302767373</v>
      </c>
      <c r="Q250" s="24" t="n">
        <v>0.1017170859595791</v>
      </c>
      <c r="R250" s="24" t="n">
        <v>0.1155642565537733</v>
      </c>
      <c r="S250" s="26" t="n">
        <v>0</v>
      </c>
      <c r="T250" s="26" t="n">
        <v>0</v>
      </c>
      <c r="U250" s="26" t="n">
        <v>0.0006380624323849139</v>
      </c>
      <c r="V250" s="26" t="n">
        <v>0.0003066358326854819</v>
      </c>
      <c r="W250" s="26" t="n">
        <v>0.0003262335544040732</v>
      </c>
      <c r="X250" s="26" t="n">
        <v>0.06362985957901225</v>
      </c>
      <c r="Y250" s="26" t="n">
        <v>0.06490079139848672</v>
      </c>
      <c r="Z250" s="28" t="n">
        <v>0</v>
      </c>
      <c r="AA250" s="28" t="n">
        <v>0.003127173544286591</v>
      </c>
      <c r="AB250" s="28" t="n">
        <v>0.0001125904694358268</v>
      </c>
      <c r="AC250" s="28" t="n">
        <v>0.0001002531761912283</v>
      </c>
      <c r="AD250" s="28" t="n">
        <v>0.0001456148845831262</v>
      </c>
      <c r="AE250" s="28" t="n">
        <v>0.008241124460098963</v>
      </c>
      <c r="AF250" s="28" t="n">
        <v>0.01172675653459574</v>
      </c>
      <c r="AG250" s="30" t="n">
        <v>0</v>
      </c>
      <c r="AH250" s="30" t="n">
        <v>1.649105312647228e-05</v>
      </c>
      <c r="AI250" s="30" t="n">
        <v>0.0004219437549255217</v>
      </c>
      <c r="AJ250" s="30" t="n">
        <v>0.0002435542719012465</v>
      </c>
      <c r="AK250" s="30" t="n">
        <v>0.0001944345425071396</v>
      </c>
      <c r="AL250" s="30" t="n">
        <v>0.02767092933666445</v>
      </c>
      <c r="AM250" s="30" t="n">
        <v>0.02854735295912483</v>
      </c>
      <c r="AN250" s="32" t="n">
        <v>0</v>
      </c>
      <c r="AO250" s="32" t="n">
        <v>1.179775095002105e-05</v>
      </c>
      <c r="AP250" s="32" t="n">
        <v>9.968679039876773e-07</v>
      </c>
      <c r="AQ250" s="32" t="n">
        <v>4.846852222153855e-07</v>
      </c>
      <c r="AR250" s="32" t="n">
        <v>7.893992095813872e-07</v>
      </c>
      <c r="AS250" s="32" t="n">
        <v>1.681663914539291e-05</v>
      </c>
      <c r="AT250" s="32" t="n">
        <v>3.088534243119841e-05</v>
      </c>
      <c r="AU250" s="34" t="n">
        <v>0</v>
      </c>
      <c r="AV250" s="34" t="n">
        <v>0</v>
      </c>
      <c r="AW250" s="34" t="n">
        <v>0.01115255047613462</v>
      </c>
      <c r="AX250" s="34" t="n">
        <v>0.1145938208724982</v>
      </c>
      <c r="AY250" s="34" t="n">
        <v>0.1656330838093438</v>
      </c>
      <c r="AZ250" s="34" t="n">
        <v>1.357655416471629</v>
      </c>
      <c r="BA250" s="34" t="n">
        <v>1.649034871629606</v>
      </c>
      <c r="BB250" s="6" t="n"/>
      <c r="BC250" s="6" t="n"/>
      <c r="BD250" t="inlineStr">
        <is>
          <t>transport, Motorbike, battery electric, 4-11kW, LFP battery, 2050, label-certified electricity/CH U</t>
        </is>
      </c>
      <c r="BF250" s="5" t="n">
        <v>0.098601325</v>
      </c>
      <c r="BG250" s="5">
        <f>BF250-R250</f>
        <v/>
      </c>
      <c r="BH250" s="2" t="n">
        <v>288.72703</v>
      </c>
    </row>
    <row r="251">
      <c r="A251">
        <f>B251&amp;" - "&amp;D251&amp;" - "&amp;IF(I251&lt;&gt;"",I251&amp;" - "&amp;E251,E251)</f>
        <v/>
      </c>
      <c r="B251" t="inlineStr">
        <is>
          <t>Motorbike, battery electric, 11-35kW</t>
        </is>
      </c>
      <c r="D251" s="18" t="n">
        <v>2020</v>
      </c>
      <c r="E251" t="inlineStr">
        <is>
          <t>CH</t>
        </is>
      </c>
      <c r="F251" t="inlineStr">
        <is>
          <t>None</t>
        </is>
      </c>
      <c r="G251" t="inlineStr">
        <is>
          <t>vkm</t>
        </is>
      </c>
      <c r="H251" t="inlineStr">
        <is>
          <t>BEV</t>
        </is>
      </c>
      <c r="I251" t="inlineStr">
        <is>
          <t>LFP</t>
        </is>
      </c>
      <c r="J251" t="inlineStr">
        <is>
          <t>label-certified electricity</t>
        </is>
      </c>
      <c r="L251" s="24" t="n">
        <v>0</v>
      </c>
      <c r="M251" s="24" t="n">
        <v>0</v>
      </c>
      <c r="N251" s="24" t="n">
        <v>0.001515200493146706</v>
      </c>
      <c r="O251" s="24" t="n">
        <v>0.01230659169225786</v>
      </c>
      <c r="P251" s="24" t="n">
        <v>0.005077432515438325</v>
      </c>
      <c r="Q251" s="24" t="n">
        <v>0.07896714648697269</v>
      </c>
      <c r="R251" s="24" t="n">
        <v>0.09786637118781558</v>
      </c>
      <c r="S251" s="26" t="n">
        <v>0</v>
      </c>
      <c r="T251" s="26" t="n">
        <v>0</v>
      </c>
      <c r="U251" s="26" t="n">
        <v>0.00086368340895427</v>
      </c>
      <c r="V251" s="26" t="n">
        <v>0.0004722191823356421</v>
      </c>
      <c r="W251" s="26" t="n">
        <v>0.0003477766356315794</v>
      </c>
      <c r="X251" s="26" t="n">
        <v>0.05208495648286749</v>
      </c>
      <c r="Y251" s="26" t="n">
        <v>0.05376863570978898</v>
      </c>
      <c r="Z251" s="28" t="n">
        <v>0</v>
      </c>
      <c r="AA251" s="28" t="n">
        <v>0.003127173544286591</v>
      </c>
      <c r="AB251" s="28" t="n">
        <v>0.0001524028300720178</v>
      </c>
      <c r="AC251" s="28" t="n">
        <v>0.0001543898913344915</v>
      </c>
      <c r="AD251" s="28" t="n">
        <v>0.0001554076333681293</v>
      </c>
      <c r="AE251" s="28" t="n">
        <v>0.006542119057818362</v>
      </c>
      <c r="AF251" s="28" t="n">
        <v>0.01013149295687959</v>
      </c>
      <c r="AG251" s="30" t="n">
        <v>0</v>
      </c>
      <c r="AH251" s="30" t="n">
        <v>1.649105312647228e-05</v>
      </c>
      <c r="AI251" s="30" t="n">
        <v>0.0005711444556905024</v>
      </c>
      <c r="AJ251" s="30" t="n">
        <v>0.0003750735787279196</v>
      </c>
      <c r="AK251" s="30" t="n">
        <v>0.0002035738648352779</v>
      </c>
      <c r="AL251" s="30" t="n">
        <v>0.02201017264853068</v>
      </c>
      <c r="AM251" s="30" t="n">
        <v>0.02317645560091085</v>
      </c>
      <c r="AN251" s="32" t="n">
        <v>0</v>
      </c>
      <c r="AO251" s="32" t="n">
        <v>1.179775095002105e-05</v>
      </c>
      <c r="AP251" s="32" t="n">
        <v>1.349363676490181e-06</v>
      </c>
      <c r="AQ251" s="32" t="n">
        <v>7.464152422116936e-07</v>
      </c>
      <c r="AR251" s="32" t="n">
        <v>8.254859484975175e-07</v>
      </c>
      <c r="AS251" s="32" t="n">
        <v>1.384164295195637e-05</v>
      </c>
      <c r="AT251" s="32" t="n">
        <v>2.856065876917681e-05</v>
      </c>
      <c r="AU251" s="34" t="n">
        <v>0</v>
      </c>
      <c r="AV251" s="34" t="n">
        <v>0</v>
      </c>
      <c r="AW251" s="34" t="n">
        <v>0.01509612903828165</v>
      </c>
      <c r="AX251" s="34" t="n">
        <v>0.1764744841436473</v>
      </c>
      <c r="AY251" s="34" t="n">
        <v>0.1768019974674583</v>
      </c>
      <c r="AZ251" s="34" t="n">
        <v>1.071094956318437</v>
      </c>
      <c r="BA251" s="34" t="n">
        <v>1.439467566967824</v>
      </c>
      <c r="BB251" s="6" t="n"/>
      <c r="BC251" s="6" t="n"/>
      <c r="BD251" t="inlineStr">
        <is>
          <t>transport, Motorbike, battery electric, 11-35kW, LFP battery, label-certified electricity/CH U</t>
        </is>
      </c>
      <c r="BF251" s="5" t="n">
        <v>0.08755238300000001</v>
      </c>
      <c r="BG251" s="5">
        <f>BF251-R251</f>
        <v/>
      </c>
      <c r="BH251" s="2" t="n">
        <v>250.82321</v>
      </c>
    </row>
    <row r="252">
      <c r="A252">
        <f>B252&amp;" - "&amp;D252&amp;" - "&amp;IF(I252&lt;&gt;"",I252&amp;" - "&amp;E252,E252)</f>
        <v/>
      </c>
      <c r="B252" t="inlineStr">
        <is>
          <t>Motorbike, battery electric, 11-35kW</t>
        </is>
      </c>
      <c r="D252" s="18" t="n">
        <v>2030</v>
      </c>
      <c r="E252" t="inlineStr">
        <is>
          <t>CH</t>
        </is>
      </c>
      <c r="F252" t="inlineStr">
        <is>
          <t>None</t>
        </is>
      </c>
      <c r="G252" t="inlineStr">
        <is>
          <t>vkm</t>
        </is>
      </c>
      <c r="H252" t="inlineStr">
        <is>
          <t>BEV</t>
        </is>
      </c>
      <c r="I252" t="inlineStr">
        <is>
          <t>LFP</t>
        </is>
      </c>
      <c r="J252" t="inlineStr">
        <is>
          <t>label-certified electricity</t>
        </is>
      </c>
      <c r="L252" s="24" t="n">
        <v>0</v>
      </c>
      <c r="M252" s="24" t="n">
        <v>0</v>
      </c>
      <c r="N252" s="24" t="n">
        <v>0.001515200493146706</v>
      </c>
      <c r="O252" s="24" t="n">
        <v>0.01230659169225786</v>
      </c>
      <c r="P252" s="24" t="n">
        <v>0.005218260005049971</v>
      </c>
      <c r="Q252" s="24" t="n">
        <v>0.08634749278202478</v>
      </c>
      <c r="R252" s="24" t="n">
        <v>0.1053875449724793</v>
      </c>
      <c r="S252" s="26" t="n">
        <v>0</v>
      </c>
      <c r="T252" s="26" t="n">
        <v>0</v>
      </c>
      <c r="U252" s="26" t="n">
        <v>0.00086368340895427</v>
      </c>
      <c r="V252" s="26" t="n">
        <v>0.0004722191823356421</v>
      </c>
      <c r="W252" s="26" t="n">
        <v>0.000356675192422858</v>
      </c>
      <c r="X252" s="26" t="n">
        <v>0.05586694926557905</v>
      </c>
      <c r="Y252" s="26" t="n">
        <v>0.05755952704929182</v>
      </c>
      <c r="Z252" s="28" t="n">
        <v>0</v>
      </c>
      <c r="AA252" s="28" t="n">
        <v>0.003127173544286591</v>
      </c>
      <c r="AB252" s="28" t="n">
        <v>0.0001524028300720178</v>
      </c>
      <c r="AC252" s="28" t="n">
        <v>0.0001543898913344915</v>
      </c>
      <c r="AD252" s="28" t="n">
        <v>0.0001594526132986145</v>
      </c>
      <c r="AE252" s="28" t="n">
        <v>0.007170936107083328</v>
      </c>
      <c r="AF252" s="28" t="n">
        <v>0.01076435498607504</v>
      </c>
      <c r="AG252" s="30" t="n">
        <v>0</v>
      </c>
      <c r="AH252" s="30" t="n">
        <v>1.649105312647228e-05</v>
      </c>
      <c r="AI252" s="30" t="n">
        <v>0.0005711444556905024</v>
      </c>
      <c r="AJ252" s="30" t="n">
        <v>0.0003750735787279196</v>
      </c>
      <c r="AK252" s="30" t="n">
        <v>0.0002073489412930921</v>
      </c>
      <c r="AL252" s="30" t="n">
        <v>0.02398899846098413</v>
      </c>
      <c r="AM252" s="30" t="n">
        <v>0.02515905648982212</v>
      </c>
      <c r="AN252" s="32" t="n">
        <v>0</v>
      </c>
      <c r="AO252" s="32" t="n">
        <v>1.179775095002105e-05</v>
      </c>
      <c r="AP252" s="32" t="n">
        <v>1.349363676490181e-06</v>
      </c>
      <c r="AQ252" s="32" t="n">
        <v>7.464152422116936e-07</v>
      </c>
      <c r="AR252" s="32" t="n">
        <v>8.40391889401051e-07</v>
      </c>
      <c r="AS252" s="32" t="n">
        <v>1.481061050017246e-05</v>
      </c>
      <c r="AT252" s="32" t="n">
        <v>2.954453225829643e-05</v>
      </c>
      <c r="AU252" s="34" t="n">
        <v>0</v>
      </c>
      <c r="AV252" s="34" t="n">
        <v>0</v>
      </c>
      <c r="AW252" s="34" t="n">
        <v>0.01509612903828165</v>
      </c>
      <c r="AX252" s="34" t="n">
        <v>0.1764744841436473</v>
      </c>
      <c r="AY252" s="34" t="n">
        <v>0.1814154142500456</v>
      </c>
      <c r="AZ252" s="34" t="n">
        <v>1.165031617381573</v>
      </c>
      <c r="BA252" s="34" t="n">
        <v>1.538017644813547</v>
      </c>
      <c r="BB252" s="6" t="n"/>
      <c r="BC252" s="6" t="n"/>
      <c r="BD252" t="inlineStr">
        <is>
          <t>transport, Motorbike, battery electric, 11-35kW, LFP battery, 2030, label-certified electricity/CH U</t>
        </is>
      </c>
      <c r="BF252" s="5" t="n">
        <v>0.09257222699999999</v>
      </c>
      <c r="BG252" s="5">
        <f>BF252-R252</f>
        <v/>
      </c>
      <c r="BH252" s="2" t="n">
        <v>268.59799</v>
      </c>
    </row>
    <row r="253">
      <c r="A253">
        <f>B253&amp;" - "&amp;D253&amp;" - "&amp;IF(I253&lt;&gt;"",I253&amp;" - "&amp;E253,E253)</f>
        <v/>
      </c>
      <c r="B253" t="inlineStr">
        <is>
          <t>Motorbike, battery electric, 11-35kW</t>
        </is>
      </c>
      <c r="D253" s="18" t="n">
        <v>2040</v>
      </c>
      <c r="E253" t="inlineStr">
        <is>
          <t>CH</t>
        </is>
      </c>
      <c r="F253" t="inlineStr">
        <is>
          <t>None</t>
        </is>
      </c>
      <c r="G253" t="inlineStr">
        <is>
          <t>vkm</t>
        </is>
      </c>
      <c r="H253" t="inlineStr">
        <is>
          <t>BEV</t>
        </is>
      </c>
      <c r="I253" t="inlineStr">
        <is>
          <t>LFP</t>
        </is>
      </c>
      <c r="J253" t="inlineStr">
        <is>
          <t>label-certified electricity</t>
        </is>
      </c>
      <c r="L253" s="24" t="n">
        <v>0</v>
      </c>
      <c r="M253" s="24" t="n">
        <v>0</v>
      </c>
      <c r="N253" s="24" t="n">
        <v>0.001515200493146706</v>
      </c>
      <c r="O253" s="24" t="n">
        <v>0.01230659169225786</v>
      </c>
      <c r="P253" s="24" t="n">
        <v>0.005281898674528609</v>
      </c>
      <c r="Q253" s="24" t="n">
        <v>0.08164288310706302</v>
      </c>
      <c r="R253" s="24" t="n">
        <v>0.1007465739669962</v>
      </c>
      <c r="S253" s="26" t="n">
        <v>0</v>
      </c>
      <c r="T253" s="26" t="n">
        <v>0</v>
      </c>
      <c r="U253" s="26" t="n">
        <v>0.00086368340895427</v>
      </c>
      <c r="V253" s="26" t="n">
        <v>0.0004722191823356421</v>
      </c>
      <c r="W253" s="26" t="n">
        <v>0.0003606963697941134</v>
      </c>
      <c r="X253" s="26" t="n">
        <v>0.05191234421070373</v>
      </c>
      <c r="Y253" s="26" t="n">
        <v>0.05360894317178776</v>
      </c>
      <c r="Z253" s="28" t="n">
        <v>0</v>
      </c>
      <c r="AA253" s="28" t="n">
        <v>0.003127173544286591</v>
      </c>
      <c r="AB253" s="28" t="n">
        <v>0.0001524028300720178</v>
      </c>
      <c r="AC253" s="28" t="n">
        <v>0.0001543898913344915</v>
      </c>
      <c r="AD253" s="28" t="n">
        <v>0.0001612805031626867</v>
      </c>
      <c r="AE253" s="28" t="n">
        <v>0.006649979937262329</v>
      </c>
      <c r="AF253" s="28" t="n">
        <v>0.01024522670611812</v>
      </c>
      <c r="AG253" s="30" t="n">
        <v>0</v>
      </c>
      <c r="AH253" s="30" t="n">
        <v>1.649105312647228e-05</v>
      </c>
      <c r="AI253" s="30" t="n">
        <v>0.0005711444556905024</v>
      </c>
      <c r="AJ253" s="30" t="n">
        <v>0.0003750735787279196</v>
      </c>
      <c r="AK253" s="30" t="n">
        <v>0.0002090548642177848</v>
      </c>
      <c r="AL253" s="30" t="n">
        <v>0.02230611161835405</v>
      </c>
      <c r="AM253" s="30" t="n">
        <v>0.02347787557011673</v>
      </c>
      <c r="AN253" s="32" t="n">
        <v>0</v>
      </c>
      <c r="AO253" s="32" t="n">
        <v>1.179775095002105e-05</v>
      </c>
      <c r="AP253" s="32" t="n">
        <v>1.349363676490181e-06</v>
      </c>
      <c r="AQ253" s="32" t="n">
        <v>7.464152422116936e-07</v>
      </c>
      <c r="AR253" s="32" t="n">
        <v>8.471277493460373e-07</v>
      </c>
      <c r="AS253" s="32" t="n">
        <v>1.38974605894596e-05</v>
      </c>
      <c r="AT253" s="32" t="n">
        <v>2.863811820752856e-05</v>
      </c>
      <c r="AU253" s="34" t="n">
        <v>0</v>
      </c>
      <c r="AV253" s="34" t="n">
        <v>0</v>
      </c>
      <c r="AW253" s="34" t="n">
        <v>0.01509612903828165</v>
      </c>
      <c r="AX253" s="34" t="n">
        <v>0.1764744841436473</v>
      </c>
      <c r="AY253" s="34" t="n">
        <v>0.1835001755889284</v>
      </c>
      <c r="AZ253" s="34" t="n">
        <v>1.097692756959076</v>
      </c>
      <c r="BA253" s="34" t="n">
        <v>1.472763545729934</v>
      </c>
      <c r="BB253" s="6" t="n"/>
      <c r="BC253" s="6" t="n"/>
      <c r="BD253" t="inlineStr">
        <is>
          <t>transport, Motorbike, battery electric, 11-35kW, LFP battery, 2040, label-certified electricity/CH U</t>
        </is>
      </c>
      <c r="BF253" s="5" t="n">
        <v>0.088814015</v>
      </c>
      <c r="BG253" s="5">
        <f>BF253-R253</f>
        <v/>
      </c>
      <c r="BH253" s="2" t="n">
        <v>249.14009</v>
      </c>
    </row>
    <row r="254">
      <c r="A254">
        <f>B254&amp;" - "&amp;D254&amp;" - "&amp;IF(I254&lt;&gt;"",I254&amp;" - "&amp;E254,E254)</f>
        <v/>
      </c>
      <c r="B254" t="inlineStr">
        <is>
          <t>Motorbike, battery electric, 11-35kW</t>
        </is>
      </c>
      <c r="D254" s="18" t="n">
        <v>2050</v>
      </c>
      <c r="E254" t="inlineStr">
        <is>
          <t>CH</t>
        </is>
      </c>
      <c r="F254" t="inlineStr">
        <is>
          <t>None</t>
        </is>
      </c>
      <c r="G254" t="inlineStr">
        <is>
          <t>vkm</t>
        </is>
      </c>
      <c r="H254" t="inlineStr">
        <is>
          <t>BEV</t>
        </is>
      </c>
      <c r="I254" t="inlineStr">
        <is>
          <t>LFP</t>
        </is>
      </c>
      <c r="J254" t="inlineStr">
        <is>
          <t>label-certified electricity</t>
        </is>
      </c>
      <c r="L254" s="24" t="n">
        <v>0</v>
      </c>
      <c r="M254" s="24" t="n">
        <v>0</v>
      </c>
      <c r="N254" s="24" t="n">
        <v>0.001515200493146706</v>
      </c>
      <c r="O254" s="24" t="n">
        <v>0.0116988587691834</v>
      </c>
      <c r="P254" s="24" t="n">
        <v>0.005246908027934013</v>
      </c>
      <c r="Q254" s="24" t="n">
        <v>0.1312707064103128</v>
      </c>
      <c r="R254" s="24" t="n">
        <v>0.1497316737005769</v>
      </c>
      <c r="S254" s="26" t="n">
        <v>0</v>
      </c>
      <c r="T254" s="26" t="n">
        <v>0</v>
      </c>
      <c r="U254" s="26" t="n">
        <v>0.00086368340895427</v>
      </c>
      <c r="V254" s="26" t="n">
        <v>0.0004488997165412894</v>
      </c>
      <c r="W254" s="26" t="n">
        <v>0.0003584853933949444</v>
      </c>
      <c r="X254" s="26" t="n">
        <v>0.08387969862823444</v>
      </c>
      <c r="Y254" s="26" t="n">
        <v>0.08555076714712494</v>
      </c>
      <c r="Z254" s="28" t="n">
        <v>0</v>
      </c>
      <c r="AA254" s="28" t="n">
        <v>0.003127173544286591</v>
      </c>
      <c r="AB254" s="28" t="n">
        <v>0.0001524028300720178</v>
      </c>
      <c r="AC254" s="28" t="n">
        <v>0.0001467656991698253</v>
      </c>
      <c r="AD254" s="28" t="n">
        <v>0.0001602754688215921</v>
      </c>
      <c r="AE254" s="28" t="n">
        <v>0.01137321068335082</v>
      </c>
      <c r="AF254" s="28" t="n">
        <v>0.01495982822570085</v>
      </c>
      <c r="AG254" s="30" t="n">
        <v>0</v>
      </c>
      <c r="AH254" s="30" t="n">
        <v>1.649105312647228e-05</v>
      </c>
      <c r="AI254" s="30" t="n">
        <v>0.0005711444556905024</v>
      </c>
      <c r="AJ254" s="30" t="n">
        <v>0.0003565514266919729</v>
      </c>
      <c r="AK254" s="30" t="n">
        <v>0.0002081168913364444</v>
      </c>
      <c r="AL254" s="30" t="n">
        <v>0.03747263885956553</v>
      </c>
      <c r="AM254" s="30" t="n">
        <v>0.03862494268641092</v>
      </c>
      <c r="AN254" s="32" t="n">
        <v>0</v>
      </c>
      <c r="AO254" s="32" t="n">
        <v>1.179775095002105e-05</v>
      </c>
      <c r="AP254" s="32" t="n">
        <v>1.349363676490181e-06</v>
      </c>
      <c r="AQ254" s="32" t="n">
        <v>7.095552302506223e-07</v>
      </c>
      <c r="AR254" s="32" t="n">
        <v>8.434241506256895e-07</v>
      </c>
      <c r="AS254" s="32" t="n">
        <v>2.153221439947024e-05</v>
      </c>
      <c r="AT254" s="32" t="n">
        <v>3.623230840685778e-05</v>
      </c>
      <c r="AU254" s="34" t="n">
        <v>0</v>
      </c>
      <c r="AV254" s="34" t="n">
        <v>0</v>
      </c>
      <c r="AW254" s="34" t="n">
        <v>0.01509612903828165</v>
      </c>
      <c r="AX254" s="34" t="n">
        <v>0.1677596948032202</v>
      </c>
      <c r="AY254" s="34" t="n">
        <v>0.1823539048098478</v>
      </c>
      <c r="AZ254" s="34" t="n">
        <v>1.758224909414623</v>
      </c>
      <c r="BA254" s="34" t="n">
        <v>2.123434638065973</v>
      </c>
      <c r="BB254" s="6" t="n"/>
      <c r="BC254" s="6" t="n"/>
      <c r="BD254" t="inlineStr">
        <is>
          <t>transport, Motorbike, battery electric, 11-35kW, LFP battery, 2050, label-certified electricity/CH U</t>
        </is>
      </c>
      <c r="BF254" s="5" t="n">
        <v>0.12355849</v>
      </c>
      <c r="BG254" s="5">
        <f>BF254-R254</f>
        <v/>
      </c>
      <c r="BH254" s="2" t="n">
        <v>400.40686</v>
      </c>
    </row>
    <row r="255">
      <c r="A255">
        <f>B255&amp;" - "&amp;D255&amp;" - "&amp;IF(I255&lt;&gt;"",I255&amp;" - "&amp;E255,E255)</f>
        <v/>
      </c>
      <c r="B255" t="inlineStr">
        <is>
          <t>Motorbike, battery electric, &gt;35kW</t>
        </is>
      </c>
      <c r="D255" s="18" t="n">
        <v>2020</v>
      </c>
      <c r="E255" t="inlineStr">
        <is>
          <t>CH</t>
        </is>
      </c>
      <c r="F255" t="inlineStr">
        <is>
          <t>None</t>
        </is>
      </c>
      <c r="G255" t="inlineStr">
        <is>
          <t>vkm</t>
        </is>
      </c>
      <c r="H255" t="inlineStr">
        <is>
          <t>BEV</t>
        </is>
      </c>
      <c r="I255" t="inlineStr">
        <is>
          <t>LFP</t>
        </is>
      </c>
      <c r="J255" t="inlineStr">
        <is>
          <t>label-certified electricity</t>
        </is>
      </c>
      <c r="L255" s="24" t="n">
        <v>0</v>
      </c>
      <c r="M255" s="24" t="n">
        <v>0</v>
      </c>
      <c r="N255" s="24" t="n">
        <v>0.001689725966023888</v>
      </c>
      <c r="O255" s="24" t="n">
        <v>0.01230659169225786</v>
      </c>
      <c r="P255" s="24" t="n">
        <v>0.005732209784237132</v>
      </c>
      <c r="Q255" s="24" t="n">
        <v>0.1330489585066062</v>
      </c>
      <c r="R255" s="24" t="n">
        <v>0.1527774859491251</v>
      </c>
      <c r="S255" s="26" t="n">
        <v>0</v>
      </c>
      <c r="T255" s="26" t="n">
        <v>0</v>
      </c>
      <c r="U255" s="26" t="n">
        <v>0.000963165131700334</v>
      </c>
      <c r="V255" s="26" t="n">
        <v>0.0004722191823356421</v>
      </c>
      <c r="W255" s="26" t="n">
        <v>0.0003891504663240965</v>
      </c>
      <c r="X255" s="26" t="n">
        <v>0.0868939624162452</v>
      </c>
      <c r="Y255" s="26" t="n">
        <v>0.08871849719660527</v>
      </c>
      <c r="Z255" s="28" t="n">
        <v>0</v>
      </c>
      <c r="AA255" s="28" t="n">
        <v>0.003127173544286591</v>
      </c>
      <c r="AB255" s="28" t="n">
        <v>0.0001699570587740569</v>
      </c>
      <c r="AC255" s="28" t="n">
        <v>0.0001543898913344915</v>
      </c>
      <c r="AD255" s="28" t="n">
        <v>0.0001742147634144923</v>
      </c>
      <c r="AE255" s="28" t="n">
        <v>0.01158069045361577</v>
      </c>
      <c r="AF255" s="28" t="n">
        <v>0.0152064257114254</v>
      </c>
      <c r="AG255" s="30" t="n">
        <v>0</v>
      </c>
      <c r="AH255" s="30" t="n">
        <v>1.649105312647228e-05</v>
      </c>
      <c r="AI255" s="30" t="n">
        <v>0.0006369306382197566</v>
      </c>
      <c r="AJ255" s="30" t="n">
        <v>0.0003750735787279196</v>
      </c>
      <c r="AK255" s="30" t="n">
        <v>0.0002211260789617297</v>
      </c>
      <c r="AL255" s="30" t="n">
        <v>0.03819150696400604</v>
      </c>
      <c r="AM255" s="30" t="n">
        <v>0.03944112831304192</v>
      </c>
      <c r="AN255" s="32" t="n">
        <v>0</v>
      </c>
      <c r="AO255" s="32" t="n">
        <v>1.179775095002105e-05</v>
      </c>
      <c r="AP255" s="32" t="n">
        <v>1.504787552596285e-06</v>
      </c>
      <c r="AQ255" s="32" t="n">
        <v>7.464152422116936e-07</v>
      </c>
      <c r="AR255" s="32" t="n">
        <v>8.947911054708254e-07</v>
      </c>
      <c r="AS255" s="32" t="n">
        <v>2.298482768960763e-05</v>
      </c>
      <c r="AT255" s="32" t="n">
        <v>3.792857253990749e-05</v>
      </c>
      <c r="AU255" s="34" t="n">
        <v>0</v>
      </c>
      <c r="AV255" s="34" t="n">
        <v>0</v>
      </c>
      <c r="AW255" s="34" t="n">
        <v>0.01683494780908967</v>
      </c>
      <c r="AX255" s="34" t="n">
        <v>0.1764744841436473</v>
      </c>
      <c r="AY255" s="34" t="n">
        <v>0.1982520740758201</v>
      </c>
      <c r="AZ255" s="34" t="n">
        <v>1.802641853054337</v>
      </c>
      <c r="BA255" s="34" t="n">
        <v>2.194203359082894</v>
      </c>
      <c r="BB255" s="6" t="n"/>
      <c r="BC255" s="6" t="n"/>
      <c r="BD255" t="inlineStr">
        <is>
          <t>transport, Motorbike, battery electric, &gt;35kW, LFP battery, label-certified electricity/CH U</t>
        </is>
      </c>
      <c r="BF255" s="5" t="n">
        <v>0.12988803</v>
      </c>
      <c r="BG255" s="5">
        <f>BF255-R255</f>
        <v/>
      </c>
      <c r="BH255" s="2" t="n">
        <v>419.23571</v>
      </c>
    </row>
    <row r="256">
      <c r="A256">
        <f>B256&amp;" - "&amp;D256&amp;" - "&amp;IF(I256&lt;&gt;"",I256&amp;" - "&amp;E256,E256)</f>
        <v/>
      </c>
      <c r="B256" t="inlineStr">
        <is>
          <t>Motorbike, battery electric, &gt;35kW</t>
        </is>
      </c>
      <c r="D256" s="18" t="n">
        <v>2030</v>
      </c>
      <c r="E256" t="inlineStr">
        <is>
          <t>CH</t>
        </is>
      </c>
      <c r="F256" t="inlineStr">
        <is>
          <t>None</t>
        </is>
      </c>
      <c r="G256" t="inlineStr">
        <is>
          <t>vkm</t>
        </is>
      </c>
      <c r="H256" t="inlineStr">
        <is>
          <t>BEV</t>
        </is>
      </c>
      <c r="I256" t="inlineStr">
        <is>
          <t>LFP</t>
        </is>
      </c>
      <c r="J256" t="inlineStr">
        <is>
          <t>label-certified electricity</t>
        </is>
      </c>
      <c r="L256" s="24" t="n">
        <v>0</v>
      </c>
      <c r="M256" s="24" t="n">
        <v>0</v>
      </c>
      <c r="N256" s="24" t="n">
        <v>0.001689725966023888</v>
      </c>
      <c r="O256" s="24" t="n">
        <v>0.01230659169225786</v>
      </c>
      <c r="P256" s="24" t="n">
        <v>0.006003076233656104</v>
      </c>
      <c r="Q256" s="24" t="n">
        <v>0.143972405866205</v>
      </c>
      <c r="R256" s="24" t="n">
        <v>0.1639717997581429</v>
      </c>
      <c r="S256" s="26" t="n">
        <v>0</v>
      </c>
      <c r="T256" s="26" t="n">
        <v>0</v>
      </c>
      <c r="U256" s="26" t="n">
        <v>0.000963165131700334</v>
      </c>
      <c r="V256" s="26" t="n">
        <v>0.0004722191823356421</v>
      </c>
      <c r="W256" s="26" t="n">
        <v>0.0004062658781634578</v>
      </c>
      <c r="X256" s="26" t="n">
        <v>0.09262835181969922</v>
      </c>
      <c r="Y256" s="26" t="n">
        <v>0.09447000201189866</v>
      </c>
      <c r="Z256" s="28" t="n">
        <v>0</v>
      </c>
      <c r="AA256" s="28" t="n">
        <v>0.003127173544286591</v>
      </c>
      <c r="AB256" s="28" t="n">
        <v>0.0001699570587740569</v>
      </c>
      <c r="AC256" s="28" t="n">
        <v>0.0001543898913344915</v>
      </c>
      <c r="AD256" s="28" t="n">
        <v>0.0001819948449508666</v>
      </c>
      <c r="AE256" s="28" t="n">
        <v>0.01252460440416163</v>
      </c>
      <c r="AF256" s="28" t="n">
        <v>0.01615811974350764</v>
      </c>
      <c r="AG256" s="30" t="n">
        <v>0</v>
      </c>
      <c r="AH256" s="30" t="n">
        <v>1.649105312647228e-05</v>
      </c>
      <c r="AI256" s="30" t="n">
        <v>0.0006369306382197566</v>
      </c>
      <c r="AJ256" s="30" t="n">
        <v>0.0003750735787279196</v>
      </c>
      <c r="AK256" s="30" t="n">
        <v>0.0002283870303514982</v>
      </c>
      <c r="AL256" s="30" t="n">
        <v>0.04114335758101269</v>
      </c>
      <c r="AM256" s="30" t="n">
        <v>0.04240023988143833</v>
      </c>
      <c r="AN256" s="32" t="n">
        <v>0</v>
      </c>
      <c r="AO256" s="32" t="n">
        <v>1.179775095002105e-05</v>
      </c>
      <c r="AP256" s="32" t="n">
        <v>1.504787552596285e-06</v>
      </c>
      <c r="AQ256" s="32" t="n">
        <v>7.464152422116936e-07</v>
      </c>
      <c r="AR256" s="32" t="n">
        <v>9.234610711069608e-07</v>
      </c>
      <c r="AS256" s="32" t="n">
        <v>2.447001470099895e-05</v>
      </c>
      <c r="AT256" s="32" t="n">
        <v>3.944242951693494e-05</v>
      </c>
      <c r="AU256" s="34" t="n">
        <v>0</v>
      </c>
      <c r="AV256" s="34" t="n">
        <v>0</v>
      </c>
      <c r="AW256" s="34" t="n">
        <v>0.01683494780908967</v>
      </c>
      <c r="AX256" s="34" t="n">
        <v>0.1764744841436473</v>
      </c>
      <c r="AY256" s="34" t="n">
        <v>0.207125482435476</v>
      </c>
      <c r="AZ256" s="34" t="n">
        <v>1.942845954976546</v>
      </c>
      <c r="BA256" s="34" t="n">
        <v>2.343280869364759</v>
      </c>
      <c r="BB256" s="6" t="n"/>
      <c r="BC256" s="6" t="n"/>
      <c r="BD256" t="inlineStr">
        <is>
          <t>transport, Motorbike, battery electric, &gt;35kW, LFP battery, 2030, label-certified electricity/CH U</t>
        </is>
      </c>
      <c r="BF256" s="5" t="n">
        <v>0.13760115</v>
      </c>
      <c r="BG256" s="5">
        <f>BF256-R256</f>
        <v/>
      </c>
      <c r="BH256" s="2" t="n">
        <v>446.90778</v>
      </c>
    </row>
    <row r="257">
      <c r="A257">
        <f>B257&amp;" - "&amp;D257&amp;" - "&amp;IF(I257&lt;&gt;"",I257&amp;" - "&amp;E257,E257)</f>
        <v/>
      </c>
      <c r="B257" t="inlineStr">
        <is>
          <t>Motorbike, battery electric, &gt;35kW</t>
        </is>
      </c>
      <c r="D257" s="18" t="n">
        <v>2040</v>
      </c>
      <c r="E257" t="inlineStr">
        <is>
          <t>CH</t>
        </is>
      </c>
      <c r="F257" t="inlineStr">
        <is>
          <t>None</t>
        </is>
      </c>
      <c r="G257" t="inlineStr">
        <is>
          <t>vkm</t>
        </is>
      </c>
      <c r="H257" t="inlineStr">
        <is>
          <t>BEV</t>
        </is>
      </c>
      <c r="I257" t="inlineStr">
        <is>
          <t>LFP</t>
        </is>
      </c>
      <c r="J257" t="inlineStr">
        <is>
          <t>label-certified electricity</t>
        </is>
      </c>
      <c r="L257" s="24" t="n">
        <v>0</v>
      </c>
      <c r="M257" s="24" t="n">
        <v>0</v>
      </c>
      <c r="N257" s="24" t="n">
        <v>0.001689725966023888</v>
      </c>
      <c r="O257" s="24" t="n">
        <v>0.01230659169225786</v>
      </c>
      <c r="P257" s="24" t="n">
        <v>0.006111325701481713</v>
      </c>
      <c r="Q257" s="24" t="n">
        <v>0.1325340549444599</v>
      </c>
      <c r="R257" s="24" t="n">
        <v>0.1526416983042234</v>
      </c>
      <c r="S257" s="26" t="n">
        <v>0</v>
      </c>
      <c r="T257" s="26" t="n">
        <v>0</v>
      </c>
      <c r="U257" s="26" t="n">
        <v>0.000963165131700334</v>
      </c>
      <c r="V257" s="26" t="n">
        <v>0.0004722191823356421</v>
      </c>
      <c r="W257" s="26" t="n">
        <v>0.0004131059066247207</v>
      </c>
      <c r="X257" s="26" t="n">
        <v>0.08386575415934402</v>
      </c>
      <c r="Y257" s="26" t="n">
        <v>0.08571424438000472</v>
      </c>
      <c r="Z257" s="28" t="n">
        <v>0</v>
      </c>
      <c r="AA257" s="28" t="n">
        <v>0.003127173544286591</v>
      </c>
      <c r="AB257" s="28" t="n">
        <v>0.0001699570587740569</v>
      </c>
      <c r="AC257" s="28" t="n">
        <v>0.0001543898913344915</v>
      </c>
      <c r="AD257" s="28" t="n">
        <v>0.0001851040882246605</v>
      </c>
      <c r="AE257" s="28" t="n">
        <v>0.01132566443595009</v>
      </c>
      <c r="AF257" s="28" t="n">
        <v>0.01496228901856989</v>
      </c>
      <c r="AG257" s="30" t="n">
        <v>0</v>
      </c>
      <c r="AH257" s="30" t="n">
        <v>1.649105312647228e-05</v>
      </c>
      <c r="AI257" s="30" t="n">
        <v>0.0006369306382197566</v>
      </c>
      <c r="AJ257" s="30" t="n">
        <v>0.0003750735787279196</v>
      </c>
      <c r="AK257" s="30" t="n">
        <v>0.0002312888076869197</v>
      </c>
      <c r="AL257" s="30" t="n">
        <v>0.03727692774577315</v>
      </c>
      <c r="AM257" s="30" t="n">
        <v>0.03853671182353422</v>
      </c>
      <c r="AN257" s="32" t="n">
        <v>0</v>
      </c>
      <c r="AO257" s="32" t="n">
        <v>1.179775095002105e-05</v>
      </c>
      <c r="AP257" s="32" t="n">
        <v>1.504787552596285e-06</v>
      </c>
      <c r="AQ257" s="32" t="n">
        <v>7.464152422116936e-07</v>
      </c>
      <c r="AR257" s="32" t="n">
        <v>9.349187785098061e-07</v>
      </c>
      <c r="AS257" s="32" t="n">
        <v>2.242603952460592e-05</v>
      </c>
      <c r="AT257" s="32" t="n">
        <v>3.740991204794476e-05</v>
      </c>
      <c r="AU257" s="34" t="n">
        <v>0</v>
      </c>
      <c r="AV257" s="34" t="n">
        <v>0</v>
      </c>
      <c r="AW257" s="34" t="n">
        <v>0.01683494780908967</v>
      </c>
      <c r="AX257" s="34" t="n">
        <v>0.1764744841436473</v>
      </c>
      <c r="AY257" s="34" t="n">
        <v>0.2106716644554066</v>
      </c>
      <c r="AZ257" s="34" t="n">
        <v>1.78350999425529</v>
      </c>
      <c r="BA257" s="34" t="n">
        <v>2.187491090663434</v>
      </c>
      <c r="BB257" s="6" t="n"/>
      <c r="BC257" s="6" t="n"/>
      <c r="BD257" t="inlineStr">
        <is>
          <t>transport, Motorbike, battery electric, &gt;35kW, LFP battery, 2040, label-certified electricity/CH U</t>
        </is>
      </c>
      <c r="BF257" s="5" t="n">
        <v>0.12883433</v>
      </c>
      <c r="BG257" s="5">
        <f>BF257-R257</f>
        <v/>
      </c>
      <c r="BH257" s="2" t="n">
        <v>404.11622</v>
      </c>
    </row>
    <row r="258">
      <c r="A258">
        <f>B258&amp;" - "&amp;D258&amp;" - "&amp;IF(I258&lt;&gt;"",I258&amp;" - "&amp;E258,E258)</f>
        <v/>
      </c>
      <c r="B258" t="inlineStr">
        <is>
          <t>Motorbike, battery electric, &gt;35kW</t>
        </is>
      </c>
      <c r="D258" s="18" t="n">
        <v>2050</v>
      </c>
      <c r="E258" t="inlineStr">
        <is>
          <t>CH</t>
        </is>
      </c>
      <c r="F258" t="inlineStr">
        <is>
          <t>None</t>
        </is>
      </c>
      <c r="G258" t="inlineStr">
        <is>
          <t>vkm</t>
        </is>
      </c>
      <c r="H258" t="inlineStr">
        <is>
          <t>BEV</t>
        </is>
      </c>
      <c r="I258" t="inlineStr">
        <is>
          <t>LFP</t>
        </is>
      </c>
      <c r="J258" t="inlineStr">
        <is>
          <t>label-certified electricity</t>
        </is>
      </c>
      <c r="L258" s="24" t="n">
        <v>0</v>
      </c>
      <c r="M258" s="24" t="n">
        <v>0</v>
      </c>
      <c r="N258" s="24" t="n">
        <v>0.001689725966023888</v>
      </c>
      <c r="O258" s="24" t="n">
        <v>0.01993667854145774</v>
      </c>
      <c r="P258" s="24" t="n">
        <v>0.006037110934571837</v>
      </c>
      <c r="Q258" s="24" t="n">
        <v>0.2163170678552802</v>
      </c>
      <c r="R258" s="24" t="n">
        <v>0.2439805832973337</v>
      </c>
      <c r="S258" s="26" t="n">
        <v>0</v>
      </c>
      <c r="T258" s="26" t="n">
        <v>0</v>
      </c>
      <c r="U258" s="26" t="n">
        <v>0.000963165131700334</v>
      </c>
      <c r="V258" s="26" t="n">
        <v>0.0007649950753837402</v>
      </c>
      <c r="W258" s="26" t="n">
        <v>0.0004084164506106982</v>
      </c>
      <c r="X258" s="26" t="n">
        <v>0.1413513853787046</v>
      </c>
      <c r="Y258" s="26" t="n">
        <v>0.1434879620363994</v>
      </c>
      <c r="Z258" s="28" t="n">
        <v>0</v>
      </c>
      <c r="AA258" s="28" t="n">
        <v>0.003127173544286591</v>
      </c>
      <c r="AB258" s="28" t="n">
        <v>0.0001699570587740569</v>
      </c>
      <c r="AC258" s="28" t="n">
        <v>0.0002501116239618763</v>
      </c>
      <c r="AD258" s="28" t="n">
        <v>0.0001829724217188957</v>
      </c>
      <c r="AE258" s="28" t="n">
        <v>0.01958716363712074</v>
      </c>
      <c r="AF258" s="28" t="n">
        <v>0.02331737828586216</v>
      </c>
      <c r="AG258" s="30" t="n">
        <v>0</v>
      </c>
      <c r="AH258" s="30" t="n">
        <v>1.649105312647228e-05</v>
      </c>
      <c r="AI258" s="30" t="n">
        <v>0.0006369306382197566</v>
      </c>
      <c r="AJ258" s="30" t="n">
        <v>0.0006076191975392298</v>
      </c>
      <c r="AK258" s="30" t="n">
        <v>0.00022929937778118</v>
      </c>
      <c r="AL258" s="30" t="n">
        <v>0.06376491631934836</v>
      </c>
      <c r="AM258" s="30" t="n">
        <v>0.065255256586015</v>
      </c>
      <c r="AN258" s="32" t="n">
        <v>0</v>
      </c>
      <c r="AO258" s="32" t="n">
        <v>1.179775095002105e-05</v>
      </c>
      <c r="AP258" s="32" t="n">
        <v>1.504787552596285e-06</v>
      </c>
      <c r="AQ258" s="32" t="n">
        <v>1.209192692382944e-06</v>
      </c>
      <c r="AR258" s="32" t="n">
        <v>9.270634873817831e-07</v>
      </c>
      <c r="AS258" s="32" t="n">
        <v>3.612245070716783e-05</v>
      </c>
      <c r="AT258" s="32" t="n">
        <v>5.15612453895499e-05</v>
      </c>
      <c r="AU258" s="34" t="n">
        <v>0</v>
      </c>
      <c r="AV258" s="34" t="n">
        <v>0</v>
      </c>
      <c r="AW258" s="34" t="n">
        <v>0.01683494780908967</v>
      </c>
      <c r="AX258" s="34" t="n">
        <v>0.2858886643127085</v>
      </c>
      <c r="AY258" s="34" t="n">
        <v>0.2082404370571053</v>
      </c>
      <c r="AZ258" s="34" t="n">
        <v>2.918385223689273</v>
      </c>
      <c r="BA258" s="34" t="n">
        <v>3.429349272868176</v>
      </c>
      <c r="BB258" s="6" t="n"/>
      <c r="BC258" s="6" t="n"/>
      <c r="BD258" t="inlineStr">
        <is>
          <t>transport, Motorbike, battery electric, &gt;35kW, LFP battery, 2050, label-certified electricity/CH U</t>
        </is>
      </c>
      <c r="BF258" s="5" t="n">
        <v>0.19645399</v>
      </c>
      <c r="BG258" s="5">
        <f>BF258-R258</f>
        <v/>
      </c>
      <c r="BH258" s="2" t="n">
        <v>687.79054</v>
      </c>
    </row>
    <row r="259">
      <c r="A259">
        <f>B259&amp;" - "&amp;D259&amp;" - "&amp;IF(I259&lt;&gt;"",I259&amp;" - "&amp;E259,E259)</f>
        <v/>
      </c>
      <c r="B259" t="inlineStr">
        <is>
          <t>Motorbike, battery electric, &lt;4kW</t>
        </is>
      </c>
      <c r="D259" s="18" t="n">
        <v>2020</v>
      </c>
      <c r="E259" t="inlineStr">
        <is>
          <t>CH</t>
        </is>
      </c>
      <c r="F259" t="inlineStr">
        <is>
          <t>None</t>
        </is>
      </c>
      <c r="G259" t="inlineStr">
        <is>
          <t>vkm</t>
        </is>
      </c>
      <c r="H259" t="inlineStr">
        <is>
          <t>BEV</t>
        </is>
      </c>
      <c r="I259" t="inlineStr">
        <is>
          <t>NCA</t>
        </is>
      </c>
      <c r="J259" t="inlineStr">
        <is>
          <t>label-certified electricity</t>
        </is>
      </c>
      <c r="L259" s="24" t="n">
        <v>0</v>
      </c>
      <c r="M259" s="24" t="n">
        <v>0</v>
      </c>
      <c r="N259" s="24" t="n">
        <v>0.0007442051711905084</v>
      </c>
      <c r="O259" s="24" t="n">
        <v>0.01230659169225786</v>
      </c>
      <c r="P259" s="24" t="n">
        <v>0.004425905066110937</v>
      </c>
      <c r="Q259" s="24" t="n">
        <v>0.03390243742625951</v>
      </c>
      <c r="R259" s="24" t="n">
        <v>0.05137913935581882</v>
      </c>
      <c r="S259" s="26" t="n">
        <v>0</v>
      </c>
      <c r="T259" s="26" t="n">
        <v>0</v>
      </c>
      <c r="U259" s="26" t="n">
        <v>0.0004242063424097505</v>
      </c>
      <c r="V259" s="26" t="n">
        <v>0.0004722191823356421</v>
      </c>
      <c r="W259" s="26" t="n">
        <v>0.0003066081533636317</v>
      </c>
      <c r="X259" s="26" t="n">
        <v>0.0247414493231328</v>
      </c>
      <c r="Y259" s="26" t="n">
        <v>0.02594448300124182</v>
      </c>
      <c r="Z259" s="28" t="n">
        <v>0</v>
      </c>
      <c r="AA259" s="28" t="n">
        <v>0.003127173544286591</v>
      </c>
      <c r="AB259" s="28" t="n">
        <v>7.485410330623648e-05</v>
      </c>
      <c r="AC259" s="28" t="n">
        <v>0.0001543898913344915</v>
      </c>
      <c r="AD259" s="28" t="n">
        <v>0.0001366938477005935</v>
      </c>
      <c r="AE259" s="28" t="n">
        <v>0.002475333254355087</v>
      </c>
      <c r="AF259" s="28" t="n">
        <v>0.005968444640982999</v>
      </c>
      <c r="AG259" s="30" t="n">
        <v>0</v>
      </c>
      <c r="AH259" s="30" t="n">
        <v>1.649105312647228e-05</v>
      </c>
      <c r="AI259" s="30" t="n">
        <v>0.0002805230458570776</v>
      </c>
      <c r="AJ259" s="30" t="n">
        <v>0.0003750735787279196</v>
      </c>
      <c r="AK259" s="30" t="n">
        <v>0.0001861087666335118</v>
      </c>
      <c r="AL259" s="30" t="n">
        <v>0.00859291109636794</v>
      </c>
      <c r="AM259" s="30" t="n">
        <v>0.009451107540712921</v>
      </c>
      <c r="AN259" s="32" t="n">
        <v>0</v>
      </c>
      <c r="AO259" s="32" t="n">
        <v>1.179775095002105e-05</v>
      </c>
      <c r="AP259" s="32" t="n">
        <v>6.627528372665328e-07</v>
      </c>
      <c r="AQ259" s="32" t="n">
        <v>7.464152422116936e-07</v>
      </c>
      <c r="AR259" s="32" t="n">
        <v>7.565247699415037e-07</v>
      </c>
      <c r="AS259" s="32" t="n">
        <v>7.250014453586742e-06</v>
      </c>
      <c r="AT259" s="32" t="n">
        <v>2.121345825302752e-05</v>
      </c>
      <c r="AU259" s="34" t="n">
        <v>0</v>
      </c>
      <c r="AV259" s="34" t="n">
        <v>0</v>
      </c>
      <c r="AW259" s="34" t="n">
        <v>0.00741460773413346</v>
      </c>
      <c r="AX259" s="34" t="n">
        <v>0.1764744841436473</v>
      </c>
      <c r="AY259" s="34" t="n">
        <v>0.155458382827077</v>
      </c>
      <c r="AZ259" s="34" t="n">
        <v>0.4706008042747231</v>
      </c>
      <c r="BA259" s="34" t="n">
        <v>0.8099482789795809</v>
      </c>
      <c r="BB259" s="6" t="n"/>
      <c r="BC259" s="6" t="n"/>
      <c r="BD259" t="inlineStr">
        <is>
          <t>transport, Motorbike, battery electric, &lt;4kW, NCA battery, label-certified electricity/CH U</t>
        </is>
      </c>
      <c r="BF259" s="5" t="n">
        <v>0.05313202600000001</v>
      </c>
      <c r="BG259" s="5">
        <f>BF259-R259</f>
        <v/>
      </c>
      <c r="BH259" s="2" t="n">
        <v>117.84532</v>
      </c>
    </row>
    <row r="260">
      <c r="A260">
        <f>B260&amp;" - "&amp;D260&amp;" - "&amp;IF(I260&lt;&gt;"",I260&amp;" - "&amp;E260,E260)</f>
        <v/>
      </c>
      <c r="B260" t="inlineStr">
        <is>
          <t>Motorbike, battery electric, &lt;4kW</t>
        </is>
      </c>
      <c r="D260" s="18" t="n">
        <v>2030</v>
      </c>
      <c r="E260" t="inlineStr">
        <is>
          <t>CH</t>
        </is>
      </c>
      <c r="F260" t="inlineStr">
        <is>
          <t>None</t>
        </is>
      </c>
      <c r="G260" t="inlineStr">
        <is>
          <t>vkm</t>
        </is>
      </c>
      <c r="H260" t="inlineStr">
        <is>
          <t>BEV</t>
        </is>
      </c>
      <c r="I260" t="inlineStr">
        <is>
          <t>NCA</t>
        </is>
      </c>
      <c r="J260" t="inlineStr">
        <is>
          <t>label-certified electricity</t>
        </is>
      </c>
      <c r="L260" s="24" t="n">
        <v>0</v>
      </c>
      <c r="M260" s="24" t="n">
        <v>0</v>
      </c>
      <c r="N260" s="24" t="n">
        <v>0.0007442051711905084</v>
      </c>
      <c r="O260" s="24" t="n">
        <v>0.01230659169225786</v>
      </c>
      <c r="P260" s="24" t="n">
        <v>0.00443547705772904</v>
      </c>
      <c r="Q260" s="24" t="n">
        <v>0.03630906876958861</v>
      </c>
      <c r="R260" s="24" t="n">
        <v>0.05379534269076602</v>
      </c>
      <c r="S260" s="26" t="n">
        <v>0</v>
      </c>
      <c r="T260" s="26" t="n">
        <v>0</v>
      </c>
      <c r="U260" s="26" t="n">
        <v>0.0004242063424097505</v>
      </c>
      <c r="V260" s="26" t="n">
        <v>0.0004722191823356421</v>
      </c>
      <c r="W260" s="26" t="n">
        <v>0.0003072129849292176</v>
      </c>
      <c r="X260" s="26" t="n">
        <v>0.02534842963531138</v>
      </c>
      <c r="Y260" s="26" t="n">
        <v>0.02655206814498599</v>
      </c>
      <c r="Z260" s="28" t="n">
        <v>0</v>
      </c>
      <c r="AA260" s="28" t="n">
        <v>0.003127173544286591</v>
      </c>
      <c r="AB260" s="28" t="n">
        <v>7.485410330623648e-05</v>
      </c>
      <c r="AC260" s="28" t="n">
        <v>0.0001543898913344915</v>
      </c>
      <c r="AD260" s="28" t="n">
        <v>0.0001369687834684381</v>
      </c>
      <c r="AE260" s="28" t="n">
        <v>0.00262712105590948</v>
      </c>
      <c r="AF260" s="28" t="n">
        <v>0.006120507378305237</v>
      </c>
      <c r="AG260" s="30" t="n">
        <v>0</v>
      </c>
      <c r="AH260" s="30" t="n">
        <v>1.649105312647228e-05</v>
      </c>
      <c r="AI260" s="30" t="n">
        <v>0.0002805230458570776</v>
      </c>
      <c r="AJ260" s="30" t="n">
        <v>0.0003750735787279196</v>
      </c>
      <c r="AK260" s="30" t="n">
        <v>0.0001863653571636104</v>
      </c>
      <c r="AL260" s="30" t="n">
        <v>0.009082275014720875</v>
      </c>
      <c r="AM260" s="30" t="n">
        <v>0.009940728049595955</v>
      </c>
      <c r="AN260" s="32" t="n">
        <v>0</v>
      </c>
      <c r="AO260" s="32" t="n">
        <v>1.179775095002105e-05</v>
      </c>
      <c r="AP260" s="32" t="n">
        <v>6.627528372665328e-07</v>
      </c>
      <c r="AQ260" s="32" t="n">
        <v>7.464152422116936e-07</v>
      </c>
      <c r="AR260" s="32" t="n">
        <v>7.575379211507033e-07</v>
      </c>
      <c r="AS260" s="32" t="n">
        <v>7.412164740555179e-06</v>
      </c>
      <c r="AT260" s="32" t="n">
        <v>2.137662169120516e-05</v>
      </c>
      <c r="AU260" s="34" t="n">
        <v>0</v>
      </c>
      <c r="AV260" s="34" t="n">
        <v>0</v>
      </c>
      <c r="AW260" s="34" t="n">
        <v>0.00741460773413346</v>
      </c>
      <c r="AX260" s="34" t="n">
        <v>0.1764744841436473</v>
      </c>
      <c r="AY260" s="34" t="n">
        <v>0.1557719550344318</v>
      </c>
      <c r="AZ260" s="34" t="n">
        <v>0.4972689495131143</v>
      </c>
      <c r="BA260" s="34" t="n">
        <v>0.8369299964253268</v>
      </c>
      <c r="BB260" s="6" t="n"/>
      <c r="BC260" s="6" t="n"/>
      <c r="BD260" t="inlineStr">
        <is>
          <t>transport, Motorbike, battery electric, &lt;4kW, NCA battery, 2030, label-certified electricity/CH U</t>
        </is>
      </c>
      <c r="BF260" s="5" t="n">
        <v>0.05421303600000001</v>
      </c>
      <c r="BG260" s="5">
        <f>BF260-R260</f>
        <v/>
      </c>
      <c r="BH260" s="2" t="n">
        <v>119.40535</v>
      </c>
    </row>
    <row r="261">
      <c r="A261">
        <f>B261&amp;" - "&amp;D261&amp;" - "&amp;IF(I261&lt;&gt;"",I261&amp;" - "&amp;E261,E261)</f>
        <v/>
      </c>
      <c r="B261" t="inlineStr">
        <is>
          <t>Motorbike, battery electric, &lt;4kW</t>
        </is>
      </c>
      <c r="D261" s="18" t="n">
        <v>2040</v>
      </c>
      <c r="E261" t="inlineStr">
        <is>
          <t>CH</t>
        </is>
      </c>
      <c r="F261" t="inlineStr">
        <is>
          <t>None</t>
        </is>
      </c>
      <c r="G261" t="inlineStr">
        <is>
          <t>vkm</t>
        </is>
      </c>
      <c r="H261" t="inlineStr">
        <is>
          <t>BEV</t>
        </is>
      </c>
      <c r="I261" t="inlineStr">
        <is>
          <t>NCA</t>
        </is>
      </c>
      <c r="J261" t="inlineStr">
        <is>
          <t>label-certified electricity</t>
        </is>
      </c>
      <c r="L261" s="24" t="n">
        <v>0</v>
      </c>
      <c r="M261" s="24" t="n">
        <v>0</v>
      </c>
      <c r="N261" s="24" t="n">
        <v>0.0007442051711905084</v>
      </c>
      <c r="O261" s="24" t="n">
        <v>0.01230659169225786</v>
      </c>
      <c r="P261" s="24" t="n">
        <v>0.004434103834174483</v>
      </c>
      <c r="Q261" s="24" t="n">
        <v>0.0364261808995134</v>
      </c>
      <c r="R261" s="24" t="n">
        <v>0.05391108159713625</v>
      </c>
      <c r="S261" s="26" t="n">
        <v>0</v>
      </c>
      <c r="T261" s="26" t="n">
        <v>0</v>
      </c>
      <c r="U261" s="26" t="n">
        <v>0.0004242063424097505</v>
      </c>
      <c r="V261" s="26" t="n">
        <v>0.0004722191823356421</v>
      </c>
      <c r="W261" s="26" t="n">
        <v>0.0003071262141728756</v>
      </c>
      <c r="X261" s="26" t="n">
        <v>0.02436109907006942</v>
      </c>
      <c r="Y261" s="26" t="n">
        <v>0.02556465080898769</v>
      </c>
      <c r="Z261" s="28" t="n">
        <v>0</v>
      </c>
      <c r="AA261" s="28" t="n">
        <v>0.003127173544286591</v>
      </c>
      <c r="AB261" s="28" t="n">
        <v>7.485410330623648e-05</v>
      </c>
      <c r="AC261" s="28" t="n">
        <v>0.0001543898913344915</v>
      </c>
      <c r="AD261" s="28" t="n">
        <v>0.0001369293404468123</v>
      </c>
      <c r="AE261" s="28" t="n">
        <v>0.00255498090657492</v>
      </c>
      <c r="AF261" s="28" t="n">
        <v>0.006048327785949052</v>
      </c>
      <c r="AG261" s="30" t="n">
        <v>0</v>
      </c>
      <c r="AH261" s="30" t="n">
        <v>1.649105312647228e-05</v>
      </c>
      <c r="AI261" s="30" t="n">
        <v>0.0002805230458570776</v>
      </c>
      <c r="AJ261" s="30" t="n">
        <v>0.0003750735787279196</v>
      </c>
      <c r="AK261" s="30" t="n">
        <v>0.0001863285459989264</v>
      </c>
      <c r="AL261" s="30" t="n">
        <v>0.008887193446429107</v>
      </c>
      <c r="AM261" s="30" t="n">
        <v>0.009745609670139503</v>
      </c>
      <c r="AN261" s="32" t="n">
        <v>0</v>
      </c>
      <c r="AO261" s="32" t="n">
        <v>1.179775095002105e-05</v>
      </c>
      <c r="AP261" s="32" t="n">
        <v>6.627528372665328e-07</v>
      </c>
      <c r="AQ261" s="32" t="n">
        <v>7.464152422116936e-07</v>
      </c>
      <c r="AR261" s="32" t="n">
        <v>7.573925717646705e-07</v>
      </c>
      <c r="AS261" s="32" t="n">
        <v>7.166571346186573e-06</v>
      </c>
      <c r="AT261" s="32" t="n">
        <v>2.113088294745052e-05</v>
      </c>
      <c r="AU261" s="34" t="n">
        <v>0</v>
      </c>
      <c r="AV261" s="34" t="n">
        <v>0</v>
      </c>
      <c r="AW261" s="34" t="n">
        <v>0.00741460773413346</v>
      </c>
      <c r="AX261" s="34" t="n">
        <v>0.1764744841436473</v>
      </c>
      <c r="AY261" s="34" t="n">
        <v>0.1557269691257124</v>
      </c>
      <c r="AZ261" s="34" t="n">
        <v>0.4937996919474914</v>
      </c>
      <c r="BA261" s="34" t="n">
        <v>0.8334157529509846</v>
      </c>
      <c r="BB261" s="6" t="n"/>
      <c r="BC261" s="6" t="n"/>
      <c r="BD261" t="inlineStr">
        <is>
          <t>transport, Motorbike, battery electric, &lt;4kW, NCA battery, 2040, label-certified electricity/CH U</t>
        </is>
      </c>
      <c r="BF261" s="5" t="n">
        <v>0.053707327</v>
      </c>
      <c r="BG261" s="5">
        <f>BF261-R261</f>
        <v/>
      </c>
      <c r="BH261" s="2" t="n">
        <v>114.16805</v>
      </c>
    </row>
    <row r="262">
      <c r="A262">
        <f>B262&amp;" - "&amp;D262&amp;" - "&amp;IF(I262&lt;&gt;"",I262&amp;" - "&amp;E262,E262)</f>
        <v/>
      </c>
      <c r="B262" t="inlineStr">
        <is>
          <t>Motorbike, battery electric, &lt;4kW</t>
        </is>
      </c>
      <c r="D262" s="18" t="n">
        <v>2050</v>
      </c>
      <c r="E262" t="inlineStr">
        <is>
          <t>CH</t>
        </is>
      </c>
      <c r="F262" t="inlineStr">
        <is>
          <t>None</t>
        </is>
      </c>
      <c r="G262" t="inlineStr">
        <is>
          <t>vkm</t>
        </is>
      </c>
      <c r="H262" t="inlineStr">
        <is>
          <t>BEV</t>
        </is>
      </c>
      <c r="I262" t="inlineStr">
        <is>
          <t>NCA</t>
        </is>
      </c>
      <c r="J262" t="inlineStr">
        <is>
          <t>label-certified electricity</t>
        </is>
      </c>
      <c r="L262" s="24" t="n">
        <v>0</v>
      </c>
      <c r="M262" s="24" t="n">
        <v>0</v>
      </c>
      <c r="N262" s="24" t="n">
        <v>0.0007442051711905084</v>
      </c>
      <c r="O262" s="24" t="n">
        <v>0.01230659169225786</v>
      </c>
      <c r="P262" s="24" t="n">
        <v>0.004433716903780657</v>
      </c>
      <c r="Q262" s="24" t="n">
        <v>0.03646111741109211</v>
      </c>
      <c r="R262" s="24" t="n">
        <v>0.05394563117832114</v>
      </c>
      <c r="S262" s="26" t="n">
        <v>0</v>
      </c>
      <c r="T262" s="26" t="n">
        <v>0</v>
      </c>
      <c r="U262" s="26" t="n">
        <v>0.0004242063424097505</v>
      </c>
      <c r="V262" s="26" t="n">
        <v>0.0004722191823356421</v>
      </c>
      <c r="W262" s="26" t="n">
        <v>0.0003071017649542378</v>
      </c>
      <c r="X262" s="26" t="n">
        <v>0.02329363387274118</v>
      </c>
      <c r="Y262" s="26" t="n">
        <v>0.02449716116244081</v>
      </c>
      <c r="Z262" s="28" t="n">
        <v>0</v>
      </c>
      <c r="AA262" s="28" t="n">
        <v>0.003127173544286591</v>
      </c>
      <c r="AB262" s="28" t="n">
        <v>7.485410330623648e-05</v>
      </c>
      <c r="AC262" s="28" t="n">
        <v>0.0001543898913344915</v>
      </c>
      <c r="AD262" s="28" t="n">
        <v>0.0001369182266672382</v>
      </c>
      <c r="AE262" s="28" t="n">
        <v>0.002473099587364041</v>
      </c>
      <c r="AF262" s="28" t="n">
        <v>0.005966435352958598</v>
      </c>
      <c r="AG262" s="30" t="n">
        <v>0</v>
      </c>
      <c r="AH262" s="30" t="n">
        <v>1.649105312647228e-05</v>
      </c>
      <c r="AI262" s="30" t="n">
        <v>0.0002805230458570776</v>
      </c>
      <c r="AJ262" s="30" t="n">
        <v>0.0003750735787279196</v>
      </c>
      <c r="AK262" s="30" t="n">
        <v>0.0001863181737923027</v>
      </c>
      <c r="AL262" s="30" t="n">
        <v>0.008662095453975919</v>
      </c>
      <c r="AM262" s="30" t="n">
        <v>0.009520501305479691</v>
      </c>
      <c r="AN262" s="32" t="n">
        <v>0</v>
      </c>
      <c r="AO262" s="32" t="n">
        <v>1.179775095002105e-05</v>
      </c>
      <c r="AP262" s="32" t="n">
        <v>6.627528372665328e-07</v>
      </c>
      <c r="AQ262" s="32" t="n">
        <v>7.464152422116936e-07</v>
      </c>
      <c r="AR262" s="32" t="n">
        <v>7.573516169652912e-07</v>
      </c>
      <c r="AS262" s="32" t="n">
        <v>6.901509787947373e-06</v>
      </c>
      <c r="AT262" s="32" t="n">
        <v>2.086578043441194e-05</v>
      </c>
      <c r="AU262" s="34" t="n">
        <v>0</v>
      </c>
      <c r="AV262" s="34" t="n">
        <v>0</v>
      </c>
      <c r="AW262" s="34" t="n">
        <v>0.00741460773413346</v>
      </c>
      <c r="AX262" s="34" t="n">
        <v>0.1764744841436473</v>
      </c>
      <c r="AY262" s="34" t="n">
        <v>0.1557142935381727</v>
      </c>
      <c r="AZ262" s="34" t="n">
        <v>0.4891586126198126</v>
      </c>
      <c r="BA262" s="34" t="n">
        <v>0.8287619980357661</v>
      </c>
      <c r="BB262" s="6" t="n"/>
      <c r="BC262" s="6" t="n"/>
      <c r="BD262" t="inlineStr">
        <is>
          <t>transport, Motorbike, battery electric, &lt;4kW, NCA battery, 2050, label-certified electricity/CH U</t>
        </is>
      </c>
      <c r="BF262" s="5" t="n">
        <v>0.053140931</v>
      </c>
      <c r="BG262" s="5">
        <f>BF262-R262</f>
        <v/>
      </c>
      <c r="BH262" s="2" t="n">
        <v>108.59704</v>
      </c>
    </row>
    <row r="263">
      <c r="A263">
        <f>B263&amp;" - "&amp;D263&amp;" - "&amp;IF(I263&lt;&gt;"",I263&amp;" - "&amp;E263,E263)</f>
        <v/>
      </c>
      <c r="B263" t="inlineStr">
        <is>
          <t>Motorbike, battery electric, 4-11kW</t>
        </is>
      </c>
      <c r="D263" s="18" t="n">
        <v>2020</v>
      </c>
      <c r="E263" t="inlineStr">
        <is>
          <t>CH</t>
        </is>
      </c>
      <c r="F263" t="inlineStr">
        <is>
          <t>None</t>
        </is>
      </c>
      <c r="G263" t="inlineStr">
        <is>
          <t>vkm</t>
        </is>
      </c>
      <c r="H263" t="inlineStr">
        <is>
          <t>BEV</t>
        </is>
      </c>
      <c r="I263" t="inlineStr">
        <is>
          <t>NCA</t>
        </is>
      </c>
      <c r="J263" t="inlineStr">
        <is>
          <t>label-certified electricity</t>
        </is>
      </c>
      <c r="L263" s="24" t="n">
        <v>0</v>
      </c>
      <c r="M263" s="24" t="n">
        <v>0</v>
      </c>
      <c r="N263" s="24" t="n">
        <v>0.001119382984765889</v>
      </c>
      <c r="O263" s="24" t="n">
        <v>0.01230659169225786</v>
      </c>
      <c r="P263" s="24" t="n">
        <v>0.004550866368395035</v>
      </c>
      <c r="Q263" s="24" t="n">
        <v>0.04855326116478913</v>
      </c>
      <c r="R263" s="24" t="n">
        <v>0.06653010221020791</v>
      </c>
      <c r="S263" s="26" t="n">
        <v>0</v>
      </c>
      <c r="T263" s="26" t="n">
        <v>0</v>
      </c>
      <c r="U263" s="26" t="n">
        <v>0.0006380624323849139</v>
      </c>
      <c r="V263" s="26" t="n">
        <v>0.0004722191823356421</v>
      </c>
      <c r="W263" s="26" t="n">
        <v>0.0003145041632133679</v>
      </c>
      <c r="X263" s="26" t="n">
        <v>0.03643172500510355</v>
      </c>
      <c r="Y263" s="26" t="n">
        <v>0.03785651078303747</v>
      </c>
      <c r="Z263" s="28" t="n">
        <v>0</v>
      </c>
      <c r="AA263" s="28" t="n">
        <v>0.003127173544286591</v>
      </c>
      <c r="AB263" s="28" t="n">
        <v>0.0001125904694358268</v>
      </c>
      <c r="AC263" s="28" t="n">
        <v>0.0001543898913344915</v>
      </c>
      <c r="AD263" s="28" t="n">
        <v>0.0001402831040398236</v>
      </c>
      <c r="AE263" s="28" t="n">
        <v>0.003695267307323648</v>
      </c>
      <c r="AF263" s="28" t="n">
        <v>0.007229704316420381</v>
      </c>
      <c r="AG263" s="30" t="n">
        <v>0</v>
      </c>
      <c r="AH263" s="30" t="n">
        <v>1.649105312647228e-05</v>
      </c>
      <c r="AI263" s="30" t="n">
        <v>0.0004219437549255217</v>
      </c>
      <c r="AJ263" s="30" t="n">
        <v>0.0003750735787279196</v>
      </c>
      <c r="AK263" s="30" t="n">
        <v>0.0001894585279030722</v>
      </c>
      <c r="AL263" s="30" t="n">
        <v>0.01280976338401918</v>
      </c>
      <c r="AM263" s="30" t="n">
        <v>0.01381273029870217</v>
      </c>
      <c r="AN263" s="32" t="n">
        <v>0</v>
      </c>
      <c r="AO263" s="32" t="n">
        <v>1.179775095002105e-05</v>
      </c>
      <c r="AP263" s="32" t="n">
        <v>9.968679039876773e-07</v>
      </c>
      <c r="AQ263" s="32" t="n">
        <v>7.464152422116936e-07</v>
      </c>
      <c r="AR263" s="32" t="n">
        <v>7.697513480209108e-07</v>
      </c>
      <c r="AS263" s="32" t="n">
        <v>1.036365073158282e-05</v>
      </c>
      <c r="AT263" s="32" t="n">
        <v>2.467443617582415e-05</v>
      </c>
      <c r="AU263" s="34" t="n">
        <v>0</v>
      </c>
      <c r="AV263" s="34" t="n">
        <v>0</v>
      </c>
      <c r="AW263" s="34" t="n">
        <v>0.01115255047613462</v>
      </c>
      <c r="AX263" s="34" t="n">
        <v>0.1764744841436473</v>
      </c>
      <c r="AY263" s="34" t="n">
        <v>0.1595520336527873</v>
      </c>
      <c r="AZ263" s="34" t="n">
        <v>0.674376061484857</v>
      </c>
      <c r="BA263" s="34" t="n">
        <v>1.021555129757426</v>
      </c>
      <c r="BB263" s="6" t="n"/>
      <c r="BC263" s="6" t="n"/>
      <c r="BD263" t="inlineStr">
        <is>
          <t>transport, Motorbike, battery electric, 4-11kW, NCA battery, label-certified electricity/CH U</t>
        </is>
      </c>
      <c r="BF263" s="5" t="n">
        <v>0.066295403</v>
      </c>
      <c r="BG263" s="5">
        <f>BF263-R263</f>
        <v/>
      </c>
      <c r="BH263" s="2" t="n">
        <v>158.28456</v>
      </c>
    </row>
    <row r="264">
      <c r="A264">
        <f>B264&amp;" - "&amp;D264&amp;" - "&amp;IF(I264&lt;&gt;"",I264&amp;" - "&amp;E264,E264)</f>
        <v/>
      </c>
      <c r="B264" t="inlineStr">
        <is>
          <t>Motorbike, battery electric, 4-11kW</t>
        </is>
      </c>
      <c r="D264" s="18" t="n">
        <v>2030</v>
      </c>
      <c r="E264" t="inlineStr">
        <is>
          <t>CH</t>
        </is>
      </c>
      <c r="F264" t="inlineStr">
        <is>
          <t>None</t>
        </is>
      </c>
      <c r="G264" t="inlineStr">
        <is>
          <t>vkm</t>
        </is>
      </c>
      <c r="H264" t="inlineStr">
        <is>
          <t>BEV</t>
        </is>
      </c>
      <c r="I264" t="inlineStr">
        <is>
          <t>NCA</t>
        </is>
      </c>
      <c r="J264" t="inlineStr">
        <is>
          <t>label-certified electricity</t>
        </is>
      </c>
      <c r="L264" s="24" t="n">
        <v>0</v>
      </c>
      <c r="M264" s="24" t="n">
        <v>0</v>
      </c>
      <c r="N264" s="24" t="n">
        <v>0.001119382984765889</v>
      </c>
      <c r="O264" s="24" t="n">
        <v>0.01230659169225786</v>
      </c>
      <c r="P264" s="24" t="n">
        <v>0.004565944579295552</v>
      </c>
      <c r="Q264" s="24" t="n">
        <v>0.05109473748780233</v>
      </c>
      <c r="R264" s="24" t="n">
        <v>0.06908665674412162</v>
      </c>
      <c r="S264" s="26" t="n">
        <v>0</v>
      </c>
      <c r="T264" s="26" t="n">
        <v>0</v>
      </c>
      <c r="U264" s="26" t="n">
        <v>0.0006380624323849139</v>
      </c>
      <c r="V264" s="26" t="n">
        <v>0.0004722191823356421</v>
      </c>
      <c r="W264" s="26" t="n">
        <v>0.0003154569197836876</v>
      </c>
      <c r="X264" s="26" t="n">
        <v>0.03676635085125734</v>
      </c>
      <c r="Y264" s="26" t="n">
        <v>0.03819208938576158</v>
      </c>
      <c r="Z264" s="28" t="n">
        <v>0</v>
      </c>
      <c r="AA264" s="28" t="n">
        <v>0.003127173544286591</v>
      </c>
      <c r="AB264" s="28" t="n">
        <v>0.0001125904694358268</v>
      </c>
      <c r="AC264" s="28" t="n">
        <v>0.0001543898913344915</v>
      </c>
      <c r="AD264" s="28" t="n">
        <v>0.0001407161946292278</v>
      </c>
      <c r="AE264" s="28" t="n">
        <v>0.003831941856794318</v>
      </c>
      <c r="AF264" s="28" t="n">
        <v>0.007366811956480455</v>
      </c>
      <c r="AG264" s="30" t="n">
        <v>0</v>
      </c>
      <c r="AH264" s="30" t="n">
        <v>1.649105312647228e-05</v>
      </c>
      <c r="AI264" s="30" t="n">
        <v>0.0004219437549255217</v>
      </c>
      <c r="AJ264" s="30" t="n">
        <v>0.0003750735787279196</v>
      </c>
      <c r="AK264" s="30" t="n">
        <v>0.0001898627202887596</v>
      </c>
      <c r="AL264" s="30" t="n">
        <v>0.01325858238507989</v>
      </c>
      <c r="AM264" s="30" t="n">
        <v>0.01426195349214856</v>
      </c>
      <c r="AN264" s="32" t="n">
        <v>0</v>
      </c>
      <c r="AO264" s="32" t="n">
        <v>1.179775095002105e-05</v>
      </c>
      <c r="AP264" s="32" t="n">
        <v>9.968679039876773e-07</v>
      </c>
      <c r="AQ264" s="32" t="n">
        <v>7.464152422116936e-07</v>
      </c>
      <c r="AR264" s="32" t="n">
        <v>7.713473071708888e-07</v>
      </c>
      <c r="AS264" s="32" t="n">
        <v>1.04619302838531e-05</v>
      </c>
      <c r="AT264" s="32" t="n">
        <v>2.477431168724441e-05</v>
      </c>
      <c r="AU264" s="34" t="n">
        <v>0</v>
      </c>
      <c r="AV264" s="34" t="n">
        <v>0</v>
      </c>
      <c r="AW264" s="34" t="n">
        <v>0.01115255047613462</v>
      </c>
      <c r="AX264" s="34" t="n">
        <v>0.1764744841436473</v>
      </c>
      <c r="AY264" s="34" t="n">
        <v>0.160045986015438</v>
      </c>
      <c r="AZ264" s="34" t="n">
        <v>0.7011694227305612</v>
      </c>
      <c r="BA264" s="34" t="n">
        <v>1.048842443365781</v>
      </c>
      <c r="BB264" s="6" t="n"/>
      <c r="BC264" s="6" t="n"/>
      <c r="BD264" t="inlineStr">
        <is>
          <t>transport, Motorbike, battery electric, 4-11kW, NCA battery, 2030, label-certified electricity/CH U</t>
        </is>
      </c>
      <c r="BF264" s="5" t="n">
        <v>0.067289877</v>
      </c>
      <c r="BG264" s="5">
        <f>BF264-R264</f>
        <v/>
      </c>
      <c r="BH264" s="2" t="n">
        <v>158.38005</v>
      </c>
    </row>
    <row r="265">
      <c r="A265">
        <f>B265&amp;" - "&amp;D265&amp;" - "&amp;IF(I265&lt;&gt;"",I265&amp;" - "&amp;E265,E265)</f>
        <v/>
      </c>
      <c r="B265" t="inlineStr">
        <is>
          <t>Motorbike, battery electric, 4-11kW</t>
        </is>
      </c>
      <c r="D265" s="18" t="n">
        <v>2040</v>
      </c>
      <c r="E265" t="inlineStr">
        <is>
          <t>CH</t>
        </is>
      </c>
      <c r="F265" t="inlineStr">
        <is>
          <t>None</t>
        </is>
      </c>
      <c r="G265" t="inlineStr">
        <is>
          <t>vkm</t>
        </is>
      </c>
      <c r="H265" t="inlineStr">
        <is>
          <t>BEV</t>
        </is>
      </c>
      <c r="I265" t="inlineStr">
        <is>
          <t>NCA</t>
        </is>
      </c>
      <c r="J265" t="inlineStr">
        <is>
          <t>label-certified electricity</t>
        </is>
      </c>
      <c r="L265" s="24" t="n">
        <v>0</v>
      </c>
      <c r="M265" s="24" t="n">
        <v>0</v>
      </c>
      <c r="N265" s="24" t="n">
        <v>0.001119382984765889</v>
      </c>
      <c r="O265" s="24" t="n">
        <v>0.01230659169225786</v>
      </c>
      <c r="P265" s="24" t="n">
        <v>0.004564918789467381</v>
      </c>
      <c r="Q265" s="24" t="n">
        <v>0.05074490019026609</v>
      </c>
      <c r="R265" s="24" t="n">
        <v>0.06873579365675722</v>
      </c>
      <c r="S265" s="26" t="n">
        <v>0</v>
      </c>
      <c r="T265" s="26" t="n">
        <v>0</v>
      </c>
      <c r="U265" s="26" t="n">
        <v>0.0006380624323849139</v>
      </c>
      <c r="V265" s="26" t="n">
        <v>0.0004722191823356421</v>
      </c>
      <c r="W265" s="26" t="n">
        <v>0.0003153921025447589</v>
      </c>
      <c r="X265" s="26" t="n">
        <v>0.03507725196365487</v>
      </c>
      <c r="Y265" s="26" t="n">
        <v>0.03650292568092018</v>
      </c>
      <c r="Z265" s="28" t="n">
        <v>0</v>
      </c>
      <c r="AA265" s="28" t="n">
        <v>0.003127173544286591</v>
      </c>
      <c r="AB265" s="28" t="n">
        <v>0.0001125904694358268</v>
      </c>
      <c r="AC265" s="28" t="n">
        <v>0.0001543898913344915</v>
      </c>
      <c r="AD265" s="28" t="n">
        <v>0.000140686730926656</v>
      </c>
      <c r="AE265" s="28" t="n">
        <v>0.003684879772258432</v>
      </c>
      <c r="AF265" s="28" t="n">
        <v>0.007219720408241997</v>
      </c>
      <c r="AG265" s="30" t="n">
        <v>0</v>
      </c>
      <c r="AH265" s="30" t="n">
        <v>1.649105312647228e-05</v>
      </c>
      <c r="AI265" s="30" t="n">
        <v>0.0004219437549255217</v>
      </c>
      <c r="AJ265" s="30" t="n">
        <v>0.0003750735787279196</v>
      </c>
      <c r="AK265" s="30" t="n">
        <v>0.0001898352225676707</v>
      </c>
      <c r="AL265" s="30" t="n">
        <v>0.01284164798792508</v>
      </c>
      <c r="AM265" s="30" t="n">
        <v>0.01384499159727266</v>
      </c>
      <c r="AN265" s="32" t="n">
        <v>0</v>
      </c>
      <c r="AO265" s="32" t="n">
        <v>1.179775095002105e-05</v>
      </c>
      <c r="AP265" s="32" t="n">
        <v>9.968679039876773e-07</v>
      </c>
      <c r="AQ265" s="32" t="n">
        <v>7.464152422116936e-07</v>
      </c>
      <c r="AR265" s="32" t="n">
        <v>7.712387320439706e-07</v>
      </c>
      <c r="AS265" s="32" t="n">
        <v>1.004131213493747e-05</v>
      </c>
      <c r="AT265" s="32" t="n">
        <v>2.435358496320186e-05</v>
      </c>
      <c r="AU265" s="34" t="n">
        <v>0</v>
      </c>
      <c r="AV265" s="34" t="n">
        <v>0</v>
      </c>
      <c r="AW265" s="34" t="n">
        <v>0.01115255047613462</v>
      </c>
      <c r="AX265" s="34" t="n">
        <v>0.1764744841436473</v>
      </c>
      <c r="AY265" s="34" t="n">
        <v>0.160012381809173</v>
      </c>
      <c r="AZ265" s="34" t="n">
        <v>0.6898277764556963</v>
      </c>
      <c r="BA265" s="34" t="n">
        <v>1.037467192884651</v>
      </c>
      <c r="BB265" s="6" t="n"/>
      <c r="BC265" s="6" t="n"/>
      <c r="BD265" t="inlineStr">
        <is>
          <t>transport, Motorbike, battery electric, 4-11kW, NCA battery, 2040, label-certified electricity/CH U</t>
        </is>
      </c>
      <c r="BF265" s="5" t="n">
        <v>0.06627269500000001</v>
      </c>
      <c r="BG265" s="5">
        <f>BF265-R265</f>
        <v/>
      </c>
      <c r="BH265" s="2" t="n">
        <v>149.85062</v>
      </c>
    </row>
    <row r="266">
      <c r="A266">
        <f>B266&amp;" - "&amp;D266&amp;" - "&amp;IF(I266&lt;&gt;"",I266&amp;" - "&amp;E266,E266)</f>
        <v/>
      </c>
      <c r="B266" t="inlineStr">
        <is>
          <t>Motorbike, battery electric, 4-11kW</t>
        </is>
      </c>
      <c r="D266" s="18" t="n">
        <v>2050</v>
      </c>
      <c r="E266" t="inlineStr">
        <is>
          <t>CH</t>
        </is>
      </c>
      <c r="F266" t="inlineStr">
        <is>
          <t>None</t>
        </is>
      </c>
      <c r="G266" t="inlineStr">
        <is>
          <t>vkm</t>
        </is>
      </c>
      <c r="H266" t="inlineStr">
        <is>
          <t>BEV</t>
        </is>
      </c>
      <c r="I266" t="inlineStr">
        <is>
          <t>NCA</t>
        </is>
      </c>
      <c r="J266" t="inlineStr">
        <is>
          <t>label-certified electricity</t>
        </is>
      </c>
      <c r="L266" s="24" t="n">
        <v>0</v>
      </c>
      <c r="M266" s="24" t="n">
        <v>0</v>
      </c>
      <c r="N266" s="24" t="n">
        <v>0.001119382984765889</v>
      </c>
      <c r="O266" s="24" t="n">
        <v>0.01230659169225786</v>
      </c>
      <c r="P266" s="24" t="n">
        <v>0.004567838172282141</v>
      </c>
      <c r="Q266" s="24" t="n">
        <v>0.05057396285098904</v>
      </c>
      <c r="R266" s="24" t="n">
        <v>0.06856777570029493</v>
      </c>
      <c r="S266" s="26" t="n">
        <v>0</v>
      </c>
      <c r="T266" s="26" t="n">
        <v>0</v>
      </c>
      <c r="U266" s="26" t="n">
        <v>0.0006380624323849139</v>
      </c>
      <c r="V266" s="26" t="n">
        <v>0.0004722191823356421</v>
      </c>
      <c r="W266" s="26" t="n">
        <v>0.0003155765714566472</v>
      </c>
      <c r="X266" s="26" t="n">
        <v>0.03354871779125662</v>
      </c>
      <c r="Y266" s="26" t="n">
        <v>0.03497457597743382</v>
      </c>
      <c r="Z266" s="28" t="n">
        <v>0</v>
      </c>
      <c r="AA266" s="28" t="n">
        <v>0.003127173544286591</v>
      </c>
      <c r="AB266" s="28" t="n">
        <v>0.0001125904694358268</v>
      </c>
      <c r="AC266" s="28" t="n">
        <v>0.0001543898913344915</v>
      </c>
      <c r="AD266" s="28" t="n">
        <v>0.0001407705841922909</v>
      </c>
      <c r="AE266" s="28" t="n">
        <v>0.003558316813012054</v>
      </c>
      <c r="AF266" s="28" t="n">
        <v>0.007093241302261254</v>
      </c>
      <c r="AG266" s="30" t="n">
        <v>0</v>
      </c>
      <c r="AH266" s="30" t="n">
        <v>1.649105312647228e-05</v>
      </c>
      <c r="AI266" s="30" t="n">
        <v>0.0004219437549255217</v>
      </c>
      <c r="AJ266" s="30" t="n">
        <v>0.0003750735787279196</v>
      </c>
      <c r="AK266" s="30" t="n">
        <v>0.0001899134806788231</v>
      </c>
      <c r="AL266" s="30" t="n">
        <v>0.01248483860956842</v>
      </c>
      <c r="AM266" s="30" t="n">
        <v>0.01348826047702716</v>
      </c>
      <c r="AN266" s="32" t="n">
        <v>0</v>
      </c>
      <c r="AO266" s="32" t="n">
        <v>1.179775095002105e-05</v>
      </c>
      <c r="AP266" s="32" t="n">
        <v>9.968679039876773e-07</v>
      </c>
      <c r="AQ266" s="32" t="n">
        <v>7.464152422116936e-07</v>
      </c>
      <c r="AR266" s="32" t="n">
        <v>7.715477352636658e-07</v>
      </c>
      <c r="AS266" s="32" t="n">
        <v>9.663394939818036e-06</v>
      </c>
      <c r="AT266" s="32" t="n">
        <v>2.397597677130212e-05</v>
      </c>
      <c r="AU266" s="34" t="n">
        <v>0</v>
      </c>
      <c r="AV266" s="34" t="n">
        <v>0</v>
      </c>
      <c r="AW266" s="34" t="n">
        <v>0.01115255047613462</v>
      </c>
      <c r="AX266" s="34" t="n">
        <v>0.1764744841436473</v>
      </c>
      <c r="AY266" s="34" t="n">
        <v>0.1601080188876266</v>
      </c>
      <c r="AZ266" s="34" t="n">
        <v>0.6810465258930191</v>
      </c>
      <c r="BA266" s="34" t="n">
        <v>1.028781579400428</v>
      </c>
      <c r="BB266" s="6" t="n"/>
      <c r="BC266" s="6" t="n"/>
      <c r="BD266" t="inlineStr">
        <is>
          <t>transport, Motorbike, battery electric, 4-11kW, NCA battery, 2050, label-certified electricity/CH U</t>
        </is>
      </c>
      <c r="BF266" s="5" t="n">
        <v>0.065405557</v>
      </c>
      <c r="BG266" s="5">
        <f>BF266-R266</f>
        <v/>
      </c>
      <c r="BH266" s="2" t="n">
        <v>142.0439</v>
      </c>
    </row>
    <row r="267">
      <c r="A267">
        <f>B267&amp;" - "&amp;D267&amp;" - "&amp;IF(I267&lt;&gt;"",I267&amp;" - "&amp;E267,E267)</f>
        <v/>
      </c>
      <c r="B267" t="inlineStr">
        <is>
          <t>Motorbike, battery electric, 11-35kW</t>
        </is>
      </c>
      <c r="D267" s="18" t="n">
        <v>2020</v>
      </c>
      <c r="E267" t="inlineStr">
        <is>
          <t>CH</t>
        </is>
      </c>
      <c r="F267" t="inlineStr">
        <is>
          <t>None</t>
        </is>
      </c>
      <c r="G267" t="inlineStr">
        <is>
          <t>vkm</t>
        </is>
      </c>
      <c r="H267" t="inlineStr">
        <is>
          <t>BEV</t>
        </is>
      </c>
      <c r="I267" t="inlineStr">
        <is>
          <t>NCA</t>
        </is>
      </c>
      <c r="J267" t="inlineStr">
        <is>
          <t>label-certified electricity</t>
        </is>
      </c>
      <c r="L267" s="24" t="n">
        <v>0</v>
      </c>
      <c r="M267" s="24" t="n">
        <v>0</v>
      </c>
      <c r="N267" s="24" t="n">
        <v>0.001515200493146706</v>
      </c>
      <c r="O267" s="24" t="n">
        <v>0.01230659169225786</v>
      </c>
      <c r="P267" s="24" t="n">
        <v>0.004806502072416283</v>
      </c>
      <c r="Q267" s="24" t="n">
        <v>0.05790342132339036</v>
      </c>
      <c r="R267" s="24" t="n">
        <v>0.0765317155812112</v>
      </c>
      <c r="S267" s="26" t="n">
        <v>0</v>
      </c>
      <c r="T267" s="26" t="n">
        <v>0</v>
      </c>
      <c r="U267" s="26" t="n">
        <v>0.00086368340895427</v>
      </c>
      <c r="V267" s="26" t="n">
        <v>0.0004722191823356421</v>
      </c>
      <c r="W267" s="26" t="n">
        <v>0.0003306571801874306</v>
      </c>
      <c r="X267" s="26" t="n">
        <v>0.04653641575890345</v>
      </c>
      <c r="Y267" s="26" t="n">
        <v>0.0482029755303808</v>
      </c>
      <c r="Z267" s="28" t="n">
        <v>0</v>
      </c>
      <c r="AA267" s="28" t="n">
        <v>0.003127173544286591</v>
      </c>
      <c r="AB267" s="28" t="n">
        <v>0.0001524028300720178</v>
      </c>
      <c r="AC267" s="28" t="n">
        <v>0.0001543898913344915</v>
      </c>
      <c r="AD267" s="28" t="n">
        <v>0.0001476257137471537</v>
      </c>
      <c r="AE267" s="28" t="n">
        <v>0.005091916474450555</v>
      </c>
      <c r="AF267" s="28" t="n">
        <v>0.00867350845389081</v>
      </c>
      <c r="AG267" s="30" t="n">
        <v>0</v>
      </c>
      <c r="AH267" s="30" t="n">
        <v>1.649105312647228e-05</v>
      </c>
      <c r="AI267" s="30" t="n">
        <v>0.0005711444556905024</v>
      </c>
      <c r="AJ267" s="30" t="n">
        <v>0.0003750735787279196</v>
      </c>
      <c r="AK267" s="30" t="n">
        <v>0.0001963111980080967</v>
      </c>
      <c r="AL267" s="30" t="n">
        <v>0.01682611503501791</v>
      </c>
      <c r="AM267" s="30" t="n">
        <v>0.0179851353205709</v>
      </c>
      <c r="AN267" s="32" t="n">
        <v>0</v>
      </c>
      <c r="AO267" s="32" t="n">
        <v>1.179775095002105e-05</v>
      </c>
      <c r="AP267" s="32" t="n">
        <v>1.349363676490181e-06</v>
      </c>
      <c r="AQ267" s="32" t="n">
        <v>7.464152422116936e-07</v>
      </c>
      <c r="AR267" s="32" t="n">
        <v>7.968092094333518e-07</v>
      </c>
      <c r="AS267" s="32" t="n">
        <v>1.275134820543323e-05</v>
      </c>
      <c r="AT267" s="32" t="n">
        <v>2.744168728358951e-05</v>
      </c>
      <c r="AU267" s="34" t="n">
        <v>0</v>
      </c>
      <c r="AV267" s="34" t="n">
        <v>0</v>
      </c>
      <c r="AW267" s="34" t="n">
        <v>0.01509612903828165</v>
      </c>
      <c r="AX267" s="34" t="n">
        <v>0.1764744841436473</v>
      </c>
      <c r="AY267" s="34" t="n">
        <v>0.1679264927190705</v>
      </c>
      <c r="AZ267" s="34" t="n">
        <v>0.8104342597733819</v>
      </c>
      <c r="BA267" s="34" t="n">
        <v>1.169931365674381</v>
      </c>
      <c r="BB267" s="6" t="n"/>
      <c r="BC267" s="6" t="n"/>
      <c r="BD267" t="inlineStr">
        <is>
          <t>transport, Motorbike, battery electric, 11-35kW, NCA battery, label-certified electricity/CH U</t>
        </is>
      </c>
      <c r="BF267" s="5" t="n">
        <v>0.07378301599999999</v>
      </c>
      <c r="BG267" s="5">
        <f>BF267-R267</f>
        <v/>
      </c>
      <c r="BH267" s="2" t="n">
        <v>211.39007</v>
      </c>
    </row>
    <row r="268">
      <c r="A268">
        <f>B268&amp;" - "&amp;D268&amp;" - "&amp;IF(I268&lt;&gt;"",I268&amp;" - "&amp;E268,E268)</f>
        <v/>
      </c>
      <c r="B268" t="inlineStr">
        <is>
          <t>Motorbike, battery electric, 11-35kW</t>
        </is>
      </c>
      <c r="D268" s="18" t="n">
        <v>2030</v>
      </c>
      <c r="E268" t="inlineStr">
        <is>
          <t>CH</t>
        </is>
      </c>
      <c r="F268" t="inlineStr">
        <is>
          <t>None</t>
        </is>
      </c>
      <c r="G268" t="inlineStr">
        <is>
          <t>vkm</t>
        </is>
      </c>
      <c r="H268" t="inlineStr">
        <is>
          <t>BEV</t>
        </is>
      </c>
      <c r="I268" t="inlineStr">
        <is>
          <t>NCA</t>
        </is>
      </c>
      <c r="J268" t="inlineStr">
        <is>
          <t>label-certified electricity</t>
        </is>
      </c>
      <c r="L268" s="24" t="n">
        <v>0</v>
      </c>
      <c r="M268" s="24" t="n">
        <v>0</v>
      </c>
      <c r="N268" s="24" t="n">
        <v>0.001515200493146706</v>
      </c>
      <c r="O268" s="24" t="n">
        <v>0.01230659169225786</v>
      </c>
      <c r="P268" s="24" t="n">
        <v>0.004839523431328749</v>
      </c>
      <c r="Q268" s="24" t="n">
        <v>0.05725954053885249</v>
      </c>
      <c r="R268" s="24" t="n">
        <v>0.0759208561555858</v>
      </c>
      <c r="S268" s="26" t="n">
        <v>0</v>
      </c>
      <c r="T268" s="26" t="n">
        <v>0</v>
      </c>
      <c r="U268" s="26" t="n">
        <v>0.00086368340895427</v>
      </c>
      <c r="V268" s="26" t="n">
        <v>0.0004722191823356421</v>
      </c>
      <c r="W268" s="26" t="n">
        <v>0.0003327437219444277</v>
      </c>
      <c r="X268" s="26" t="n">
        <v>0.04423761418752283</v>
      </c>
      <c r="Y268" s="26" t="n">
        <v>0.04590626050075717</v>
      </c>
      <c r="Z268" s="28" t="n">
        <v>0</v>
      </c>
      <c r="AA268" s="28" t="n">
        <v>0.003127173544286591</v>
      </c>
      <c r="AB268" s="28" t="n">
        <v>0.0001524028300720178</v>
      </c>
      <c r="AC268" s="28" t="n">
        <v>0.0001543898913344915</v>
      </c>
      <c r="AD268" s="28" t="n">
        <v>0.0001485741843507739</v>
      </c>
      <c r="AE268" s="28" t="n">
        <v>0.004885948492382748</v>
      </c>
      <c r="AF268" s="28" t="n">
        <v>0.008468488942426623</v>
      </c>
      <c r="AG268" s="30" t="n">
        <v>0</v>
      </c>
      <c r="AH268" s="30" t="n">
        <v>1.649105312647228e-05</v>
      </c>
      <c r="AI268" s="30" t="n">
        <v>0.0005711444556905024</v>
      </c>
      <c r="AJ268" s="30" t="n">
        <v>0.0003750735787279196</v>
      </c>
      <c r="AK268" s="30" t="n">
        <v>0.0001971963813979253</v>
      </c>
      <c r="AL268" s="30" t="n">
        <v>0.016225130727688</v>
      </c>
      <c r="AM268" s="30" t="n">
        <v>0.01738503619663082</v>
      </c>
      <c r="AN268" s="32" t="n">
        <v>0</v>
      </c>
      <c r="AO268" s="32" t="n">
        <v>1.179775095002105e-05</v>
      </c>
      <c r="AP268" s="32" t="n">
        <v>1.349363676490181e-06</v>
      </c>
      <c r="AQ268" s="32" t="n">
        <v>7.464152422116936e-07</v>
      </c>
      <c r="AR268" s="32" t="n">
        <v>8.003043681261676e-07</v>
      </c>
      <c r="AS268" s="32" t="n">
        <v>1.21926266825028e-05</v>
      </c>
      <c r="AT268" s="32" t="n">
        <v>2.688646091935189e-05</v>
      </c>
      <c r="AU268" s="34" t="n">
        <v>0</v>
      </c>
      <c r="AV268" s="34" t="n">
        <v>0</v>
      </c>
      <c r="AW268" s="34" t="n">
        <v>0.01509612903828165</v>
      </c>
      <c r="AX268" s="34" t="n">
        <v>0.1764744841436473</v>
      </c>
      <c r="AY268" s="34" t="n">
        <v>0.1690082509170666</v>
      </c>
      <c r="AZ268" s="34" t="n">
        <v>0.7936230164507098</v>
      </c>
      <c r="BA268" s="34" t="n">
        <v>1.154201880549705</v>
      </c>
      <c r="BB268" s="6" t="n"/>
      <c r="BC268" s="6" t="n"/>
      <c r="BD268" t="inlineStr">
        <is>
          <t>transport, Motorbike, battery electric, 11-35kW, NCA battery, 2030, label-certified electricity/CH U</t>
        </is>
      </c>
      <c r="BF268" s="5" t="n">
        <v>0.072455001</v>
      </c>
      <c r="BG268" s="5">
        <f>BF268-R268</f>
        <v/>
      </c>
      <c r="BH268" s="2" t="n">
        <v>200.16619</v>
      </c>
    </row>
    <row r="269">
      <c r="A269">
        <f>B269&amp;" - "&amp;D269&amp;" - "&amp;IF(I269&lt;&gt;"",I269&amp;" - "&amp;E269,E269)</f>
        <v/>
      </c>
      <c r="B269" t="inlineStr">
        <is>
          <t>Motorbike, battery electric, 11-35kW</t>
        </is>
      </c>
      <c r="D269" s="18" t="n">
        <v>2040</v>
      </c>
      <c r="E269" t="inlineStr">
        <is>
          <t>CH</t>
        </is>
      </c>
      <c r="F269" t="inlineStr">
        <is>
          <t>None</t>
        </is>
      </c>
      <c r="G269" t="inlineStr">
        <is>
          <t>vkm</t>
        </is>
      </c>
      <c r="H269" t="inlineStr">
        <is>
          <t>BEV</t>
        </is>
      </c>
      <c r="I269" t="inlineStr">
        <is>
          <t>NCA</t>
        </is>
      </c>
      <c r="J269" t="inlineStr">
        <is>
          <t>label-certified electricity</t>
        </is>
      </c>
      <c r="L269" s="24" t="n">
        <v>0</v>
      </c>
      <c r="M269" s="24" t="n">
        <v>0</v>
      </c>
      <c r="N269" s="24" t="n">
        <v>0.001515200493146706</v>
      </c>
      <c r="O269" s="24" t="n">
        <v>0.01230659169225786</v>
      </c>
      <c r="P269" s="24" t="n">
        <v>0.004842998218002713</v>
      </c>
      <c r="Q269" s="24" t="n">
        <v>0.05500534205256671</v>
      </c>
      <c r="R269" s="24" t="n">
        <v>0.07367013245597398</v>
      </c>
      <c r="S269" s="26" t="n">
        <v>0</v>
      </c>
      <c r="T269" s="26" t="n">
        <v>0</v>
      </c>
      <c r="U269" s="26" t="n">
        <v>0.00086368340895427</v>
      </c>
      <c r="V269" s="26" t="n">
        <v>0.0004722191823356421</v>
      </c>
      <c r="W269" s="26" t="n">
        <v>0.0003329632855157242</v>
      </c>
      <c r="X269" s="26" t="n">
        <v>0.04100285422106154</v>
      </c>
      <c r="Y269" s="26" t="n">
        <v>0.04267172009786718</v>
      </c>
      <c r="Z269" s="28" t="n">
        <v>0</v>
      </c>
      <c r="AA269" s="28" t="n">
        <v>0.003127173544286591</v>
      </c>
      <c r="AB269" s="28" t="n">
        <v>0.0001524028300720178</v>
      </c>
      <c r="AC269" s="28" t="n">
        <v>0.0001543898913344915</v>
      </c>
      <c r="AD269" s="28" t="n">
        <v>0.0001486739904496943</v>
      </c>
      <c r="AE269" s="28" t="n">
        <v>0.004536249391858259</v>
      </c>
      <c r="AF269" s="28" t="n">
        <v>0.008118889648001055</v>
      </c>
      <c r="AG269" s="30" t="n">
        <v>0</v>
      </c>
      <c r="AH269" s="30" t="n">
        <v>1.649105312647228e-05</v>
      </c>
      <c r="AI269" s="30" t="n">
        <v>0.0005711444556905024</v>
      </c>
      <c r="AJ269" s="30" t="n">
        <v>0.0003750735787279196</v>
      </c>
      <c r="AK269" s="30" t="n">
        <v>0.0001972895278809378</v>
      </c>
      <c r="AL269" s="30" t="n">
        <v>0.0151869670933979</v>
      </c>
      <c r="AM269" s="30" t="n">
        <v>0.01634696570882373</v>
      </c>
      <c r="AN269" s="32" t="n">
        <v>0</v>
      </c>
      <c r="AO269" s="32" t="n">
        <v>1.179775095002105e-05</v>
      </c>
      <c r="AP269" s="32" t="n">
        <v>1.349363676490181e-06</v>
      </c>
      <c r="AQ269" s="32" t="n">
        <v>7.464152422116936e-07</v>
      </c>
      <c r="AR269" s="32" t="n">
        <v>8.006721582853002e-07</v>
      </c>
      <c r="AS269" s="32" t="n">
        <v>1.138602801299429e-05</v>
      </c>
      <c r="AT269" s="32" t="n">
        <v>2.608023004000252e-05</v>
      </c>
      <c r="AU269" s="34" t="n">
        <v>0</v>
      </c>
      <c r="AV269" s="34" t="n">
        <v>0</v>
      </c>
      <c r="AW269" s="34" t="n">
        <v>0.01509612903828165</v>
      </c>
      <c r="AX269" s="34" t="n">
        <v>0.1764744841436473</v>
      </c>
      <c r="AY269" s="34" t="n">
        <v>0.1691220826639917</v>
      </c>
      <c r="AZ269" s="34" t="n">
        <v>0.7563401128380741</v>
      </c>
      <c r="BA269" s="34" t="n">
        <v>1.117032808683995</v>
      </c>
      <c r="BB269" s="6" t="n"/>
      <c r="BC269" s="6" t="n"/>
      <c r="BD269" t="inlineStr">
        <is>
          <t>transport, Motorbike, battery electric, 11-35kW, NCA battery, 2040, label-certified electricity/CH U</t>
        </is>
      </c>
      <c r="BF269" s="5" t="n">
        <v>0.070050471</v>
      </c>
      <c r="BG269" s="5">
        <f>BF269-R269</f>
        <v/>
      </c>
      <c r="BH269" s="2" t="n">
        <v>184.97057</v>
      </c>
    </row>
    <row r="270">
      <c r="A270">
        <f>B270&amp;" - "&amp;D270&amp;" - "&amp;IF(I270&lt;&gt;"",I270&amp;" - "&amp;E270,E270)</f>
        <v/>
      </c>
      <c r="B270" t="inlineStr">
        <is>
          <t>Motorbike, battery electric, 11-35kW</t>
        </is>
      </c>
      <c r="D270" s="18" t="n">
        <v>2050</v>
      </c>
      <c r="E270" t="inlineStr">
        <is>
          <t>CH</t>
        </is>
      </c>
      <c r="F270" t="inlineStr">
        <is>
          <t>None</t>
        </is>
      </c>
      <c r="G270" t="inlineStr">
        <is>
          <t>vkm</t>
        </is>
      </c>
      <c r="H270" t="inlineStr">
        <is>
          <t>BEV</t>
        </is>
      </c>
      <c r="I270" t="inlineStr">
        <is>
          <t>NCA</t>
        </is>
      </c>
      <c r="J270" t="inlineStr">
        <is>
          <t>label-certified electricity</t>
        </is>
      </c>
      <c r="L270" s="24" t="n">
        <v>0</v>
      </c>
      <c r="M270" s="24" t="n">
        <v>0</v>
      </c>
      <c r="N270" s="24" t="n">
        <v>0.001515200493146706</v>
      </c>
      <c r="O270" s="24" t="n">
        <v>0.01230659169225786</v>
      </c>
      <c r="P270" s="24" t="n">
        <v>0.004842133314769455</v>
      </c>
      <c r="Q270" s="24" t="n">
        <v>0.0520190696938027</v>
      </c>
      <c r="R270" s="24" t="n">
        <v>0.07068299519397672</v>
      </c>
      <c r="S270" s="26" t="n">
        <v>0</v>
      </c>
      <c r="T270" s="26" t="n">
        <v>0</v>
      </c>
      <c r="U270" s="26" t="n">
        <v>0.00086368340895427</v>
      </c>
      <c r="V270" s="26" t="n">
        <v>0.0004722191823356421</v>
      </c>
      <c r="W270" s="26" t="n">
        <v>0.000332908634321122</v>
      </c>
      <c r="X270" s="26" t="n">
        <v>0.03708066283381804</v>
      </c>
      <c r="Y270" s="26" t="n">
        <v>0.03874947405942908</v>
      </c>
      <c r="Z270" s="28" t="n">
        <v>0</v>
      </c>
      <c r="AA270" s="28" t="n">
        <v>0.003127173544286591</v>
      </c>
      <c r="AB270" s="28" t="n">
        <v>0.0001524028300720178</v>
      </c>
      <c r="AC270" s="28" t="n">
        <v>0.0001543898913344915</v>
      </c>
      <c r="AD270" s="28" t="n">
        <v>0.0001486491478835875</v>
      </c>
      <c r="AE270" s="28" t="n">
        <v>0.004101117810328513</v>
      </c>
      <c r="AF270" s="28" t="n">
        <v>0.007683733223905202</v>
      </c>
      <c r="AG270" s="30" t="n">
        <v>0</v>
      </c>
      <c r="AH270" s="30" t="n">
        <v>1.649105312647228e-05</v>
      </c>
      <c r="AI270" s="30" t="n">
        <v>0.0005711444556905024</v>
      </c>
      <c r="AJ270" s="30" t="n">
        <v>0.0003750735787279196</v>
      </c>
      <c r="AK270" s="30" t="n">
        <v>0.0001972663429484849</v>
      </c>
      <c r="AL270" s="30" t="n">
        <v>0.01389134425749195</v>
      </c>
      <c r="AM270" s="30" t="n">
        <v>0.01505131968798533</v>
      </c>
      <c r="AN270" s="32" t="n">
        <v>0</v>
      </c>
      <c r="AO270" s="32" t="n">
        <v>1.179775095002105e-05</v>
      </c>
      <c r="AP270" s="32" t="n">
        <v>1.349363676490181e-06</v>
      </c>
      <c r="AQ270" s="32" t="n">
        <v>7.464152422116936e-07</v>
      </c>
      <c r="AR270" s="32" t="n">
        <v>8.005806122631581e-07</v>
      </c>
      <c r="AS270" s="32" t="n">
        <v>1.040538856162617e-05</v>
      </c>
      <c r="AT270" s="32" t="n">
        <v>2.509949904261225e-05</v>
      </c>
      <c r="AU270" s="34" t="n">
        <v>0</v>
      </c>
      <c r="AV270" s="34" t="n">
        <v>0</v>
      </c>
      <c r="AW270" s="34" t="n">
        <v>0.01509612903828165</v>
      </c>
      <c r="AX270" s="34" t="n">
        <v>0.1764744841436473</v>
      </c>
      <c r="AY270" s="34" t="n">
        <v>0.1690937489977265</v>
      </c>
      <c r="AZ270" s="34" t="n">
        <v>0.7086001629622728</v>
      </c>
      <c r="BA270" s="34" t="n">
        <v>1.069264525141928</v>
      </c>
      <c r="BB270" s="6" t="n"/>
      <c r="BC270" s="6" t="n"/>
      <c r="BD270" t="inlineStr">
        <is>
          <t>transport, Motorbike, battery electric, 11-35kW, NCA battery, 2050, label-certified electricity/CH U</t>
        </is>
      </c>
      <c r="BF270" s="5" t="n">
        <v>0.067046278</v>
      </c>
      <c r="BG270" s="5">
        <f>BF270-R270</f>
        <v/>
      </c>
      <c r="BH270" s="2" t="n">
        <v>166.70125</v>
      </c>
    </row>
    <row r="271">
      <c r="A271">
        <f>B271&amp;" - "&amp;D271&amp;" - "&amp;IF(I271&lt;&gt;"",I271&amp;" - "&amp;E271,E271)</f>
        <v/>
      </c>
      <c r="B271" t="inlineStr">
        <is>
          <t>Motorbike, battery electric, &gt;35kW</t>
        </is>
      </c>
      <c r="D271" s="18" t="n">
        <v>2020</v>
      </c>
      <c r="E271" t="inlineStr">
        <is>
          <t>CH</t>
        </is>
      </c>
      <c r="F271" t="inlineStr">
        <is>
          <t>None</t>
        </is>
      </c>
      <c r="G271" t="inlineStr">
        <is>
          <t>vkm</t>
        </is>
      </c>
      <c r="H271" t="inlineStr">
        <is>
          <t>BEV</t>
        </is>
      </c>
      <c r="I271" t="inlineStr">
        <is>
          <t>NCA</t>
        </is>
      </c>
      <c r="J271" t="inlineStr">
        <is>
          <t>label-certified electricity</t>
        </is>
      </c>
      <c r="L271" s="24" t="n">
        <v>0</v>
      </c>
      <c r="M271" s="24" t="n">
        <v>0</v>
      </c>
      <c r="N271" s="24" t="n">
        <v>0.001689725966023888</v>
      </c>
      <c r="O271" s="24" t="n">
        <v>0.01230659169225786</v>
      </c>
      <c r="P271" s="24" t="n">
        <v>0.005180314437340378</v>
      </c>
      <c r="Q271" s="24" t="n">
        <v>0.09226026278512707</v>
      </c>
      <c r="R271" s="24" t="n">
        <v>0.1114368948807492</v>
      </c>
      <c r="S271" s="26" t="n">
        <v>0</v>
      </c>
      <c r="T271" s="26" t="n">
        <v>0</v>
      </c>
      <c r="U271" s="26" t="n">
        <v>0.000963165131700334</v>
      </c>
      <c r="V271" s="26" t="n">
        <v>0.0004722191823356421</v>
      </c>
      <c r="W271" s="26" t="n">
        <v>0.0003542775015304599</v>
      </c>
      <c r="X271" s="26" t="n">
        <v>0.0761495299551456</v>
      </c>
      <c r="Y271" s="26" t="n">
        <v>0.07793919177071203</v>
      </c>
      <c r="Z271" s="28" t="n">
        <v>0</v>
      </c>
      <c r="AA271" s="28" t="n">
        <v>0.003127173544286591</v>
      </c>
      <c r="AB271" s="28" t="n">
        <v>0.0001699570587740569</v>
      </c>
      <c r="AC271" s="28" t="n">
        <v>0.0001543898913344915</v>
      </c>
      <c r="AD271" s="28" t="n">
        <v>0.0001583627049273196</v>
      </c>
      <c r="AE271" s="28" t="n">
        <v>0.008772456137313832</v>
      </c>
      <c r="AF271" s="28" t="n">
        <v>0.01238233933663629</v>
      </c>
      <c r="AG271" s="30" t="n">
        <v>0</v>
      </c>
      <c r="AH271" s="30" t="n">
        <v>1.649105312647228e-05</v>
      </c>
      <c r="AI271" s="30" t="n">
        <v>0.0006369306382197566</v>
      </c>
      <c r="AJ271" s="30" t="n">
        <v>0.0003750735787279196</v>
      </c>
      <c r="AK271" s="30" t="n">
        <v>0.0002063317576471014</v>
      </c>
      <c r="AL271" s="30" t="n">
        <v>0.02815287609611515</v>
      </c>
      <c r="AM271" s="30" t="n">
        <v>0.0293877031238364</v>
      </c>
      <c r="AN271" s="32" t="n">
        <v>0</v>
      </c>
      <c r="AO271" s="32" t="n">
        <v>1.179775095002105e-05</v>
      </c>
      <c r="AP271" s="32" t="n">
        <v>1.504787552596285e-06</v>
      </c>
      <c r="AQ271" s="32" t="n">
        <v>7.464152422116936e-07</v>
      </c>
      <c r="AR271" s="32" t="n">
        <v>8.363755258956728e-07</v>
      </c>
      <c r="AS271" s="32" t="n">
        <v>2.087353400977265e-05</v>
      </c>
      <c r="AT271" s="32" t="n">
        <v>3.575886328049735e-05</v>
      </c>
      <c r="AU271" s="34" t="n">
        <v>0</v>
      </c>
      <c r="AV271" s="34" t="n">
        <v>0</v>
      </c>
      <c r="AW271" s="34" t="n">
        <v>0.01683494780908967</v>
      </c>
      <c r="AX271" s="34" t="n">
        <v>0.1764744841436473</v>
      </c>
      <c r="AY271" s="34" t="n">
        <v>0.180172342180956</v>
      </c>
      <c r="AZ271" s="34" t="n">
        <v>1.297887356955377</v>
      </c>
      <c r="BA271" s="34" t="n">
        <v>1.67136913108907</v>
      </c>
      <c r="BB271" s="6" t="n"/>
      <c r="BC271" s="6" t="n"/>
      <c r="BD271" t="inlineStr">
        <is>
          <t>transport, Motorbike, battery electric, &gt;35kW, NCA battery, label-certified electricity/CH U</t>
        </is>
      </c>
      <c r="BF271" s="5" t="n">
        <v>0.10319212</v>
      </c>
      <c r="BG271" s="5">
        <f>BF271-R271</f>
        <v/>
      </c>
      <c r="BH271" s="2" t="n">
        <v>342.85048</v>
      </c>
    </row>
    <row r="272">
      <c r="A272">
        <f>B272&amp;" - "&amp;D272&amp;" - "&amp;IF(I272&lt;&gt;"",I272&amp;" - "&amp;E272,E272)</f>
        <v/>
      </c>
      <c r="B272" t="inlineStr">
        <is>
          <t>Motorbike, battery electric, &gt;35kW</t>
        </is>
      </c>
      <c r="D272" s="18" t="n">
        <v>2030</v>
      </c>
      <c r="E272" t="inlineStr">
        <is>
          <t>CH</t>
        </is>
      </c>
      <c r="F272" t="inlineStr">
        <is>
          <t>None</t>
        </is>
      </c>
      <c r="G272" t="inlineStr">
        <is>
          <t>vkm</t>
        </is>
      </c>
      <c r="H272" t="inlineStr">
        <is>
          <t>BEV</t>
        </is>
      </c>
      <c r="I272" t="inlineStr">
        <is>
          <t>NCA</t>
        </is>
      </c>
      <c r="J272" t="inlineStr">
        <is>
          <t>label-certified electricity</t>
        </is>
      </c>
      <c r="L272" s="24" t="n">
        <v>0</v>
      </c>
      <c r="M272" s="24" t="n">
        <v>0</v>
      </c>
      <c r="N272" s="24" t="n">
        <v>0.001689725966023888</v>
      </c>
      <c r="O272" s="24" t="n">
        <v>0.01230659169225786</v>
      </c>
      <c r="P272" s="24" t="n">
        <v>0.005245603086213659</v>
      </c>
      <c r="Q272" s="24" t="n">
        <v>0.08866938555908926</v>
      </c>
      <c r="R272" s="24" t="n">
        <v>0.1079113063035847</v>
      </c>
      <c r="S272" s="26" t="n">
        <v>0</v>
      </c>
      <c r="T272" s="26" t="n">
        <v>0</v>
      </c>
      <c r="U272" s="26" t="n">
        <v>0.000963165131700334</v>
      </c>
      <c r="V272" s="26" t="n">
        <v>0.0004722191823356421</v>
      </c>
      <c r="W272" s="26" t="n">
        <v>0.0003584029372065972</v>
      </c>
      <c r="X272" s="26" t="n">
        <v>0.07051825796787638</v>
      </c>
      <c r="Y272" s="26" t="n">
        <v>0.07231204521911895</v>
      </c>
      <c r="Z272" s="28" t="n">
        <v>0</v>
      </c>
      <c r="AA272" s="28" t="n">
        <v>0.003127173544286591</v>
      </c>
      <c r="AB272" s="28" t="n">
        <v>0.0001699570587740569</v>
      </c>
      <c r="AC272" s="28" t="n">
        <v>0.0001543898913344915</v>
      </c>
      <c r="AD272" s="28" t="n">
        <v>0.0001602379870551853</v>
      </c>
      <c r="AE272" s="28" t="n">
        <v>0.008180306957404062</v>
      </c>
      <c r="AF272" s="28" t="n">
        <v>0.01179206543885439</v>
      </c>
      <c r="AG272" s="30" t="n">
        <v>0</v>
      </c>
      <c r="AH272" s="30" t="n">
        <v>1.649105312647228e-05</v>
      </c>
      <c r="AI272" s="30" t="n">
        <v>0.0006369306382197566</v>
      </c>
      <c r="AJ272" s="30" t="n">
        <v>0.0003750735787279196</v>
      </c>
      <c r="AK272" s="30" t="n">
        <v>0.0002080819105611646</v>
      </c>
      <c r="AL272" s="30" t="n">
        <v>0.02638242386575264</v>
      </c>
      <c r="AM272" s="30" t="n">
        <v>0.02761900104638795</v>
      </c>
      <c r="AN272" s="32" t="n">
        <v>0</v>
      </c>
      <c r="AO272" s="32" t="n">
        <v>1.179775095002105e-05</v>
      </c>
      <c r="AP272" s="32" t="n">
        <v>1.504787552596285e-06</v>
      </c>
      <c r="AQ272" s="32" t="n">
        <v>7.464152422116936e-07</v>
      </c>
      <c r="AR272" s="32" t="n">
        <v>8.432860285571943e-07</v>
      </c>
      <c r="AS272" s="32" t="n">
        <v>1.949261334688263e-05</v>
      </c>
      <c r="AT272" s="32" t="n">
        <v>3.438485312026885e-05</v>
      </c>
      <c r="AU272" s="34" t="n">
        <v>0</v>
      </c>
      <c r="AV272" s="34" t="n">
        <v>0</v>
      </c>
      <c r="AW272" s="34" t="n">
        <v>0.01683494780908967</v>
      </c>
      <c r="AX272" s="34" t="n">
        <v>0.1764744841436473</v>
      </c>
      <c r="AY272" s="34" t="n">
        <v>0.1823111557695179</v>
      </c>
      <c r="AZ272" s="34" t="n">
        <v>1.236711084032365</v>
      </c>
      <c r="BA272" s="34" t="n">
        <v>1.61233167175462</v>
      </c>
      <c r="BB272" s="6" t="n"/>
      <c r="BC272" s="6" t="n"/>
      <c r="BD272" t="inlineStr">
        <is>
          <t>transport, Motorbike, battery electric, &gt;35kW, NCA battery, 2030, label-certified electricity/CH U</t>
        </is>
      </c>
      <c r="BF272" s="5" t="n">
        <v>0.09928065600000001</v>
      </c>
      <c r="BG272" s="5">
        <f>BF272-R272</f>
        <v/>
      </c>
      <c r="BH272" s="2" t="n">
        <v>316.58744</v>
      </c>
    </row>
    <row r="273">
      <c r="A273">
        <f>B273&amp;" - "&amp;D273&amp;" - "&amp;IF(I273&lt;&gt;"",I273&amp;" - "&amp;E273,E273)</f>
        <v/>
      </c>
      <c r="B273" t="inlineStr">
        <is>
          <t>Motorbike, battery electric, &gt;35kW</t>
        </is>
      </c>
      <c r="D273" s="18" t="n">
        <v>2040</v>
      </c>
      <c r="E273" t="inlineStr">
        <is>
          <t>CH</t>
        </is>
      </c>
      <c r="F273" t="inlineStr">
        <is>
          <t>None</t>
        </is>
      </c>
      <c r="G273" t="inlineStr">
        <is>
          <t>vkm</t>
        </is>
      </c>
      <c r="H273" t="inlineStr">
        <is>
          <t>BEV</t>
        </is>
      </c>
      <c r="I273" t="inlineStr">
        <is>
          <t>NCA</t>
        </is>
      </c>
      <c r="J273" t="inlineStr">
        <is>
          <t>label-certified electricity</t>
        </is>
      </c>
      <c r="L273" s="24" t="n">
        <v>0</v>
      </c>
      <c r="M273" s="24" t="n">
        <v>0</v>
      </c>
      <c r="N273" s="24" t="n">
        <v>0.001689725966023888</v>
      </c>
      <c r="O273" s="24" t="n">
        <v>0.01230659169225786</v>
      </c>
      <c r="P273" s="24" t="n">
        <v>0.005248319185840906</v>
      </c>
      <c r="Q273" s="24" t="n">
        <v>0.08274339376039468</v>
      </c>
      <c r="R273" s="24" t="n">
        <v>0.1019880306045173</v>
      </c>
      <c r="S273" s="26" t="n">
        <v>0</v>
      </c>
      <c r="T273" s="26" t="n">
        <v>0</v>
      </c>
      <c r="U273" s="26" t="n">
        <v>0.000963165131700334</v>
      </c>
      <c r="V273" s="26" t="n">
        <v>0.0004722191823356421</v>
      </c>
      <c r="W273" s="26" t="n">
        <v>0.0003585745611335058</v>
      </c>
      <c r="X273" s="26" t="n">
        <v>0.06347383000367299</v>
      </c>
      <c r="Y273" s="26" t="n">
        <v>0.06526778887884246</v>
      </c>
      <c r="Z273" s="28" t="n">
        <v>0</v>
      </c>
      <c r="AA273" s="28" t="n">
        <v>0.003127173544286591</v>
      </c>
      <c r="AB273" s="28" t="n">
        <v>0.0001699570587740569</v>
      </c>
      <c r="AC273" s="28" t="n">
        <v>0.0001543898913344915</v>
      </c>
      <c r="AD273" s="28" t="n">
        <v>0.0001603160014294507</v>
      </c>
      <c r="AE273" s="28" t="n">
        <v>0.007374697630923919</v>
      </c>
      <c r="AF273" s="28" t="n">
        <v>0.01098653412674851</v>
      </c>
      <c r="AG273" s="30" t="n">
        <v>0</v>
      </c>
      <c r="AH273" s="30" t="n">
        <v>1.649105312647228e-05</v>
      </c>
      <c r="AI273" s="30" t="n">
        <v>0.0006369306382197566</v>
      </c>
      <c r="AJ273" s="30" t="n">
        <v>0.0003750735787279196</v>
      </c>
      <c r="AK273" s="30" t="n">
        <v>0.0002081547193841308</v>
      </c>
      <c r="AL273" s="30" t="n">
        <v>0.02396988467892259</v>
      </c>
      <c r="AM273" s="30" t="n">
        <v>0.02520653466838087</v>
      </c>
      <c r="AN273" s="32" t="n">
        <v>0</v>
      </c>
      <c r="AO273" s="32" t="n">
        <v>1.179775095002105e-05</v>
      </c>
      <c r="AP273" s="32" t="n">
        <v>1.504787552596285e-06</v>
      </c>
      <c r="AQ273" s="32" t="n">
        <v>7.464152422116936e-07</v>
      </c>
      <c r="AR273" s="32" t="n">
        <v>8.43573515188132e-07</v>
      </c>
      <c r="AS273" s="32" t="n">
        <v>1.773169139251321e-05</v>
      </c>
      <c r="AT273" s="32" t="n">
        <v>3.262421865253037e-05</v>
      </c>
      <c r="AU273" s="34" t="n">
        <v>0</v>
      </c>
      <c r="AV273" s="34" t="n">
        <v>0</v>
      </c>
      <c r="AW273" s="34" t="n">
        <v>0.01683494780908967</v>
      </c>
      <c r="AX273" s="34" t="n">
        <v>0.1764744841436473</v>
      </c>
      <c r="AY273" s="34" t="n">
        <v>0.1824001334232279</v>
      </c>
      <c r="AZ273" s="34" t="n">
        <v>1.145456587429641</v>
      </c>
      <c r="BA273" s="34" t="n">
        <v>1.521166152805606</v>
      </c>
      <c r="BB273" s="6" t="n"/>
      <c r="BC273" s="6" t="n"/>
      <c r="BD273" t="inlineStr">
        <is>
          <t>transport, Motorbike, battery electric, &gt;35kW, NCA battery, 2040, label-certified electricity/CH U</t>
        </is>
      </c>
      <c r="BF273" s="5" t="n">
        <v>0.09373742600000001</v>
      </c>
      <c r="BG273" s="5">
        <f>BF273-R273</f>
        <v/>
      </c>
      <c r="BH273" s="2" t="n">
        <v>284.23089</v>
      </c>
    </row>
    <row r="274">
      <c r="A274">
        <f>B274&amp;" - "&amp;D274&amp;" - "&amp;IF(I274&lt;&gt;"",I274&amp;" - "&amp;E274,E274)</f>
        <v/>
      </c>
      <c r="B274" t="inlineStr">
        <is>
          <t>Motorbike, battery electric, &gt;35kW</t>
        </is>
      </c>
      <c r="D274" s="18" t="n">
        <v>2050</v>
      </c>
      <c r="E274" t="inlineStr">
        <is>
          <t>CH</t>
        </is>
      </c>
      <c r="F274" t="inlineStr">
        <is>
          <t>None</t>
        </is>
      </c>
      <c r="G274" t="inlineStr">
        <is>
          <t>vkm</t>
        </is>
      </c>
      <c r="H274" t="inlineStr">
        <is>
          <t>BEV</t>
        </is>
      </c>
      <c r="I274" t="inlineStr">
        <is>
          <t>NCA</t>
        </is>
      </c>
      <c r="J274" t="inlineStr">
        <is>
          <t>label-certified electricity</t>
        </is>
      </c>
      <c r="L274" s="24" t="n">
        <v>0</v>
      </c>
      <c r="M274" s="24" t="n">
        <v>0</v>
      </c>
      <c r="N274" s="24" t="n">
        <v>0.001689725966023888</v>
      </c>
      <c r="O274" s="24" t="n">
        <v>0.01230659169225786</v>
      </c>
      <c r="P274" s="24" t="n">
        <v>0.005247090112825224</v>
      </c>
      <c r="Q274" s="24" t="n">
        <v>0.07608030124667282</v>
      </c>
      <c r="R274" s="24" t="n">
        <v>0.0953237090177798</v>
      </c>
      <c r="S274" s="26" t="n">
        <v>0</v>
      </c>
      <c r="T274" s="26" t="n">
        <v>0</v>
      </c>
      <c r="U274" s="26" t="n">
        <v>0.000963165131700334</v>
      </c>
      <c r="V274" s="26" t="n">
        <v>0.0004722191823356421</v>
      </c>
      <c r="W274" s="26" t="n">
        <v>0.0003584968989095975</v>
      </c>
      <c r="X274" s="26" t="n">
        <v>0.05573633372186609</v>
      </c>
      <c r="Y274" s="26" t="n">
        <v>0.05753021493481166</v>
      </c>
      <c r="Z274" s="28" t="n">
        <v>0</v>
      </c>
      <c r="AA274" s="28" t="n">
        <v>0.003127173544286591</v>
      </c>
      <c r="AB274" s="28" t="n">
        <v>0.0001699570587740569</v>
      </c>
      <c r="AC274" s="28" t="n">
        <v>0.0001543898913344915</v>
      </c>
      <c r="AD274" s="28" t="n">
        <v>0.0001602806988355094</v>
      </c>
      <c r="AE274" s="28" t="n">
        <v>0.006483022488035057</v>
      </c>
      <c r="AF274" s="28" t="n">
        <v>0.01009482368126571</v>
      </c>
      <c r="AG274" s="30" t="n">
        <v>0</v>
      </c>
      <c r="AH274" s="30" t="n">
        <v>1.649105312647228e-05</v>
      </c>
      <c r="AI274" s="30" t="n">
        <v>0.0006369306382197566</v>
      </c>
      <c r="AJ274" s="30" t="n">
        <v>0.0003750735787279196</v>
      </c>
      <c r="AK274" s="30" t="n">
        <v>0.0002081217723748556</v>
      </c>
      <c r="AL274" s="30" t="n">
        <v>0.02129777383274865</v>
      </c>
      <c r="AM274" s="30" t="n">
        <v>0.02253439087519766</v>
      </c>
      <c r="AN274" s="32" t="n">
        <v>0</v>
      </c>
      <c r="AO274" s="32" t="n">
        <v>1.179775095002105e-05</v>
      </c>
      <c r="AP274" s="32" t="n">
        <v>1.504787552596285e-06</v>
      </c>
      <c r="AQ274" s="32" t="n">
        <v>7.464152422116936e-07</v>
      </c>
      <c r="AR274" s="32" t="n">
        <v>8.434434234724563e-07</v>
      </c>
      <c r="AS274" s="32" t="n">
        <v>1.579555457051699e-05</v>
      </c>
      <c r="AT274" s="32" t="n">
        <v>3.068795173881848e-05</v>
      </c>
      <c r="AU274" s="34" t="n">
        <v>0</v>
      </c>
      <c r="AV274" s="34" t="n">
        <v>0</v>
      </c>
      <c r="AW274" s="34" t="n">
        <v>0.01683494780908967</v>
      </c>
      <c r="AX274" s="34" t="n">
        <v>0.1764744841436473</v>
      </c>
      <c r="AY274" s="34" t="n">
        <v>0.1823598697922195</v>
      </c>
      <c r="AZ274" s="34" t="n">
        <v>1.043673854082307</v>
      </c>
      <c r="BA274" s="34" t="n">
        <v>1.419343155827264</v>
      </c>
      <c r="BB274" s="6" t="n"/>
      <c r="BC274" s="6" t="n"/>
      <c r="BD274" t="inlineStr">
        <is>
          <t>transport, Motorbike, battery electric, &gt;35kW, NCA battery, 2050, label-certified electricity/CH U</t>
        </is>
      </c>
      <c r="BF274" s="5" t="n">
        <v>0.087575271</v>
      </c>
      <c r="BG274" s="5">
        <f>BF274-R274</f>
        <v/>
      </c>
      <c r="BH274" s="2" t="n">
        <v>248.68481</v>
      </c>
    </row>
    <row r="275">
      <c r="A275" t="inlineStr">
        <is>
          <t>Motorbike, gasoline fleet average</t>
        </is>
      </c>
      <c r="B275" t="inlineStr">
        <is>
          <t>Motorbike, gasoline fleet average</t>
        </is>
      </c>
      <c r="D275" s="18" t="n">
        <v>2020</v>
      </c>
      <c r="E275" t="inlineStr">
        <is>
          <t>CH</t>
        </is>
      </c>
      <c r="F275" t="inlineStr">
        <is>
          <t>None</t>
        </is>
      </c>
      <c r="G275" t="inlineStr">
        <is>
          <t>vkm</t>
        </is>
      </c>
      <c r="I275" t="inlineStr">
        <is>
          <t>None</t>
        </is>
      </c>
      <c r="J275" t="inlineStr">
        <is>
          <t>None</t>
        </is>
      </c>
      <c r="L275" s="24" t="n">
        <v>0.1523460930814716</v>
      </c>
      <c r="M275" s="24" t="n">
        <v>0</v>
      </c>
      <c r="N275" s="24" t="n">
        <v>0</v>
      </c>
      <c r="O275" s="24" t="n">
        <v>0</v>
      </c>
      <c r="P275" s="24" t="n">
        <v>0</v>
      </c>
      <c r="Q275" s="24" t="n">
        <v>0</v>
      </c>
      <c r="R275" s="24" t="n">
        <v>0.1523460930814716</v>
      </c>
      <c r="S275" s="26" t="n">
        <v>0.005936212235417897</v>
      </c>
      <c r="T275" s="26" t="n">
        <v>0</v>
      </c>
      <c r="U275" s="26" t="n">
        <v>0</v>
      </c>
      <c r="V275" s="26" t="n">
        <v>0</v>
      </c>
      <c r="W275" s="26" t="n">
        <v>0</v>
      </c>
      <c r="X275" s="26" t="n">
        <v>0</v>
      </c>
      <c r="Y275" s="26" t="n">
        <v>0.005936212235417897</v>
      </c>
      <c r="Z275" s="28" t="n">
        <v>0.009594154403753146</v>
      </c>
      <c r="AA275" s="28" t="n">
        <v>0</v>
      </c>
      <c r="AB275" s="28" t="n">
        <v>0</v>
      </c>
      <c r="AC275" s="28" t="n">
        <v>0</v>
      </c>
      <c r="AD275" s="28" t="n">
        <v>0</v>
      </c>
      <c r="AE275" s="28" t="n">
        <v>0</v>
      </c>
      <c r="AF275" s="28" t="n">
        <v>0.009594154403753146</v>
      </c>
      <c r="AG275" s="30" t="n">
        <v>0.002906181003084271</v>
      </c>
      <c r="AH275" s="30" t="n">
        <v>0</v>
      </c>
      <c r="AI275" s="30" t="n">
        <v>0</v>
      </c>
      <c r="AJ275" s="30" t="n">
        <v>0</v>
      </c>
      <c r="AK275" s="30" t="n">
        <v>0</v>
      </c>
      <c r="AL275" s="30" t="n">
        <v>0</v>
      </c>
      <c r="AM275" s="30" t="n">
        <v>0.002906181003084271</v>
      </c>
      <c r="AN275" s="32" t="n">
        <v>3.283815462311692e-05</v>
      </c>
      <c r="AO275" s="32" t="n">
        <v>0</v>
      </c>
      <c r="AP275" s="32" t="n">
        <v>0</v>
      </c>
      <c r="AQ275" s="32" t="n">
        <v>0</v>
      </c>
      <c r="AR275" s="32" t="n">
        <v>0</v>
      </c>
      <c r="AS275" s="32" t="n">
        <v>0</v>
      </c>
      <c r="AT275" s="32" t="n">
        <v>3.283815462311692e-05</v>
      </c>
      <c r="AU275" s="34" t="n">
        <v>2.355016483795573</v>
      </c>
      <c r="AV275" s="34" t="n">
        <v>0</v>
      </c>
      <c r="AW275" s="34" t="n">
        <v>0</v>
      </c>
      <c r="AX275" s="34" t="n">
        <v>0</v>
      </c>
      <c r="AY275" s="34" t="n">
        <v>0</v>
      </c>
      <c r="AZ275" s="34" t="n">
        <v>0</v>
      </c>
      <c r="BA275" s="34" t="n">
        <v>2.355016483795573</v>
      </c>
      <c r="BB275" s="6" t="n"/>
      <c r="BC275" s="6" t="n"/>
      <c r="BD275" s="6" t="n"/>
      <c r="BF275" s="5" t="n">
        <v>0.162</v>
      </c>
      <c r="BG275" s="5" t="n"/>
      <c r="BH275" s="2" t="n">
        <v>161</v>
      </c>
    </row>
  </sheetData>
  <autoFilter ref="A2:BA275"/>
  <mergeCells count="6">
    <mergeCell ref="AU1:BA1"/>
    <mergeCell ref="Z1:AF1"/>
    <mergeCell ref="AG1:AM1"/>
    <mergeCell ref="S1:Y1"/>
    <mergeCell ref="AN1:AT1"/>
    <mergeCell ref="L1:R1"/>
  </mergeCells>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BL335"/>
  <sheetViews>
    <sheetView zoomScale="70" zoomScaleNormal="70" workbookViewId="0">
      <selection activeCell="B8" sqref="B8"/>
    </sheetView>
  </sheetViews>
  <sheetFormatPr baseColWidth="10" defaultColWidth="8.83203125" defaultRowHeight="15"/>
  <cols>
    <col width="67.33203125" bestFit="1" customWidth="1" min="1" max="1"/>
    <col width="49.5" bestFit="1" customWidth="1" min="2" max="2"/>
    <col width="29.5" customWidth="1" min="3" max="3"/>
    <col width="28.33203125" bestFit="1" customWidth="1" min="4" max="4"/>
    <col width="27.33203125" bestFit="1" customWidth="1" min="5" max="5"/>
    <col width="21.33203125" bestFit="1" customWidth="1" min="6" max="6"/>
    <col width="21.33203125" customWidth="1" min="7" max="7"/>
    <col width="12.5" bestFit="1" customWidth="1" min="8" max="8"/>
    <col width="16.5" bestFit="1" customWidth="1" min="9" max="9"/>
    <col width="24.5" bestFit="1" customWidth="1" min="10" max="10"/>
    <col width="26.6640625" bestFit="1" customWidth="1" min="11" max="11"/>
    <col width="19.6640625" customWidth="1" min="12" max="12"/>
    <col width="39.5" bestFit="1" customWidth="1" min="13" max="13"/>
    <col width="33.6640625" bestFit="1" customWidth="1" min="14" max="14"/>
    <col width="30.33203125" bestFit="1" customWidth="1" min="15" max="15"/>
    <col width="22" bestFit="1" customWidth="1" min="16" max="16"/>
    <col width="22.6640625" bestFit="1" customWidth="1" min="17" max="17"/>
    <col width="25.6640625" bestFit="1" customWidth="1" min="18" max="18"/>
    <col width="8.6640625" customWidth="1" min="20" max="20"/>
    <col width="8.6640625" customWidth="1" min="30" max="61"/>
  </cols>
  <sheetData>
    <row r="1">
      <c r="A1" t="inlineStr">
        <is>
          <t>skip</t>
        </is>
      </c>
    </row>
    <row r="2">
      <c r="A2" t="inlineStr">
        <is>
          <t>names</t>
        </is>
      </c>
    </row>
    <row r="3">
      <c r="B3" t="inlineStr">
        <is>
          <t>Glider base mass [kg]</t>
        </is>
      </c>
      <c r="C3" t="inlineStr">
        <is>
          <t>Lightweighting rate [%]</t>
        </is>
      </c>
      <c r="D3" t="inlineStr">
        <is>
          <t>Mechanical powertrain mass [kg]</t>
        </is>
      </c>
      <c r="E3" t="inlineStr">
        <is>
          <t>Electric powertrain mass [kg]</t>
        </is>
      </c>
      <c r="F3" t="inlineStr">
        <is>
          <t>Energy battery cell mass [kg]</t>
        </is>
      </c>
      <c r="G3" t="inlineStr">
        <is>
          <t>Energy battery BoP mass [kg]</t>
        </is>
      </c>
      <c r="H3" t="inlineStr">
        <is>
          <t>Fuel mass [kg]</t>
        </is>
      </c>
      <c r="I3" t="inlineStr">
        <is>
          <t>Fuel tank mass [kg]</t>
        </is>
      </c>
      <c r="J3" t="inlineStr">
        <is>
          <t>Charging station per vehicle [unit]</t>
        </is>
      </c>
      <c r="K3" t="inlineStr">
        <is>
          <t>Gasoline consumption [MJ/km]</t>
        </is>
      </c>
      <c r="L3" t="inlineStr">
        <is>
          <t>Electricity consumption [MJ/km]</t>
        </is>
      </c>
      <c r="M3" t="inlineStr">
        <is>
          <t>Servicing [unit]</t>
        </is>
      </c>
      <c r="N3" t="inlineStr">
        <is>
          <t>Road/track use [m*year/vkm or pkm]</t>
        </is>
      </c>
      <c r="O3" t="inlineStr">
        <is>
          <t>Road maintenance [m*year/vkm]</t>
        </is>
      </c>
      <c r="P3" t="inlineStr">
        <is>
          <t>Discarding glider [kg]</t>
        </is>
      </c>
      <c r="Q3" t="inlineStr">
        <is>
          <t>Discarding powertrain [kg]</t>
        </is>
      </c>
      <c r="R3" t="inlineStr">
        <is>
          <t>Discarding battery [kg]</t>
        </is>
      </c>
      <c r="S3" t="inlineStr">
        <is>
          <t>CO2</t>
        </is>
      </c>
      <c r="T3" t="inlineStr">
        <is>
          <t>CO2, bio</t>
        </is>
      </c>
      <c r="U3" t="inlineStr">
        <is>
          <t>SO2</t>
        </is>
      </c>
      <c r="V3" t="inlineStr">
        <is>
          <t>Benzene</t>
        </is>
      </c>
      <c r="W3" t="inlineStr">
        <is>
          <t>CH4</t>
        </is>
      </c>
      <c r="X3" t="inlineStr">
        <is>
          <t>CO</t>
        </is>
      </c>
      <c r="Y3" t="inlineStr">
        <is>
          <t>N2O</t>
        </is>
      </c>
      <c r="Z3" t="inlineStr">
        <is>
          <t>NH3</t>
        </is>
      </c>
      <c r="AA3" t="inlineStr">
        <is>
          <t>NMHC</t>
        </is>
      </c>
      <c r="AB3" t="inlineStr">
        <is>
          <t>NOx</t>
        </is>
      </c>
      <c r="AC3" t="inlineStr">
        <is>
          <t>PM2.5</t>
        </is>
      </c>
      <c r="AD3" t="inlineStr">
        <is>
          <t>NMVOC</t>
        </is>
      </c>
      <c r="AE3" t="inlineStr">
        <is>
          <t>Ethane</t>
        </is>
      </c>
      <c r="AF3" t="inlineStr">
        <is>
          <t>Propane</t>
        </is>
      </c>
      <c r="AG3" t="inlineStr">
        <is>
          <t>Butane</t>
        </is>
      </c>
      <c r="AH3" t="inlineStr">
        <is>
          <t>Pentane</t>
        </is>
      </c>
      <c r="AI3" t="inlineStr">
        <is>
          <t>Hexane</t>
        </is>
      </c>
      <c r="AJ3" t="inlineStr">
        <is>
          <t>Cyclohexane</t>
        </is>
      </c>
      <c r="AK3" t="inlineStr">
        <is>
          <t>Heptane</t>
        </is>
      </c>
      <c r="AL3" t="inlineStr">
        <is>
          <t>Ethene</t>
        </is>
      </c>
      <c r="AM3" t="inlineStr">
        <is>
          <t>Propene</t>
        </is>
      </c>
      <c r="AN3" t="inlineStr">
        <is>
          <t>1-Pentene</t>
        </is>
      </c>
      <c r="AO3" t="inlineStr">
        <is>
          <t>Benzene</t>
        </is>
      </c>
      <c r="AP3" t="inlineStr">
        <is>
          <t>Toluene</t>
        </is>
      </c>
      <c r="AQ3" t="inlineStr">
        <is>
          <t>m-Xylene</t>
        </is>
      </c>
      <c r="AR3" t="inlineStr">
        <is>
          <t>o-Xylene</t>
        </is>
      </c>
      <c r="AS3" t="inlineStr">
        <is>
          <t>Formaldehyde</t>
        </is>
      </c>
      <c r="AT3" t="inlineStr">
        <is>
          <t>Acetaldehyde</t>
        </is>
      </c>
      <c r="AU3" t="inlineStr">
        <is>
          <t>Benzaldehyde</t>
        </is>
      </c>
      <c r="AV3" t="inlineStr">
        <is>
          <t>Acetone</t>
        </is>
      </c>
      <c r="AW3" t="inlineStr">
        <is>
          <t>Methyl ethyl ketone</t>
        </is>
      </c>
      <c r="AX3" t="inlineStr">
        <is>
          <t>Acrolein</t>
        </is>
      </c>
      <c r="AY3" t="inlineStr">
        <is>
          <t>Styrene</t>
        </is>
      </c>
      <c r="AZ3" t="inlineStr">
        <is>
          <t>PAHs</t>
        </is>
      </c>
      <c r="BA3" t="inlineStr">
        <is>
          <t>Arsenic</t>
        </is>
      </c>
      <c r="BB3" t="inlineStr">
        <is>
          <t>Selenium</t>
        </is>
      </c>
      <c r="BC3" t="inlineStr">
        <is>
          <t>Zinc</t>
        </is>
      </c>
      <c r="BD3" t="inlineStr">
        <is>
          <t>Copper</t>
        </is>
      </c>
      <c r="BE3" t="inlineStr">
        <is>
          <t>Nickel</t>
        </is>
      </c>
      <c r="BF3" t="inlineStr">
        <is>
          <t>Chromium</t>
        </is>
      </c>
      <c r="BG3" t="inlineStr">
        <is>
          <t>Chromium VI</t>
        </is>
      </c>
      <c r="BH3" t="inlineStr">
        <is>
          <t>Mercury</t>
        </is>
      </c>
      <c r="BI3" t="inlineStr">
        <is>
          <t>Cadmium</t>
        </is>
      </c>
      <c r="BJ3" t="inlineStr">
        <is>
          <t>Road wear [kg/km]</t>
        </is>
      </c>
      <c r="BK3" t="inlineStr">
        <is>
          <t>Tire wear [kg/km]</t>
        </is>
      </c>
      <c r="BL3" t="inlineStr">
        <is>
          <t>Brake wear [kg/km]</t>
        </is>
      </c>
    </row>
    <row r="4">
      <c r="A4" t="inlineStr">
        <is>
          <t>Kick Scooter, battery electric, &lt;1kW</t>
        </is>
      </c>
      <c r="B4" t="inlineStr">
        <is>
          <t>bicycle production</t>
        </is>
      </c>
      <c r="C4" t="inlineStr">
        <is>
          <t>Glider lightweighting</t>
        </is>
      </c>
      <c r="D4" t="inlineStr">
        <is>
          <t>bicycle production</t>
        </is>
      </c>
      <c r="E4" t="inlineStr">
        <is>
          <t>market for electric motor, vehicle</t>
        </is>
      </c>
      <c r="F4" t="inlineStr">
        <is>
          <t>market for battery cell, Li-ion, NMC811</t>
        </is>
      </c>
      <c r="G4" t="inlineStr">
        <is>
          <t>market for battery management system, for Li-ion battery</t>
        </is>
      </c>
      <c r="J4" t="inlineStr">
        <is>
          <t>charging station, 100W</t>
        </is>
      </c>
      <c r="L4" t="inlineStr">
        <is>
          <t>market for electricity, low voltage</t>
        </is>
      </c>
      <c r="M4" t="inlineStr">
        <is>
          <t>maintenance, bicycle</t>
        </is>
      </c>
      <c r="N4" t="inlineStr">
        <is>
          <t>road construction</t>
        </is>
      </c>
      <c r="O4" t="inlineStr">
        <is>
          <t>road maintenance</t>
        </is>
      </c>
      <c r="P4" t="inlineStr">
        <is>
          <t>treatment of used bicycle</t>
        </is>
      </c>
      <c r="Q4" t="inlineStr">
        <is>
          <t>treatment of used electric bicycle</t>
        </is>
      </c>
      <c r="R4" t="inlineStr">
        <is>
          <t>market for used Li-ion battery</t>
        </is>
      </c>
      <c r="S4" t="inlineStr">
        <is>
          <t>Carbon dioxide, fossil</t>
        </is>
      </c>
      <c r="T4" t="inlineStr">
        <is>
          <t>Carbon dioxide, from soil or biomass stock</t>
        </is>
      </c>
      <c r="U4" t="inlineStr">
        <is>
          <t>Sulfur dioxide</t>
        </is>
      </c>
      <c r="V4" t="inlineStr">
        <is>
          <t>Benzene</t>
        </is>
      </c>
      <c r="W4" t="inlineStr">
        <is>
          <t>Methane, fossil</t>
        </is>
      </c>
      <c r="X4" t="inlineStr">
        <is>
          <t>Carbon monoxide, fossil</t>
        </is>
      </c>
      <c r="Y4" t="inlineStr">
        <is>
          <t>Dinitrogen monoxide</t>
        </is>
      </c>
      <c r="Z4" t="inlineStr">
        <is>
          <t>Ammonia</t>
        </is>
      </c>
      <c r="AB4" t="inlineStr">
        <is>
          <t>Nitrogen oxides</t>
        </is>
      </c>
      <c r="AC4" t="inlineStr">
        <is>
          <t>Particulates, &lt; 2.5 um</t>
        </is>
      </c>
      <c r="AD4" t="inlineStr">
        <is>
          <t>NMVOC, non-methane volatile organic compounds, unspecified origin</t>
        </is>
      </c>
      <c r="AE4" t="inlineStr">
        <is>
          <t>Ethane</t>
        </is>
      </c>
      <c r="AF4" t="inlineStr">
        <is>
          <t>Propane</t>
        </is>
      </c>
      <c r="AG4" t="inlineStr">
        <is>
          <t>Butane</t>
        </is>
      </c>
      <c r="AH4" t="inlineStr">
        <is>
          <t>Pentane</t>
        </is>
      </c>
      <c r="AI4" t="inlineStr">
        <is>
          <t>Hexane</t>
        </is>
      </c>
      <c r="AJ4" t="inlineStr">
        <is>
          <t>Cyclohexane</t>
        </is>
      </c>
      <c r="AK4" t="inlineStr">
        <is>
          <t>Heptane</t>
        </is>
      </c>
      <c r="AL4" t="inlineStr">
        <is>
          <t>Ethene</t>
        </is>
      </c>
      <c r="AM4" t="inlineStr">
        <is>
          <t>Propene</t>
        </is>
      </c>
      <c r="AN4" t="inlineStr">
        <is>
          <t>1-Pentene</t>
        </is>
      </c>
      <c r="AO4" t="inlineStr">
        <is>
          <t>Benzene</t>
        </is>
      </c>
      <c r="AP4" t="inlineStr">
        <is>
          <t>Toluene</t>
        </is>
      </c>
      <c r="AQ4" t="inlineStr">
        <is>
          <t>m-Xylene</t>
        </is>
      </c>
      <c r="AR4" t="inlineStr">
        <is>
          <t>o-Xylene</t>
        </is>
      </c>
      <c r="AS4" t="inlineStr">
        <is>
          <t>Formaldehyde</t>
        </is>
      </c>
      <c r="AT4" t="inlineStr">
        <is>
          <t>Acetaldehyde</t>
        </is>
      </c>
      <c r="AU4" t="inlineStr">
        <is>
          <t>Benzaldehyde</t>
        </is>
      </c>
      <c r="AV4" t="inlineStr">
        <is>
          <t>Acetone</t>
        </is>
      </c>
      <c r="AW4" t="inlineStr">
        <is>
          <t>Methyl ethyl ketone</t>
        </is>
      </c>
      <c r="AX4" t="inlineStr">
        <is>
          <t>Acrolein</t>
        </is>
      </c>
      <c r="AY4" t="inlineStr">
        <is>
          <t>Styrene</t>
        </is>
      </c>
      <c r="AZ4" t="inlineStr">
        <is>
          <t>PAH, polycyclic aromatic hydrocarbons</t>
        </is>
      </c>
      <c r="BA4" t="inlineStr">
        <is>
          <t>Arsenic</t>
        </is>
      </c>
      <c r="BB4" t="inlineStr">
        <is>
          <t>Selenium</t>
        </is>
      </c>
      <c r="BC4" t="inlineStr">
        <is>
          <t>Zinc</t>
        </is>
      </c>
      <c r="BD4" t="inlineStr">
        <is>
          <t>Copper</t>
        </is>
      </c>
      <c r="BE4" t="inlineStr">
        <is>
          <t>Nickel</t>
        </is>
      </c>
      <c r="BF4" t="inlineStr">
        <is>
          <t>Chromium</t>
        </is>
      </c>
      <c r="BG4" t="inlineStr">
        <is>
          <t>Chromium VI</t>
        </is>
      </c>
      <c r="BH4" t="inlineStr">
        <is>
          <t>Mercury</t>
        </is>
      </c>
      <c r="BI4" t="inlineStr">
        <is>
          <t>Cadmium</t>
        </is>
      </c>
      <c r="BJ4" t="inlineStr">
        <is>
          <t>treatment of road wear emissions, passenger car</t>
        </is>
      </c>
      <c r="BK4" t="inlineStr">
        <is>
          <t>treatment of tyre wear emissions, passenger car</t>
        </is>
      </c>
      <c r="BL4" t="inlineStr">
        <is>
          <t>treatment of brake wear emissions, passenger car</t>
        </is>
      </c>
    </row>
    <row r="5">
      <c r="A5" t="inlineStr">
        <is>
          <t>Bicycle, conventional, urban</t>
        </is>
      </c>
      <c r="B5" t="inlineStr">
        <is>
          <t>bicycle production</t>
        </is>
      </c>
      <c r="C5" t="inlineStr">
        <is>
          <t>Glider lightweighting</t>
        </is>
      </c>
      <c r="D5" t="inlineStr">
        <is>
          <t>bicycle production</t>
        </is>
      </c>
      <c r="F5" t="inlineStr">
        <is>
          <t>market for battery cell, Li-ion, NMC811</t>
        </is>
      </c>
      <c r="G5" t="inlineStr">
        <is>
          <t>market for battery management system, for Li-ion battery</t>
        </is>
      </c>
      <c r="J5" t="inlineStr">
        <is>
          <t>charging station, 500W</t>
        </is>
      </c>
      <c r="L5" t="inlineStr">
        <is>
          <t>market for electricity, low voltage</t>
        </is>
      </c>
      <c r="M5" t="inlineStr">
        <is>
          <t>maintenance, bicycle</t>
        </is>
      </c>
      <c r="N5" t="inlineStr">
        <is>
          <t>road construction</t>
        </is>
      </c>
      <c r="O5" t="inlineStr">
        <is>
          <t>road maintenance</t>
        </is>
      </c>
      <c r="P5" t="inlineStr">
        <is>
          <t>treatment of used bicycle</t>
        </is>
      </c>
      <c r="R5" t="inlineStr">
        <is>
          <t>market for used Li-ion battery</t>
        </is>
      </c>
      <c r="S5" t="inlineStr">
        <is>
          <t>Carbon dioxide, fossil</t>
        </is>
      </c>
      <c r="T5" t="inlineStr">
        <is>
          <t>Carbon dioxide, from soil or biomass stock</t>
        </is>
      </c>
      <c r="U5" t="inlineStr">
        <is>
          <t>Sulfur dioxide</t>
        </is>
      </c>
      <c r="V5" t="inlineStr">
        <is>
          <t>Benzene</t>
        </is>
      </c>
      <c r="W5" t="inlineStr">
        <is>
          <t>Methane, fossil</t>
        </is>
      </c>
      <c r="X5" t="inlineStr">
        <is>
          <t>Carbon monoxide, fossil</t>
        </is>
      </c>
      <c r="Y5" t="inlineStr">
        <is>
          <t>Dinitrogen monoxide</t>
        </is>
      </c>
      <c r="Z5" t="inlineStr">
        <is>
          <t>Ammonia</t>
        </is>
      </c>
      <c r="AB5" t="inlineStr">
        <is>
          <t>Nitrogen oxides</t>
        </is>
      </c>
      <c r="AC5" t="inlineStr">
        <is>
          <t>Particulates, &lt; 2.5 um</t>
        </is>
      </c>
      <c r="AD5" t="inlineStr">
        <is>
          <t>NMVOC, non-methane volatile organic compounds, unspecified origin</t>
        </is>
      </c>
      <c r="AE5" t="inlineStr">
        <is>
          <t>Ethane</t>
        </is>
      </c>
      <c r="AF5" t="inlineStr">
        <is>
          <t>Propane</t>
        </is>
      </c>
      <c r="AG5" t="inlineStr">
        <is>
          <t>Butane</t>
        </is>
      </c>
      <c r="AH5" t="inlineStr">
        <is>
          <t>Pentane</t>
        </is>
      </c>
      <c r="AI5" t="inlineStr">
        <is>
          <t>Hexane</t>
        </is>
      </c>
      <c r="AJ5" t="inlineStr">
        <is>
          <t>Cyclohexane</t>
        </is>
      </c>
      <c r="AK5" t="inlineStr">
        <is>
          <t>Heptane</t>
        </is>
      </c>
      <c r="AL5" t="inlineStr">
        <is>
          <t>Ethene</t>
        </is>
      </c>
      <c r="AM5" t="inlineStr">
        <is>
          <t>Propene</t>
        </is>
      </c>
      <c r="AN5" t="inlineStr">
        <is>
          <t>1-Pentene</t>
        </is>
      </c>
      <c r="AO5" t="inlineStr">
        <is>
          <t>Benzene</t>
        </is>
      </c>
      <c r="AP5" t="inlineStr">
        <is>
          <t>Toluene</t>
        </is>
      </c>
      <c r="AQ5" t="inlineStr">
        <is>
          <t>m-Xylene</t>
        </is>
      </c>
      <c r="AR5" t="inlineStr">
        <is>
          <t>o-Xylene</t>
        </is>
      </c>
      <c r="AS5" t="inlineStr">
        <is>
          <t>Formaldehyde</t>
        </is>
      </c>
      <c r="AT5" t="inlineStr">
        <is>
          <t>Acetaldehyde</t>
        </is>
      </c>
      <c r="AU5" t="inlineStr">
        <is>
          <t>Benzaldehyde</t>
        </is>
      </c>
      <c r="AV5" t="inlineStr">
        <is>
          <t>Acetone</t>
        </is>
      </c>
      <c r="AW5" t="inlineStr">
        <is>
          <t>Methyl ethyl ketone</t>
        </is>
      </c>
      <c r="AX5" t="inlineStr">
        <is>
          <t>Acrolein</t>
        </is>
      </c>
      <c r="AY5" t="inlineStr">
        <is>
          <t>Styrene</t>
        </is>
      </c>
      <c r="AZ5" t="inlineStr">
        <is>
          <t>PAH, polycyclic aromatic hydrocarbons</t>
        </is>
      </c>
      <c r="BA5" t="inlineStr">
        <is>
          <t>Arsenic</t>
        </is>
      </c>
      <c r="BB5" t="inlineStr">
        <is>
          <t>Selenium</t>
        </is>
      </c>
      <c r="BC5" t="inlineStr">
        <is>
          <t>Zinc</t>
        </is>
      </c>
      <c r="BD5" t="inlineStr">
        <is>
          <t>Copper</t>
        </is>
      </c>
      <c r="BE5" t="inlineStr">
        <is>
          <t>Nickel</t>
        </is>
      </c>
      <c r="BF5" t="inlineStr">
        <is>
          <t>Chromium</t>
        </is>
      </c>
      <c r="BG5" t="inlineStr">
        <is>
          <t>Chromium VI</t>
        </is>
      </c>
      <c r="BH5" t="inlineStr">
        <is>
          <t>Mercury</t>
        </is>
      </c>
      <c r="BI5" t="inlineStr">
        <is>
          <t>Cadmium</t>
        </is>
      </c>
      <c r="BJ5" t="inlineStr">
        <is>
          <t>treatment of road wear emissions, passenger car</t>
        </is>
      </c>
      <c r="BK5" t="inlineStr">
        <is>
          <t>treatment of tyre wear emissions, passenger car</t>
        </is>
      </c>
      <c r="BL5" t="inlineStr">
        <is>
          <t>treatment of brake wear emissions, passenger car</t>
        </is>
      </c>
    </row>
    <row r="6">
      <c r="A6" t="inlineStr">
        <is>
          <t>Bicycle, electric (&lt;25 km/h)</t>
        </is>
      </c>
      <c r="B6" t="inlineStr">
        <is>
          <t>electric bicycle production, without battery and motor</t>
        </is>
      </c>
      <c r="C6" t="inlineStr">
        <is>
          <t>Glider lightweighting</t>
        </is>
      </c>
      <c r="D6" t="inlineStr">
        <is>
          <t>electric bicycle production, without battery and motor</t>
        </is>
      </c>
      <c r="E6" t="inlineStr">
        <is>
          <t>market for electric motor, vehicle</t>
        </is>
      </c>
      <c r="F6" t="inlineStr">
        <is>
          <t>market for battery cell, Li-ion, NMC811</t>
        </is>
      </c>
      <c r="G6" t="inlineStr">
        <is>
          <t>market for battery management system, for Li-ion battery</t>
        </is>
      </c>
      <c r="J6" t="inlineStr">
        <is>
          <t>charging station, 500W</t>
        </is>
      </c>
      <c r="L6" t="inlineStr">
        <is>
          <t>market for electricity, low voltage</t>
        </is>
      </c>
      <c r="M6" t="inlineStr">
        <is>
          <t>maintenance, electric bicycle, without battery</t>
        </is>
      </c>
      <c r="N6" t="inlineStr">
        <is>
          <t>road construction</t>
        </is>
      </c>
      <c r="O6" t="inlineStr">
        <is>
          <t>road maintenance</t>
        </is>
      </c>
      <c r="P6" t="inlineStr">
        <is>
          <t>treatment of used electric bicycle</t>
        </is>
      </c>
      <c r="Q6" t="inlineStr">
        <is>
          <t>treatment of used electric bicycle</t>
        </is>
      </c>
      <c r="R6" t="inlineStr">
        <is>
          <t>market for used Li-ion battery</t>
        </is>
      </c>
      <c r="S6" t="inlineStr">
        <is>
          <t>Carbon dioxide, fossil</t>
        </is>
      </c>
      <c r="T6" t="inlineStr">
        <is>
          <t>Carbon dioxide, from soil or biomass stock</t>
        </is>
      </c>
      <c r="U6" t="inlineStr">
        <is>
          <t>Sulfur dioxide</t>
        </is>
      </c>
      <c r="V6" t="inlineStr">
        <is>
          <t>Benzene</t>
        </is>
      </c>
      <c r="W6" t="inlineStr">
        <is>
          <t>Methane, fossil</t>
        </is>
      </c>
      <c r="X6" t="inlineStr">
        <is>
          <t>Carbon monoxide, fossil</t>
        </is>
      </c>
      <c r="Y6" t="inlineStr">
        <is>
          <t>Dinitrogen monoxide</t>
        </is>
      </c>
      <c r="Z6" t="inlineStr">
        <is>
          <t>Ammonia</t>
        </is>
      </c>
      <c r="AB6" t="inlineStr">
        <is>
          <t>Nitrogen oxides</t>
        </is>
      </c>
      <c r="AC6" t="inlineStr">
        <is>
          <t>Particulates, &lt; 2.5 um</t>
        </is>
      </c>
      <c r="AD6" t="inlineStr">
        <is>
          <t>NMVOC, non-methane volatile organic compounds, unspecified origin</t>
        </is>
      </c>
      <c r="AE6" t="inlineStr">
        <is>
          <t>Ethane</t>
        </is>
      </c>
      <c r="AF6" t="inlineStr">
        <is>
          <t>Propane</t>
        </is>
      </c>
      <c r="AG6" t="inlineStr">
        <is>
          <t>Butane</t>
        </is>
      </c>
      <c r="AH6" t="inlineStr">
        <is>
          <t>Pentane</t>
        </is>
      </c>
      <c r="AI6" t="inlineStr">
        <is>
          <t>Hexane</t>
        </is>
      </c>
      <c r="AJ6" t="inlineStr">
        <is>
          <t>Cyclohexane</t>
        </is>
      </c>
      <c r="AK6" t="inlineStr">
        <is>
          <t>Heptane</t>
        </is>
      </c>
      <c r="AL6" t="inlineStr">
        <is>
          <t>Ethene</t>
        </is>
      </c>
      <c r="AM6" t="inlineStr">
        <is>
          <t>Propene</t>
        </is>
      </c>
      <c r="AN6" t="inlineStr">
        <is>
          <t>1-Pentene</t>
        </is>
      </c>
      <c r="AO6" t="inlineStr">
        <is>
          <t>Benzene</t>
        </is>
      </c>
      <c r="AP6" t="inlineStr">
        <is>
          <t>Toluene</t>
        </is>
      </c>
      <c r="AQ6" t="inlineStr">
        <is>
          <t>m-Xylene</t>
        </is>
      </c>
      <c r="AR6" t="inlineStr">
        <is>
          <t>o-Xylene</t>
        </is>
      </c>
      <c r="AS6" t="inlineStr">
        <is>
          <t>Formaldehyde</t>
        </is>
      </c>
      <c r="AT6" t="inlineStr">
        <is>
          <t>Acetaldehyde</t>
        </is>
      </c>
      <c r="AU6" t="inlineStr">
        <is>
          <t>Benzaldehyde</t>
        </is>
      </c>
      <c r="AV6" t="inlineStr">
        <is>
          <t>Acetone</t>
        </is>
      </c>
      <c r="AW6" t="inlineStr">
        <is>
          <t>Methyl ethyl ketone</t>
        </is>
      </c>
      <c r="AX6" t="inlineStr">
        <is>
          <t>Acrolein</t>
        </is>
      </c>
      <c r="AY6" t="inlineStr">
        <is>
          <t>Styrene</t>
        </is>
      </c>
      <c r="AZ6" t="inlineStr">
        <is>
          <t>PAH, polycyclic aromatic hydrocarbons</t>
        </is>
      </c>
      <c r="BA6" t="inlineStr">
        <is>
          <t>Arsenic</t>
        </is>
      </c>
      <c r="BB6" t="inlineStr">
        <is>
          <t>Selenium</t>
        </is>
      </c>
      <c r="BC6" t="inlineStr">
        <is>
          <t>Zinc</t>
        </is>
      </c>
      <c r="BD6" t="inlineStr">
        <is>
          <t>Copper</t>
        </is>
      </c>
      <c r="BE6" t="inlineStr">
        <is>
          <t>Nickel</t>
        </is>
      </c>
      <c r="BF6" t="inlineStr">
        <is>
          <t>Chromium</t>
        </is>
      </c>
      <c r="BG6" t="inlineStr">
        <is>
          <t>Chromium VI</t>
        </is>
      </c>
      <c r="BH6" t="inlineStr">
        <is>
          <t>Mercury</t>
        </is>
      </c>
      <c r="BI6" t="inlineStr">
        <is>
          <t>Cadmium</t>
        </is>
      </c>
      <c r="BJ6" t="inlineStr">
        <is>
          <t>treatment of road wear emissions, passenger car</t>
        </is>
      </c>
      <c r="BK6" t="inlineStr">
        <is>
          <t>treatment of tyre wear emissions, passenger car</t>
        </is>
      </c>
      <c r="BL6" t="inlineStr">
        <is>
          <t>treatment of brake wear emissions, passenger car</t>
        </is>
      </c>
    </row>
    <row r="7">
      <c r="A7" t="inlineStr">
        <is>
          <t>Bicycle, electric (&lt;45 km/h)</t>
        </is>
      </c>
      <c r="B7" t="inlineStr">
        <is>
          <t>electric bicycle production, without battery and motor</t>
        </is>
      </c>
      <c r="C7" t="inlineStr">
        <is>
          <t>Glider lightweighting</t>
        </is>
      </c>
      <c r="D7" t="inlineStr">
        <is>
          <t>electric bicycle production, without battery and motor</t>
        </is>
      </c>
      <c r="E7" t="inlineStr">
        <is>
          <t>market for electric motor, vehicle</t>
        </is>
      </c>
      <c r="F7" t="inlineStr">
        <is>
          <t>market for battery cell, Li-ion, NMC811</t>
        </is>
      </c>
      <c r="G7" t="inlineStr">
        <is>
          <t>market for battery management system, for Li-ion battery</t>
        </is>
      </c>
      <c r="J7" t="inlineStr">
        <is>
          <t>charging station, 500W</t>
        </is>
      </c>
      <c r="L7" t="inlineStr">
        <is>
          <t>market for electricity, low voltage</t>
        </is>
      </c>
      <c r="M7" t="inlineStr">
        <is>
          <t>maintenance, electric bicycle, without battery</t>
        </is>
      </c>
      <c r="N7" t="inlineStr">
        <is>
          <t>road construction</t>
        </is>
      </c>
      <c r="O7" t="inlineStr">
        <is>
          <t>road maintenance</t>
        </is>
      </c>
      <c r="P7" t="inlineStr">
        <is>
          <t>treatment of used electric bicycle</t>
        </is>
      </c>
      <c r="Q7" t="inlineStr">
        <is>
          <t>treatment of used electric bicycle</t>
        </is>
      </c>
      <c r="R7" t="inlineStr">
        <is>
          <t>market for used Li-ion battery</t>
        </is>
      </c>
      <c r="S7" t="inlineStr">
        <is>
          <t>Carbon dioxide, fossil</t>
        </is>
      </c>
      <c r="T7" t="inlineStr">
        <is>
          <t>Carbon dioxide, from soil or biomass stock</t>
        </is>
      </c>
      <c r="U7" t="inlineStr">
        <is>
          <t>Sulfur dioxide</t>
        </is>
      </c>
      <c r="V7" t="inlineStr">
        <is>
          <t>Benzene</t>
        </is>
      </c>
      <c r="W7" t="inlineStr">
        <is>
          <t>Methane, fossil</t>
        </is>
      </c>
      <c r="X7" t="inlineStr">
        <is>
          <t>Carbon monoxide, fossil</t>
        </is>
      </c>
      <c r="Y7" t="inlineStr">
        <is>
          <t>Dinitrogen monoxide</t>
        </is>
      </c>
      <c r="Z7" t="inlineStr">
        <is>
          <t>Ammonia</t>
        </is>
      </c>
      <c r="AB7" t="inlineStr">
        <is>
          <t>Nitrogen oxides</t>
        </is>
      </c>
      <c r="AC7" t="inlineStr">
        <is>
          <t>Particulates, &lt; 2.5 um</t>
        </is>
      </c>
      <c r="AD7" t="inlineStr">
        <is>
          <t>NMVOC, non-methane volatile organic compounds, unspecified origin</t>
        </is>
      </c>
      <c r="AE7" t="inlineStr">
        <is>
          <t>Ethane</t>
        </is>
      </c>
      <c r="AF7" t="inlineStr">
        <is>
          <t>Propane</t>
        </is>
      </c>
      <c r="AG7" t="inlineStr">
        <is>
          <t>Butane</t>
        </is>
      </c>
      <c r="AH7" t="inlineStr">
        <is>
          <t>Pentane</t>
        </is>
      </c>
      <c r="AI7" t="inlineStr">
        <is>
          <t>Hexane</t>
        </is>
      </c>
      <c r="AJ7" t="inlineStr">
        <is>
          <t>Cyclohexane</t>
        </is>
      </c>
      <c r="AK7" t="inlineStr">
        <is>
          <t>Heptane</t>
        </is>
      </c>
      <c r="AL7" t="inlineStr">
        <is>
          <t>Ethene</t>
        </is>
      </c>
      <c r="AM7" t="inlineStr">
        <is>
          <t>Propene</t>
        </is>
      </c>
      <c r="AN7" t="inlineStr">
        <is>
          <t>1-Pentene</t>
        </is>
      </c>
      <c r="AO7" t="inlineStr">
        <is>
          <t>Benzene</t>
        </is>
      </c>
      <c r="AP7" t="inlineStr">
        <is>
          <t>Toluene</t>
        </is>
      </c>
      <c r="AQ7" t="inlineStr">
        <is>
          <t>m-Xylene</t>
        </is>
      </c>
      <c r="AR7" t="inlineStr">
        <is>
          <t>o-Xylene</t>
        </is>
      </c>
      <c r="AS7" t="inlineStr">
        <is>
          <t>Formaldehyde</t>
        </is>
      </c>
      <c r="AT7" t="inlineStr">
        <is>
          <t>Acetaldehyde</t>
        </is>
      </c>
      <c r="AU7" t="inlineStr">
        <is>
          <t>Benzaldehyde</t>
        </is>
      </c>
      <c r="AV7" t="inlineStr">
        <is>
          <t>Acetone</t>
        </is>
      </c>
      <c r="AW7" t="inlineStr">
        <is>
          <t>Methyl ethyl ketone</t>
        </is>
      </c>
      <c r="AX7" t="inlineStr">
        <is>
          <t>Acrolein</t>
        </is>
      </c>
      <c r="AY7" t="inlineStr">
        <is>
          <t>Styrene</t>
        </is>
      </c>
      <c r="AZ7" t="inlineStr">
        <is>
          <t>PAH, polycyclic aromatic hydrocarbons</t>
        </is>
      </c>
      <c r="BA7" t="inlineStr">
        <is>
          <t>Arsenic</t>
        </is>
      </c>
      <c r="BB7" t="inlineStr">
        <is>
          <t>Selenium</t>
        </is>
      </c>
      <c r="BC7" t="inlineStr">
        <is>
          <t>Zinc</t>
        </is>
      </c>
      <c r="BD7" t="inlineStr">
        <is>
          <t>Copper</t>
        </is>
      </c>
      <c r="BE7" t="inlineStr">
        <is>
          <t>Nickel</t>
        </is>
      </c>
      <c r="BF7" t="inlineStr">
        <is>
          <t>Chromium</t>
        </is>
      </c>
      <c r="BG7" t="inlineStr">
        <is>
          <t>Chromium VI</t>
        </is>
      </c>
      <c r="BH7" t="inlineStr">
        <is>
          <t>Mercury</t>
        </is>
      </c>
      <c r="BI7" t="inlineStr">
        <is>
          <t>Cadmium</t>
        </is>
      </c>
      <c r="BJ7" t="inlineStr">
        <is>
          <t>treatment of road wear emissions, passenger car</t>
        </is>
      </c>
      <c r="BK7" t="inlineStr">
        <is>
          <t>treatment of tyre wear emissions, passenger car</t>
        </is>
      </c>
      <c r="BL7" t="inlineStr">
        <is>
          <t>treatment of brake wear emissions, passenger car</t>
        </is>
      </c>
    </row>
    <row r="8">
      <c r="A8" t="inlineStr">
        <is>
          <t>Bicycle, battery electric, cargo bike</t>
        </is>
      </c>
      <c r="B8" t="inlineStr">
        <is>
          <t>electric bicycle production, without battery and motor</t>
        </is>
      </c>
      <c r="C8" t="inlineStr">
        <is>
          <t>Glider lightweighting</t>
        </is>
      </c>
      <c r="D8" t="inlineStr">
        <is>
          <t>electric bicycle production, without battery and motor</t>
        </is>
      </c>
      <c r="E8" t="inlineStr">
        <is>
          <t>market for electric motor, vehicle</t>
        </is>
      </c>
      <c r="F8" t="inlineStr">
        <is>
          <t>market for battery cell, Li-ion, NMC811</t>
        </is>
      </c>
      <c r="G8" t="inlineStr">
        <is>
          <t>market for battery management system, for Li-ion battery</t>
        </is>
      </c>
      <c r="J8" t="inlineStr">
        <is>
          <t>charging station, 500W</t>
        </is>
      </c>
      <c r="L8" t="inlineStr">
        <is>
          <t>market for electricity, low voltage</t>
        </is>
      </c>
      <c r="M8" t="inlineStr">
        <is>
          <t>maintenance, electric bicycle, without battery</t>
        </is>
      </c>
      <c r="N8" t="inlineStr">
        <is>
          <t>road construction</t>
        </is>
      </c>
      <c r="O8" t="inlineStr">
        <is>
          <t>road maintenance</t>
        </is>
      </c>
      <c r="P8" t="inlineStr">
        <is>
          <t>treatment of used electric bicycle</t>
        </is>
      </c>
      <c r="Q8" t="inlineStr">
        <is>
          <t>treatment of used electric bicycle</t>
        </is>
      </c>
      <c r="R8" t="inlineStr">
        <is>
          <t>market for used Li-ion battery</t>
        </is>
      </c>
      <c r="S8" t="inlineStr">
        <is>
          <t>Carbon dioxide, fossil</t>
        </is>
      </c>
      <c r="T8" t="inlineStr">
        <is>
          <t>Carbon dioxide, from soil or biomass stock</t>
        </is>
      </c>
      <c r="U8" t="inlineStr">
        <is>
          <t>Sulfur dioxide</t>
        </is>
      </c>
      <c r="V8" t="inlineStr">
        <is>
          <t>Benzene</t>
        </is>
      </c>
      <c r="W8" t="inlineStr">
        <is>
          <t>Methane, fossil</t>
        </is>
      </c>
      <c r="X8" t="inlineStr">
        <is>
          <t>Carbon monoxide, fossil</t>
        </is>
      </c>
      <c r="Y8" t="inlineStr">
        <is>
          <t>Dinitrogen monoxide</t>
        </is>
      </c>
      <c r="Z8" t="inlineStr">
        <is>
          <t>Ammonia</t>
        </is>
      </c>
      <c r="AB8" t="inlineStr">
        <is>
          <t>Nitrogen oxides</t>
        </is>
      </c>
      <c r="AC8" t="inlineStr">
        <is>
          <t>Particulates, &lt; 2.5 um</t>
        </is>
      </c>
      <c r="AD8" t="inlineStr">
        <is>
          <t>NMVOC, non-methane volatile organic compounds, unspecified origin</t>
        </is>
      </c>
      <c r="AE8" t="inlineStr">
        <is>
          <t>Ethane</t>
        </is>
      </c>
      <c r="AF8" t="inlineStr">
        <is>
          <t>Propane</t>
        </is>
      </c>
      <c r="AG8" t="inlineStr">
        <is>
          <t>Butane</t>
        </is>
      </c>
      <c r="AH8" t="inlineStr">
        <is>
          <t>Pentane</t>
        </is>
      </c>
      <c r="AI8" t="inlineStr">
        <is>
          <t>Hexane</t>
        </is>
      </c>
      <c r="AJ8" t="inlineStr">
        <is>
          <t>Cyclohexane</t>
        </is>
      </c>
      <c r="AK8" t="inlineStr">
        <is>
          <t>Heptane</t>
        </is>
      </c>
      <c r="AL8" t="inlineStr">
        <is>
          <t>Ethene</t>
        </is>
      </c>
      <c r="AM8" t="inlineStr">
        <is>
          <t>Propene</t>
        </is>
      </c>
      <c r="AN8" t="inlineStr">
        <is>
          <t>1-Pentene</t>
        </is>
      </c>
      <c r="AO8" t="inlineStr">
        <is>
          <t>Benzene</t>
        </is>
      </c>
      <c r="AP8" t="inlineStr">
        <is>
          <t>Toluene</t>
        </is>
      </c>
      <c r="AQ8" t="inlineStr">
        <is>
          <t>m-Xylene</t>
        </is>
      </c>
      <c r="AR8" t="inlineStr">
        <is>
          <t>o-Xylene</t>
        </is>
      </c>
      <c r="AS8" t="inlineStr">
        <is>
          <t>Formaldehyde</t>
        </is>
      </c>
      <c r="AT8" t="inlineStr">
        <is>
          <t>Acetaldehyde</t>
        </is>
      </c>
      <c r="AU8" t="inlineStr">
        <is>
          <t>Benzaldehyde</t>
        </is>
      </c>
      <c r="AV8" t="inlineStr">
        <is>
          <t>Acetone</t>
        </is>
      </c>
      <c r="AW8" t="inlineStr">
        <is>
          <t>Methyl ethyl ketone</t>
        </is>
      </c>
      <c r="AX8" t="inlineStr">
        <is>
          <t>Acrolein</t>
        </is>
      </c>
      <c r="AY8" t="inlineStr">
        <is>
          <t>Styrene</t>
        </is>
      </c>
      <c r="AZ8" t="inlineStr">
        <is>
          <t>PAH, polycyclic aromatic hydrocarbons</t>
        </is>
      </c>
      <c r="BA8" t="inlineStr">
        <is>
          <t>Arsenic</t>
        </is>
      </c>
      <c r="BB8" t="inlineStr">
        <is>
          <t>Selenium</t>
        </is>
      </c>
      <c r="BC8" t="inlineStr">
        <is>
          <t>Zinc</t>
        </is>
      </c>
      <c r="BD8" t="inlineStr">
        <is>
          <t>Copper</t>
        </is>
      </c>
      <c r="BE8" t="inlineStr">
        <is>
          <t>Nickel</t>
        </is>
      </c>
      <c r="BF8" t="inlineStr">
        <is>
          <t>Chromium</t>
        </is>
      </c>
      <c r="BG8" t="inlineStr">
        <is>
          <t>Chromium VI</t>
        </is>
      </c>
      <c r="BH8" t="inlineStr">
        <is>
          <t>Mercury</t>
        </is>
      </c>
      <c r="BI8" t="inlineStr">
        <is>
          <t>Cadmium</t>
        </is>
      </c>
      <c r="BJ8" t="inlineStr">
        <is>
          <t>treatment of road wear emissions, passenger car</t>
        </is>
      </c>
      <c r="BK8" t="inlineStr">
        <is>
          <t>treatment of tyre wear emissions, passenger car</t>
        </is>
      </c>
      <c r="BL8" t="inlineStr">
        <is>
          <t>treatment of brake wear emissions, passenger car</t>
        </is>
      </c>
    </row>
    <row r="9">
      <c r="A9" t="inlineStr">
        <is>
          <t>Tram, electric</t>
        </is>
      </c>
      <c r="B9" t="inlineStr">
        <is>
          <t>tram production</t>
        </is>
      </c>
      <c r="C9" t="inlineStr">
        <is>
          <t>Glider lightweighting</t>
        </is>
      </c>
      <c r="D9" t="inlineStr">
        <is>
          <t>tram production</t>
        </is>
      </c>
      <c r="E9" t="inlineStr">
        <is>
          <t>tram production</t>
        </is>
      </c>
      <c r="F9" t="inlineStr">
        <is>
          <t>market for battery cell, Li-ion, NMC811</t>
        </is>
      </c>
      <c r="G9" t="inlineStr">
        <is>
          <t>market for battery management system, for Li-ion battery</t>
        </is>
      </c>
      <c r="L9" t="inlineStr">
        <is>
          <t>market for electricity, medium voltage</t>
        </is>
      </c>
      <c r="M9" t="inlineStr">
        <is>
          <t>maintenance, tram</t>
        </is>
      </c>
      <c r="N9" t="inlineStr">
        <is>
          <t>tram track construction</t>
        </is>
      </c>
      <c r="P9" t="inlineStr">
        <is>
          <t>treatment of used tram</t>
        </is>
      </c>
      <c r="Q9" t="inlineStr">
        <is>
          <t>treatment of used tram</t>
        </is>
      </c>
      <c r="R9" t="inlineStr">
        <is>
          <t>market for used Li-ion battery</t>
        </is>
      </c>
      <c r="S9" t="inlineStr">
        <is>
          <t>Carbon dioxide, fossil</t>
        </is>
      </c>
      <c r="T9" t="inlineStr">
        <is>
          <t>Carbon dioxide, from soil or biomass stock</t>
        </is>
      </c>
      <c r="U9" t="inlineStr">
        <is>
          <t>Sulfur dioxide</t>
        </is>
      </c>
      <c r="V9" t="inlineStr">
        <is>
          <t>Benzene</t>
        </is>
      </c>
      <c r="W9" t="inlineStr">
        <is>
          <t>Methane, fossil</t>
        </is>
      </c>
      <c r="X9" t="inlineStr">
        <is>
          <t>Carbon monoxide, fossil</t>
        </is>
      </c>
      <c r="Y9" t="inlineStr">
        <is>
          <t>Dinitrogen monoxide</t>
        </is>
      </c>
      <c r="Z9" t="inlineStr">
        <is>
          <t>Ammonia</t>
        </is>
      </c>
      <c r="AB9" t="inlineStr">
        <is>
          <t>Nitrogen oxides</t>
        </is>
      </c>
      <c r="AC9" t="inlineStr">
        <is>
          <t>Particulates, &lt; 2.5 um</t>
        </is>
      </c>
      <c r="AD9" t="inlineStr">
        <is>
          <t>NMVOC, non-methane volatile organic compounds, unspecified origin</t>
        </is>
      </c>
      <c r="AE9" t="inlineStr">
        <is>
          <t>Ethane</t>
        </is>
      </c>
      <c r="AF9" t="inlineStr">
        <is>
          <t>Propane</t>
        </is>
      </c>
      <c r="AG9" t="inlineStr">
        <is>
          <t>Butane</t>
        </is>
      </c>
      <c r="AH9" t="inlineStr">
        <is>
          <t>Pentane</t>
        </is>
      </c>
      <c r="AI9" t="inlineStr">
        <is>
          <t>Hexane</t>
        </is>
      </c>
      <c r="AJ9" t="inlineStr">
        <is>
          <t>Cyclohexane</t>
        </is>
      </c>
      <c r="AK9" t="inlineStr">
        <is>
          <t>Heptane</t>
        </is>
      </c>
      <c r="AL9" t="inlineStr">
        <is>
          <t>Ethene</t>
        </is>
      </c>
      <c r="AM9" t="inlineStr">
        <is>
          <t>Propene</t>
        </is>
      </c>
      <c r="AN9" t="inlineStr">
        <is>
          <t>1-Pentene</t>
        </is>
      </c>
      <c r="AO9" t="inlineStr">
        <is>
          <t>Benzene</t>
        </is>
      </c>
      <c r="AP9" t="inlineStr">
        <is>
          <t>Toluene</t>
        </is>
      </c>
      <c r="AQ9" t="inlineStr">
        <is>
          <t>m-Xylene</t>
        </is>
      </c>
      <c r="AR9" t="inlineStr">
        <is>
          <t>o-Xylene</t>
        </is>
      </c>
      <c r="AS9" t="inlineStr">
        <is>
          <t>Formaldehyde</t>
        </is>
      </c>
      <c r="AT9" t="inlineStr">
        <is>
          <t>Acetaldehyde</t>
        </is>
      </c>
      <c r="AU9" t="inlineStr">
        <is>
          <t>Benzaldehyde</t>
        </is>
      </c>
      <c r="AV9" t="inlineStr">
        <is>
          <t>Acetone</t>
        </is>
      </c>
      <c r="AW9" t="inlineStr">
        <is>
          <t>Methyl ethyl ketone</t>
        </is>
      </c>
      <c r="AX9" t="inlineStr">
        <is>
          <t>Acrolein</t>
        </is>
      </c>
      <c r="AY9" t="inlineStr">
        <is>
          <t>Styrene</t>
        </is>
      </c>
      <c r="AZ9" t="inlineStr">
        <is>
          <t>PAH, polycyclic aromatic hydrocarbons</t>
        </is>
      </c>
      <c r="BA9" t="inlineStr">
        <is>
          <t>Arsenic</t>
        </is>
      </c>
      <c r="BB9" t="inlineStr">
        <is>
          <t>Selenium</t>
        </is>
      </c>
      <c r="BC9" t="inlineStr">
        <is>
          <t>Zinc</t>
        </is>
      </c>
      <c r="BD9" t="inlineStr">
        <is>
          <t>Copper</t>
        </is>
      </c>
      <c r="BE9" t="inlineStr">
        <is>
          <t>Nickel</t>
        </is>
      </c>
      <c r="BF9" t="inlineStr">
        <is>
          <t>Chromium</t>
        </is>
      </c>
      <c r="BG9" t="inlineStr">
        <is>
          <t>Chromium VI</t>
        </is>
      </c>
      <c r="BH9" t="inlineStr">
        <is>
          <t>Mercury</t>
        </is>
      </c>
      <c r="BI9" t="inlineStr">
        <is>
          <t>Cadmium</t>
        </is>
      </c>
      <c r="BJ9" t="inlineStr">
        <is>
          <t>treatment of road wear emissions, passenger car</t>
        </is>
      </c>
      <c r="BK9" t="inlineStr">
        <is>
          <t>treatment of tyre wear emissions, passenger car</t>
        </is>
      </c>
      <c r="BL9" t="inlineStr">
        <is>
          <t>treatment of brake wear emissions, passenger car</t>
        </is>
      </c>
    </row>
    <row r="10">
      <c r="A10" t="inlineStr">
        <is>
          <t>Moped, gasoline, &lt;4kW, EURO-3</t>
        </is>
      </c>
      <c r="B10" t="inlineStr">
        <is>
          <t>motor scooter production</t>
        </is>
      </c>
      <c r="C10" t="inlineStr">
        <is>
          <t>Glider lightweighting</t>
        </is>
      </c>
      <c r="D10" t="inlineStr">
        <is>
          <t>motor scooter production</t>
        </is>
      </c>
      <c r="I10" t="inlineStr">
        <is>
          <t>polyethylene production, high density, granulate</t>
        </is>
      </c>
      <c r="K10" t="inlineStr">
        <is>
          <t>petrol blending for two-stroke engines</t>
        </is>
      </c>
      <c r="M10" t="inlineStr">
        <is>
          <t>maintenance, motor scooter</t>
        </is>
      </c>
      <c r="N10" t="inlineStr">
        <is>
          <t>road construction</t>
        </is>
      </c>
      <c r="O10" t="inlineStr">
        <is>
          <t>road maintenance</t>
        </is>
      </c>
      <c r="S10" t="inlineStr">
        <is>
          <t>Carbon dioxide, fossil</t>
        </is>
      </c>
      <c r="T10" t="inlineStr">
        <is>
          <t>Carbon dioxide, from soil or biomass stock</t>
        </is>
      </c>
      <c r="U10" t="inlineStr">
        <is>
          <t>Sulfur dioxide</t>
        </is>
      </c>
      <c r="V10" t="inlineStr">
        <is>
          <t>Benzene</t>
        </is>
      </c>
      <c r="W10" t="inlineStr">
        <is>
          <t>Methane, fossil</t>
        </is>
      </c>
      <c r="X10" t="inlineStr">
        <is>
          <t>Carbon monoxide, fossil</t>
        </is>
      </c>
      <c r="Y10" t="inlineStr">
        <is>
          <t>Dinitrogen monoxide</t>
        </is>
      </c>
      <c r="Z10" t="inlineStr">
        <is>
          <t>Ammonia</t>
        </is>
      </c>
      <c r="AB10" t="inlineStr">
        <is>
          <t>Nitrogen oxides</t>
        </is>
      </c>
      <c r="AC10" t="inlineStr">
        <is>
          <t>Particulates, &lt; 2.5 um</t>
        </is>
      </c>
      <c r="AD10" t="inlineStr">
        <is>
          <t>NMVOC, non-methane volatile organic compounds, unspecified origin</t>
        </is>
      </c>
      <c r="AE10" t="inlineStr">
        <is>
          <t>Ethane</t>
        </is>
      </c>
      <c r="AF10" t="inlineStr">
        <is>
          <t>Propane</t>
        </is>
      </c>
      <c r="AG10" t="inlineStr">
        <is>
          <t>Butane</t>
        </is>
      </c>
      <c r="AH10" t="inlineStr">
        <is>
          <t>Pentane</t>
        </is>
      </c>
      <c r="AI10" t="inlineStr">
        <is>
          <t>Hexane</t>
        </is>
      </c>
      <c r="AJ10" t="inlineStr">
        <is>
          <t>Cyclohexane</t>
        </is>
      </c>
      <c r="AK10" t="inlineStr">
        <is>
          <t>Heptane</t>
        </is>
      </c>
      <c r="AL10" t="inlineStr">
        <is>
          <t>Ethene</t>
        </is>
      </c>
      <c r="AM10" t="inlineStr">
        <is>
          <t>Propene</t>
        </is>
      </c>
      <c r="AN10" t="inlineStr">
        <is>
          <t>1-Pentene</t>
        </is>
      </c>
      <c r="AO10" t="inlineStr">
        <is>
          <t>Benzene</t>
        </is>
      </c>
      <c r="AP10" t="inlineStr">
        <is>
          <t>Toluene</t>
        </is>
      </c>
      <c r="AQ10" t="inlineStr">
        <is>
          <t>m-Xylene</t>
        </is>
      </c>
      <c r="AR10" t="inlineStr">
        <is>
          <t>o-Xylene</t>
        </is>
      </c>
      <c r="AS10" t="inlineStr">
        <is>
          <t>Formaldehyde</t>
        </is>
      </c>
      <c r="AT10" t="inlineStr">
        <is>
          <t>Acetaldehyde</t>
        </is>
      </c>
      <c r="AU10" t="inlineStr">
        <is>
          <t>Benzaldehyde</t>
        </is>
      </c>
      <c r="AV10" t="inlineStr">
        <is>
          <t>Acetone</t>
        </is>
      </c>
      <c r="AW10" t="inlineStr">
        <is>
          <t>Methyl ethyl ketone</t>
        </is>
      </c>
      <c r="AX10" t="inlineStr">
        <is>
          <t>Acrolein</t>
        </is>
      </c>
      <c r="AY10" t="inlineStr">
        <is>
          <t>Styrene</t>
        </is>
      </c>
      <c r="AZ10" t="inlineStr">
        <is>
          <t>PAH, polycyclic aromatic hydrocarbons</t>
        </is>
      </c>
      <c r="BA10" t="inlineStr">
        <is>
          <t>Arsenic</t>
        </is>
      </c>
      <c r="BB10" t="inlineStr">
        <is>
          <t>Selenium</t>
        </is>
      </c>
      <c r="BC10" t="inlineStr">
        <is>
          <t>Zinc</t>
        </is>
      </c>
      <c r="BD10" t="inlineStr">
        <is>
          <t>Copper</t>
        </is>
      </c>
      <c r="BE10" t="inlineStr">
        <is>
          <t>Nickel</t>
        </is>
      </c>
      <c r="BF10" t="inlineStr">
        <is>
          <t>Chromium</t>
        </is>
      </c>
      <c r="BG10" t="inlineStr">
        <is>
          <t>Chromium VI</t>
        </is>
      </c>
      <c r="BH10" t="inlineStr">
        <is>
          <t>Mercury</t>
        </is>
      </c>
      <c r="BI10" t="inlineStr">
        <is>
          <t>Cadmium</t>
        </is>
      </c>
      <c r="BJ10" t="inlineStr">
        <is>
          <t>treatment of road wear emissions, passenger car</t>
        </is>
      </c>
      <c r="BK10" t="inlineStr">
        <is>
          <t>treatment of tyre wear emissions, passenger car</t>
        </is>
      </c>
      <c r="BL10" t="inlineStr">
        <is>
          <t>treatment of brake wear emissions, passenger car</t>
        </is>
      </c>
    </row>
    <row r="11">
      <c r="A11" t="inlineStr">
        <is>
          <t>Moped, gasoline, &lt;4kW, EURO-4</t>
        </is>
      </c>
      <c r="B11" t="inlineStr">
        <is>
          <t>motor scooter production</t>
        </is>
      </c>
      <c r="C11" t="inlineStr">
        <is>
          <t>Glider lightweighting</t>
        </is>
      </c>
      <c r="D11" t="inlineStr">
        <is>
          <t>motor scooter production</t>
        </is>
      </c>
      <c r="I11" t="inlineStr">
        <is>
          <t>polyethylene production, high density, granulate</t>
        </is>
      </c>
      <c r="K11" t="inlineStr">
        <is>
          <t>petrol blending for two-stroke engines</t>
        </is>
      </c>
      <c r="M11" t="inlineStr">
        <is>
          <t>maintenance, motor scooter</t>
        </is>
      </c>
      <c r="N11" t="inlineStr">
        <is>
          <t>road construction</t>
        </is>
      </c>
      <c r="O11" t="inlineStr">
        <is>
          <t>road maintenance</t>
        </is>
      </c>
      <c r="S11" t="inlineStr">
        <is>
          <t>Carbon dioxide, fossil</t>
        </is>
      </c>
      <c r="T11" t="inlineStr">
        <is>
          <t>Carbon dioxide, from soil or biomass stock</t>
        </is>
      </c>
      <c r="U11" t="inlineStr">
        <is>
          <t>Sulfur dioxide</t>
        </is>
      </c>
      <c r="V11" t="inlineStr">
        <is>
          <t>Benzene</t>
        </is>
      </c>
      <c r="W11" t="inlineStr">
        <is>
          <t>Methane, fossil</t>
        </is>
      </c>
      <c r="X11" t="inlineStr">
        <is>
          <t>Carbon monoxide, fossil</t>
        </is>
      </c>
      <c r="Y11" t="inlineStr">
        <is>
          <t>Dinitrogen monoxide</t>
        </is>
      </c>
      <c r="Z11" t="inlineStr">
        <is>
          <t>Ammonia</t>
        </is>
      </c>
      <c r="AB11" t="inlineStr">
        <is>
          <t>Nitrogen oxides</t>
        </is>
      </c>
      <c r="AC11" t="inlineStr">
        <is>
          <t>Particulates, &lt; 2.5 um</t>
        </is>
      </c>
      <c r="AD11" t="inlineStr">
        <is>
          <t>NMVOC, non-methane volatile organic compounds, unspecified origin</t>
        </is>
      </c>
      <c r="AE11" t="inlineStr">
        <is>
          <t>Ethane</t>
        </is>
      </c>
      <c r="AF11" t="inlineStr">
        <is>
          <t>Propane</t>
        </is>
      </c>
      <c r="AG11" t="inlineStr">
        <is>
          <t>Butane</t>
        </is>
      </c>
      <c r="AH11" t="inlineStr">
        <is>
          <t>Pentane</t>
        </is>
      </c>
      <c r="AI11" t="inlineStr">
        <is>
          <t>Hexane</t>
        </is>
      </c>
      <c r="AJ11" t="inlineStr">
        <is>
          <t>Cyclohexane</t>
        </is>
      </c>
      <c r="AK11" t="inlineStr">
        <is>
          <t>Heptane</t>
        </is>
      </c>
      <c r="AL11" t="inlineStr">
        <is>
          <t>Ethene</t>
        </is>
      </c>
      <c r="AM11" t="inlineStr">
        <is>
          <t>Propene</t>
        </is>
      </c>
      <c r="AN11" t="inlineStr">
        <is>
          <t>1-Pentene</t>
        </is>
      </c>
      <c r="AO11" t="inlineStr">
        <is>
          <t>Benzene</t>
        </is>
      </c>
      <c r="AP11" t="inlineStr">
        <is>
          <t>Toluene</t>
        </is>
      </c>
      <c r="AQ11" t="inlineStr">
        <is>
          <t>m-Xylene</t>
        </is>
      </c>
      <c r="AR11" t="inlineStr">
        <is>
          <t>o-Xylene</t>
        </is>
      </c>
      <c r="AS11" t="inlineStr">
        <is>
          <t>Formaldehyde</t>
        </is>
      </c>
      <c r="AT11" t="inlineStr">
        <is>
          <t>Acetaldehyde</t>
        </is>
      </c>
      <c r="AU11" t="inlineStr">
        <is>
          <t>Benzaldehyde</t>
        </is>
      </c>
      <c r="AV11" t="inlineStr">
        <is>
          <t>Acetone</t>
        </is>
      </c>
      <c r="AW11" t="inlineStr">
        <is>
          <t>Methyl ethyl ketone</t>
        </is>
      </c>
      <c r="AX11" t="inlineStr">
        <is>
          <t>Acrolein</t>
        </is>
      </c>
      <c r="AY11" t="inlineStr">
        <is>
          <t>Styrene</t>
        </is>
      </c>
      <c r="AZ11" t="inlineStr">
        <is>
          <t>PAH, polycyclic aromatic hydrocarbons</t>
        </is>
      </c>
      <c r="BA11" t="inlineStr">
        <is>
          <t>Arsenic</t>
        </is>
      </c>
      <c r="BB11" t="inlineStr">
        <is>
          <t>Selenium</t>
        </is>
      </c>
      <c r="BC11" t="inlineStr">
        <is>
          <t>Zinc</t>
        </is>
      </c>
      <c r="BD11" t="inlineStr">
        <is>
          <t>Copper</t>
        </is>
      </c>
      <c r="BE11" t="inlineStr">
        <is>
          <t>Nickel</t>
        </is>
      </c>
      <c r="BF11" t="inlineStr">
        <is>
          <t>Chromium</t>
        </is>
      </c>
      <c r="BG11" t="inlineStr">
        <is>
          <t>Chromium VI</t>
        </is>
      </c>
      <c r="BH11" t="inlineStr">
        <is>
          <t>Mercury</t>
        </is>
      </c>
      <c r="BI11" t="inlineStr">
        <is>
          <t>Cadmium</t>
        </is>
      </c>
      <c r="BJ11" t="inlineStr">
        <is>
          <t>treatment of road wear emissions, passenger car</t>
        </is>
      </c>
      <c r="BK11" t="inlineStr">
        <is>
          <t>treatment of tyre wear emissions, passenger car</t>
        </is>
      </c>
      <c r="BL11" t="inlineStr">
        <is>
          <t>treatment of brake wear emissions, passenger car</t>
        </is>
      </c>
    </row>
    <row r="12">
      <c r="A12" t="inlineStr">
        <is>
          <t>Moped, gasoline, &lt;4kW, EURO-5</t>
        </is>
      </c>
      <c r="B12" t="inlineStr">
        <is>
          <t>motor scooter production</t>
        </is>
      </c>
      <c r="C12" t="inlineStr">
        <is>
          <t>Glider lightweighting</t>
        </is>
      </c>
      <c r="D12" t="inlineStr">
        <is>
          <t>motor scooter production</t>
        </is>
      </c>
      <c r="I12" t="inlineStr">
        <is>
          <t>polyethylene production, high density, granulate</t>
        </is>
      </c>
      <c r="K12" t="inlineStr">
        <is>
          <t>petrol blending for two-stroke engines</t>
        </is>
      </c>
      <c r="M12" t="inlineStr">
        <is>
          <t>maintenance, motor scooter</t>
        </is>
      </c>
      <c r="N12" t="inlineStr">
        <is>
          <t>road construction</t>
        </is>
      </c>
      <c r="O12" t="inlineStr">
        <is>
          <t>road maintenance</t>
        </is>
      </c>
      <c r="S12" t="inlineStr">
        <is>
          <t>Carbon dioxide, fossil</t>
        </is>
      </c>
      <c r="T12" t="inlineStr">
        <is>
          <t>Carbon dioxide, from soil or biomass stock</t>
        </is>
      </c>
      <c r="U12" t="inlineStr">
        <is>
          <t>Sulfur dioxide</t>
        </is>
      </c>
      <c r="V12" t="inlineStr">
        <is>
          <t>Benzene</t>
        </is>
      </c>
      <c r="W12" t="inlineStr">
        <is>
          <t>Methane, fossil</t>
        </is>
      </c>
      <c r="X12" t="inlineStr">
        <is>
          <t>Carbon monoxide, fossil</t>
        </is>
      </c>
      <c r="Y12" t="inlineStr">
        <is>
          <t>Dinitrogen monoxide</t>
        </is>
      </c>
      <c r="Z12" t="inlineStr">
        <is>
          <t>Ammonia</t>
        </is>
      </c>
      <c r="AB12" t="inlineStr">
        <is>
          <t>Nitrogen oxides</t>
        </is>
      </c>
      <c r="AC12" t="inlineStr">
        <is>
          <t>Particulates, &lt; 2.5 um</t>
        </is>
      </c>
      <c r="AD12" t="inlineStr">
        <is>
          <t>NMVOC, non-methane volatile organic compounds, unspecified origin</t>
        </is>
      </c>
      <c r="AE12" t="inlineStr">
        <is>
          <t>Ethane</t>
        </is>
      </c>
      <c r="AF12" t="inlineStr">
        <is>
          <t>Propane</t>
        </is>
      </c>
      <c r="AG12" t="inlineStr">
        <is>
          <t>Butane</t>
        </is>
      </c>
      <c r="AH12" t="inlineStr">
        <is>
          <t>Pentane</t>
        </is>
      </c>
      <c r="AI12" t="inlineStr">
        <is>
          <t>Hexane</t>
        </is>
      </c>
      <c r="AJ12" t="inlineStr">
        <is>
          <t>Cyclohexane</t>
        </is>
      </c>
      <c r="AK12" t="inlineStr">
        <is>
          <t>Heptane</t>
        </is>
      </c>
      <c r="AL12" t="inlineStr">
        <is>
          <t>Ethene</t>
        </is>
      </c>
      <c r="AM12" t="inlineStr">
        <is>
          <t>Propene</t>
        </is>
      </c>
      <c r="AN12" t="inlineStr">
        <is>
          <t>1-Pentene</t>
        </is>
      </c>
      <c r="AO12" t="inlineStr">
        <is>
          <t>Benzene</t>
        </is>
      </c>
      <c r="AP12" t="inlineStr">
        <is>
          <t>Toluene</t>
        </is>
      </c>
      <c r="AQ12" t="inlineStr">
        <is>
          <t>m-Xylene</t>
        </is>
      </c>
      <c r="AR12" t="inlineStr">
        <is>
          <t>o-Xylene</t>
        </is>
      </c>
      <c r="AS12" t="inlineStr">
        <is>
          <t>Formaldehyde</t>
        </is>
      </c>
      <c r="AT12" t="inlineStr">
        <is>
          <t>Acetaldehyde</t>
        </is>
      </c>
      <c r="AU12" t="inlineStr">
        <is>
          <t>Benzaldehyde</t>
        </is>
      </c>
      <c r="AV12" t="inlineStr">
        <is>
          <t>Acetone</t>
        </is>
      </c>
      <c r="AW12" t="inlineStr">
        <is>
          <t>Methyl ethyl ketone</t>
        </is>
      </c>
      <c r="AX12" t="inlineStr">
        <is>
          <t>Acrolein</t>
        </is>
      </c>
      <c r="AY12" t="inlineStr">
        <is>
          <t>Styrene</t>
        </is>
      </c>
      <c r="AZ12" t="inlineStr">
        <is>
          <t>PAH, polycyclic aromatic hydrocarbons</t>
        </is>
      </c>
      <c r="BA12" t="inlineStr">
        <is>
          <t>Arsenic</t>
        </is>
      </c>
      <c r="BB12" t="inlineStr">
        <is>
          <t>Selenium</t>
        </is>
      </c>
      <c r="BC12" t="inlineStr">
        <is>
          <t>Zinc</t>
        </is>
      </c>
      <c r="BD12" t="inlineStr">
        <is>
          <t>Copper</t>
        </is>
      </c>
      <c r="BE12" t="inlineStr">
        <is>
          <t>Nickel</t>
        </is>
      </c>
      <c r="BF12" t="inlineStr">
        <is>
          <t>Chromium</t>
        </is>
      </c>
      <c r="BG12" t="inlineStr">
        <is>
          <t>Chromium VI</t>
        </is>
      </c>
      <c r="BH12" t="inlineStr">
        <is>
          <t>Mercury</t>
        </is>
      </c>
      <c r="BI12" t="inlineStr">
        <is>
          <t>Cadmium</t>
        </is>
      </c>
      <c r="BJ12" t="inlineStr">
        <is>
          <t>treatment of road wear emissions, passenger car</t>
        </is>
      </c>
      <c r="BK12" t="inlineStr">
        <is>
          <t>treatment of tyre wear emissions, passenger car</t>
        </is>
      </c>
      <c r="BL12" t="inlineStr">
        <is>
          <t>treatment of brake wear emissions, passenger car</t>
        </is>
      </c>
    </row>
    <row r="13">
      <c r="A13" t="inlineStr">
        <is>
          <t>Scooter, gasoline, &lt;4kW, EURO-3</t>
        </is>
      </c>
      <c r="B13" t="inlineStr">
        <is>
          <t>motor scooter production</t>
        </is>
      </c>
      <c r="C13" t="inlineStr">
        <is>
          <t>Glider lightweighting</t>
        </is>
      </c>
      <c r="D13" t="inlineStr">
        <is>
          <t>motor scooter production</t>
        </is>
      </c>
      <c r="I13" t="inlineStr">
        <is>
          <t>polyethylene production, high density, granulate</t>
        </is>
      </c>
      <c r="K13" t="inlineStr">
        <is>
          <t>petrol blending for two-stroke engines</t>
        </is>
      </c>
      <c r="M13" t="inlineStr">
        <is>
          <t>maintenance, motor scooter</t>
        </is>
      </c>
      <c r="N13" t="inlineStr">
        <is>
          <t>road construction</t>
        </is>
      </c>
      <c r="O13" t="inlineStr">
        <is>
          <t>road maintenance</t>
        </is>
      </c>
      <c r="S13" t="inlineStr">
        <is>
          <t>Carbon dioxide, fossil</t>
        </is>
      </c>
      <c r="T13" t="inlineStr">
        <is>
          <t>Carbon dioxide, from soil or biomass stock</t>
        </is>
      </c>
      <c r="U13" t="inlineStr">
        <is>
          <t>Sulfur dioxide</t>
        </is>
      </c>
      <c r="V13" t="inlineStr">
        <is>
          <t>Benzene</t>
        </is>
      </c>
      <c r="W13" t="inlineStr">
        <is>
          <t>Methane, fossil</t>
        </is>
      </c>
      <c r="X13" t="inlineStr">
        <is>
          <t>Carbon monoxide, fossil</t>
        </is>
      </c>
      <c r="Y13" t="inlineStr">
        <is>
          <t>Dinitrogen monoxide</t>
        </is>
      </c>
      <c r="Z13" t="inlineStr">
        <is>
          <t>Ammonia</t>
        </is>
      </c>
      <c r="AB13" t="inlineStr">
        <is>
          <t>Nitrogen oxides</t>
        </is>
      </c>
      <c r="AC13" t="inlineStr">
        <is>
          <t>Particulates, &lt; 2.5 um</t>
        </is>
      </c>
      <c r="AD13" t="inlineStr">
        <is>
          <t>NMVOC, non-methane volatile organic compounds, unspecified origin</t>
        </is>
      </c>
      <c r="AE13" t="inlineStr">
        <is>
          <t>Ethane</t>
        </is>
      </c>
      <c r="AF13" t="inlineStr">
        <is>
          <t>Propane</t>
        </is>
      </c>
      <c r="AG13" t="inlineStr">
        <is>
          <t>Butane</t>
        </is>
      </c>
      <c r="AH13" t="inlineStr">
        <is>
          <t>Pentane</t>
        </is>
      </c>
      <c r="AI13" t="inlineStr">
        <is>
          <t>Hexane</t>
        </is>
      </c>
      <c r="AJ13" t="inlineStr">
        <is>
          <t>Cyclohexane</t>
        </is>
      </c>
      <c r="AK13" t="inlineStr">
        <is>
          <t>Heptane</t>
        </is>
      </c>
      <c r="AL13" t="inlineStr">
        <is>
          <t>Ethene</t>
        </is>
      </c>
      <c r="AM13" t="inlineStr">
        <is>
          <t>Propene</t>
        </is>
      </c>
      <c r="AN13" t="inlineStr">
        <is>
          <t>1-Pentene</t>
        </is>
      </c>
      <c r="AO13" t="inlineStr">
        <is>
          <t>Benzene</t>
        </is>
      </c>
      <c r="AP13" t="inlineStr">
        <is>
          <t>Toluene</t>
        </is>
      </c>
      <c r="AQ13" t="inlineStr">
        <is>
          <t>m-Xylene</t>
        </is>
      </c>
      <c r="AR13" t="inlineStr">
        <is>
          <t>o-Xylene</t>
        </is>
      </c>
      <c r="AS13" t="inlineStr">
        <is>
          <t>Formaldehyde</t>
        </is>
      </c>
      <c r="AT13" t="inlineStr">
        <is>
          <t>Acetaldehyde</t>
        </is>
      </c>
      <c r="AU13" t="inlineStr">
        <is>
          <t>Benzaldehyde</t>
        </is>
      </c>
      <c r="AV13" t="inlineStr">
        <is>
          <t>Acetone</t>
        </is>
      </c>
      <c r="AW13" t="inlineStr">
        <is>
          <t>Methyl ethyl ketone</t>
        </is>
      </c>
      <c r="AX13" t="inlineStr">
        <is>
          <t>Acrolein</t>
        </is>
      </c>
      <c r="AY13" t="inlineStr">
        <is>
          <t>Styrene</t>
        </is>
      </c>
      <c r="AZ13" t="inlineStr">
        <is>
          <t>PAH, polycyclic aromatic hydrocarbons</t>
        </is>
      </c>
      <c r="BA13" t="inlineStr">
        <is>
          <t>Arsenic</t>
        </is>
      </c>
      <c r="BB13" t="inlineStr">
        <is>
          <t>Selenium</t>
        </is>
      </c>
      <c r="BC13" t="inlineStr">
        <is>
          <t>Zinc</t>
        </is>
      </c>
      <c r="BD13" t="inlineStr">
        <is>
          <t>Copper</t>
        </is>
      </c>
      <c r="BE13" t="inlineStr">
        <is>
          <t>Nickel</t>
        </is>
      </c>
      <c r="BF13" t="inlineStr">
        <is>
          <t>Chromium</t>
        </is>
      </c>
      <c r="BG13" t="inlineStr">
        <is>
          <t>Chromium VI</t>
        </is>
      </c>
      <c r="BH13" t="inlineStr">
        <is>
          <t>Mercury</t>
        </is>
      </c>
      <c r="BI13" t="inlineStr">
        <is>
          <t>Cadmium</t>
        </is>
      </c>
      <c r="BJ13" t="inlineStr">
        <is>
          <t>treatment of road wear emissions, passenger car</t>
        </is>
      </c>
      <c r="BK13" t="inlineStr">
        <is>
          <t>treatment of tyre wear emissions, passenger car</t>
        </is>
      </c>
      <c r="BL13" t="inlineStr">
        <is>
          <t>treatment of brake wear emissions, passenger car</t>
        </is>
      </c>
    </row>
    <row r="14">
      <c r="A14" t="inlineStr">
        <is>
          <t>Scooter, gasoline, &lt;4kW, EURO-4</t>
        </is>
      </c>
      <c r="B14" t="inlineStr">
        <is>
          <t>motor scooter production</t>
        </is>
      </c>
      <c r="C14" t="inlineStr">
        <is>
          <t>Glider lightweighting</t>
        </is>
      </c>
      <c r="D14" t="inlineStr">
        <is>
          <t>motor scooter production</t>
        </is>
      </c>
      <c r="I14" t="inlineStr">
        <is>
          <t>polyethylene production, high density, granulate</t>
        </is>
      </c>
      <c r="K14" t="inlineStr">
        <is>
          <t>petrol blending for two-stroke engines</t>
        </is>
      </c>
      <c r="M14" t="inlineStr">
        <is>
          <t>maintenance, motor scooter</t>
        </is>
      </c>
      <c r="N14" t="inlineStr">
        <is>
          <t>road construction</t>
        </is>
      </c>
      <c r="O14" t="inlineStr">
        <is>
          <t>road maintenance</t>
        </is>
      </c>
      <c r="S14" t="inlineStr">
        <is>
          <t>Carbon dioxide, fossil</t>
        </is>
      </c>
      <c r="T14" t="inlineStr">
        <is>
          <t>Carbon dioxide, from soil or biomass stock</t>
        </is>
      </c>
      <c r="U14" t="inlineStr">
        <is>
          <t>Sulfur dioxide</t>
        </is>
      </c>
      <c r="V14" t="inlineStr">
        <is>
          <t>Benzene</t>
        </is>
      </c>
      <c r="W14" t="inlineStr">
        <is>
          <t>Methane, fossil</t>
        </is>
      </c>
      <c r="X14" t="inlineStr">
        <is>
          <t>Carbon monoxide, fossil</t>
        </is>
      </c>
      <c r="Y14" t="inlineStr">
        <is>
          <t>Dinitrogen monoxide</t>
        </is>
      </c>
      <c r="Z14" t="inlineStr">
        <is>
          <t>Ammonia</t>
        </is>
      </c>
      <c r="AB14" t="inlineStr">
        <is>
          <t>Nitrogen oxides</t>
        </is>
      </c>
      <c r="AC14" t="inlineStr">
        <is>
          <t>Particulates, &lt; 2.5 um</t>
        </is>
      </c>
      <c r="AD14" t="inlineStr">
        <is>
          <t>NMVOC, non-methane volatile organic compounds, unspecified origin</t>
        </is>
      </c>
      <c r="AE14" t="inlineStr">
        <is>
          <t>Ethane</t>
        </is>
      </c>
      <c r="AF14" t="inlineStr">
        <is>
          <t>Propane</t>
        </is>
      </c>
      <c r="AG14" t="inlineStr">
        <is>
          <t>Butane</t>
        </is>
      </c>
      <c r="AH14" t="inlineStr">
        <is>
          <t>Pentane</t>
        </is>
      </c>
      <c r="AI14" t="inlineStr">
        <is>
          <t>Hexane</t>
        </is>
      </c>
      <c r="AJ14" t="inlineStr">
        <is>
          <t>Cyclohexane</t>
        </is>
      </c>
      <c r="AK14" t="inlineStr">
        <is>
          <t>Heptane</t>
        </is>
      </c>
      <c r="AL14" t="inlineStr">
        <is>
          <t>Ethene</t>
        </is>
      </c>
      <c r="AM14" t="inlineStr">
        <is>
          <t>Propene</t>
        </is>
      </c>
      <c r="AN14" t="inlineStr">
        <is>
          <t>1-Pentene</t>
        </is>
      </c>
      <c r="AO14" t="inlineStr">
        <is>
          <t>Benzene</t>
        </is>
      </c>
      <c r="AP14" t="inlineStr">
        <is>
          <t>Toluene</t>
        </is>
      </c>
      <c r="AQ14" t="inlineStr">
        <is>
          <t>m-Xylene</t>
        </is>
      </c>
      <c r="AR14" t="inlineStr">
        <is>
          <t>o-Xylene</t>
        </is>
      </c>
      <c r="AS14" t="inlineStr">
        <is>
          <t>Formaldehyde</t>
        </is>
      </c>
      <c r="AT14" t="inlineStr">
        <is>
          <t>Acetaldehyde</t>
        </is>
      </c>
      <c r="AU14" t="inlineStr">
        <is>
          <t>Benzaldehyde</t>
        </is>
      </c>
      <c r="AV14" t="inlineStr">
        <is>
          <t>Acetone</t>
        </is>
      </c>
      <c r="AW14" t="inlineStr">
        <is>
          <t>Methyl ethyl ketone</t>
        </is>
      </c>
      <c r="AX14" t="inlineStr">
        <is>
          <t>Acrolein</t>
        </is>
      </c>
      <c r="AY14" t="inlineStr">
        <is>
          <t>Styrene</t>
        </is>
      </c>
      <c r="AZ14" t="inlineStr">
        <is>
          <t>PAH, polycyclic aromatic hydrocarbons</t>
        </is>
      </c>
      <c r="BA14" t="inlineStr">
        <is>
          <t>Arsenic</t>
        </is>
      </c>
      <c r="BB14" t="inlineStr">
        <is>
          <t>Selenium</t>
        </is>
      </c>
      <c r="BC14" t="inlineStr">
        <is>
          <t>Zinc</t>
        </is>
      </c>
      <c r="BD14" t="inlineStr">
        <is>
          <t>Copper</t>
        </is>
      </c>
      <c r="BE14" t="inlineStr">
        <is>
          <t>Nickel</t>
        </is>
      </c>
      <c r="BF14" t="inlineStr">
        <is>
          <t>Chromium</t>
        </is>
      </c>
      <c r="BG14" t="inlineStr">
        <is>
          <t>Chromium VI</t>
        </is>
      </c>
      <c r="BH14" t="inlineStr">
        <is>
          <t>Mercury</t>
        </is>
      </c>
      <c r="BI14" t="inlineStr">
        <is>
          <t>Cadmium</t>
        </is>
      </c>
      <c r="BJ14" t="inlineStr">
        <is>
          <t>treatment of road wear emissions, passenger car</t>
        </is>
      </c>
      <c r="BK14" t="inlineStr">
        <is>
          <t>treatment of tyre wear emissions, passenger car</t>
        </is>
      </c>
      <c r="BL14" t="inlineStr">
        <is>
          <t>treatment of brake wear emissions, passenger car</t>
        </is>
      </c>
    </row>
    <row r="15">
      <c r="A15" t="inlineStr">
        <is>
          <t>Scooter, gasoline, &lt;4kW, EURO-5</t>
        </is>
      </c>
      <c r="B15" t="inlineStr">
        <is>
          <t>motor scooter production</t>
        </is>
      </c>
      <c r="C15" t="inlineStr">
        <is>
          <t>Glider lightweighting</t>
        </is>
      </c>
      <c r="D15" t="inlineStr">
        <is>
          <t>motor scooter production</t>
        </is>
      </c>
      <c r="I15" t="inlineStr">
        <is>
          <t>polyethylene production, high density, granulate</t>
        </is>
      </c>
      <c r="K15" t="inlineStr">
        <is>
          <t>petrol blending for two-stroke engines</t>
        </is>
      </c>
      <c r="M15" t="inlineStr">
        <is>
          <t>maintenance, motor scooter</t>
        </is>
      </c>
      <c r="N15" t="inlineStr">
        <is>
          <t>road construction</t>
        </is>
      </c>
      <c r="O15" t="inlineStr">
        <is>
          <t>road maintenance</t>
        </is>
      </c>
      <c r="S15" t="inlineStr">
        <is>
          <t>Carbon dioxide, fossil</t>
        </is>
      </c>
      <c r="T15" t="inlineStr">
        <is>
          <t>Carbon dioxide, from soil or biomass stock</t>
        </is>
      </c>
      <c r="U15" t="inlineStr">
        <is>
          <t>Sulfur dioxide</t>
        </is>
      </c>
      <c r="V15" t="inlineStr">
        <is>
          <t>Benzene</t>
        </is>
      </c>
      <c r="W15" t="inlineStr">
        <is>
          <t>Methane, fossil</t>
        </is>
      </c>
      <c r="X15" t="inlineStr">
        <is>
          <t>Carbon monoxide, fossil</t>
        </is>
      </c>
      <c r="Y15" t="inlineStr">
        <is>
          <t>Dinitrogen monoxide</t>
        </is>
      </c>
      <c r="Z15" t="inlineStr">
        <is>
          <t>Ammonia</t>
        </is>
      </c>
      <c r="AB15" t="inlineStr">
        <is>
          <t>Nitrogen oxides</t>
        </is>
      </c>
      <c r="AC15" t="inlineStr">
        <is>
          <t>Particulates, &lt; 2.5 um</t>
        </is>
      </c>
      <c r="AD15" t="inlineStr">
        <is>
          <t>NMVOC, non-methane volatile organic compounds, unspecified origin</t>
        </is>
      </c>
      <c r="AE15" t="inlineStr">
        <is>
          <t>Ethane</t>
        </is>
      </c>
      <c r="AF15" t="inlineStr">
        <is>
          <t>Propane</t>
        </is>
      </c>
      <c r="AG15" t="inlineStr">
        <is>
          <t>Butane</t>
        </is>
      </c>
      <c r="AH15" t="inlineStr">
        <is>
          <t>Pentane</t>
        </is>
      </c>
      <c r="AI15" t="inlineStr">
        <is>
          <t>Hexane</t>
        </is>
      </c>
      <c r="AJ15" t="inlineStr">
        <is>
          <t>Cyclohexane</t>
        </is>
      </c>
      <c r="AK15" t="inlineStr">
        <is>
          <t>Heptane</t>
        </is>
      </c>
      <c r="AL15" t="inlineStr">
        <is>
          <t>Ethene</t>
        </is>
      </c>
      <c r="AM15" t="inlineStr">
        <is>
          <t>Propene</t>
        </is>
      </c>
      <c r="AN15" t="inlineStr">
        <is>
          <t>1-Pentene</t>
        </is>
      </c>
      <c r="AO15" t="inlineStr">
        <is>
          <t>Benzene</t>
        </is>
      </c>
      <c r="AP15" t="inlineStr">
        <is>
          <t>Toluene</t>
        </is>
      </c>
      <c r="AQ15" t="inlineStr">
        <is>
          <t>m-Xylene</t>
        </is>
      </c>
      <c r="AR15" t="inlineStr">
        <is>
          <t>o-Xylene</t>
        </is>
      </c>
      <c r="AS15" t="inlineStr">
        <is>
          <t>Formaldehyde</t>
        </is>
      </c>
      <c r="AT15" t="inlineStr">
        <is>
          <t>Acetaldehyde</t>
        </is>
      </c>
      <c r="AU15" t="inlineStr">
        <is>
          <t>Benzaldehyde</t>
        </is>
      </c>
      <c r="AV15" t="inlineStr">
        <is>
          <t>Acetone</t>
        </is>
      </c>
      <c r="AW15" t="inlineStr">
        <is>
          <t>Methyl ethyl ketone</t>
        </is>
      </c>
      <c r="AX15" t="inlineStr">
        <is>
          <t>Acrolein</t>
        </is>
      </c>
      <c r="AY15" t="inlineStr">
        <is>
          <t>Styrene</t>
        </is>
      </c>
      <c r="AZ15" t="inlineStr">
        <is>
          <t>PAH, polycyclic aromatic hydrocarbons</t>
        </is>
      </c>
      <c r="BA15" t="inlineStr">
        <is>
          <t>Arsenic</t>
        </is>
      </c>
      <c r="BB15" t="inlineStr">
        <is>
          <t>Selenium</t>
        </is>
      </c>
      <c r="BC15" t="inlineStr">
        <is>
          <t>Zinc</t>
        </is>
      </c>
      <c r="BD15" t="inlineStr">
        <is>
          <t>Copper</t>
        </is>
      </c>
      <c r="BE15" t="inlineStr">
        <is>
          <t>Nickel</t>
        </is>
      </c>
      <c r="BF15" t="inlineStr">
        <is>
          <t>Chromium</t>
        </is>
      </c>
      <c r="BG15" t="inlineStr">
        <is>
          <t>Chromium VI</t>
        </is>
      </c>
      <c r="BH15" t="inlineStr">
        <is>
          <t>Mercury</t>
        </is>
      </c>
      <c r="BI15" t="inlineStr">
        <is>
          <t>Cadmium</t>
        </is>
      </c>
      <c r="BJ15" t="inlineStr">
        <is>
          <t>treatment of road wear emissions, passenger car</t>
        </is>
      </c>
      <c r="BK15" t="inlineStr">
        <is>
          <t>treatment of tyre wear emissions, passenger car</t>
        </is>
      </c>
      <c r="BL15" t="inlineStr">
        <is>
          <t>treatment of brake wear emissions, passenger car</t>
        </is>
      </c>
    </row>
    <row r="16">
      <c r="A16" t="inlineStr">
        <is>
          <t>Scooter, gasoline, 4-11kW, EURO-3</t>
        </is>
      </c>
      <c r="B16" t="inlineStr">
        <is>
          <t>motor scooter production</t>
        </is>
      </c>
      <c r="C16" t="inlineStr">
        <is>
          <t>Glider lightweighting</t>
        </is>
      </c>
      <c r="D16" t="inlineStr">
        <is>
          <t>motor scooter production</t>
        </is>
      </c>
      <c r="I16" t="inlineStr">
        <is>
          <t>polyethylene production, high density, granulate</t>
        </is>
      </c>
      <c r="K16" t="inlineStr">
        <is>
          <t>fuel supply for gasoline vehicles</t>
        </is>
      </c>
      <c r="M16" t="inlineStr">
        <is>
          <t>maintenance, motor scooter</t>
        </is>
      </c>
      <c r="N16" t="inlineStr">
        <is>
          <t>road construction</t>
        </is>
      </c>
      <c r="O16" t="inlineStr">
        <is>
          <t>road maintenance</t>
        </is>
      </c>
      <c r="S16" t="inlineStr">
        <is>
          <t>Carbon dioxide, fossil</t>
        </is>
      </c>
      <c r="T16" t="inlineStr">
        <is>
          <t>Carbon dioxide, from soil or biomass stock</t>
        </is>
      </c>
      <c r="U16" t="inlineStr">
        <is>
          <t>Sulfur dioxide</t>
        </is>
      </c>
      <c r="V16" t="inlineStr">
        <is>
          <t>Benzene</t>
        </is>
      </c>
      <c r="W16" t="inlineStr">
        <is>
          <t>Methane, fossil</t>
        </is>
      </c>
      <c r="X16" t="inlineStr">
        <is>
          <t>Carbon monoxide, fossil</t>
        </is>
      </c>
      <c r="Y16" t="inlineStr">
        <is>
          <t>Dinitrogen monoxide</t>
        </is>
      </c>
      <c r="Z16" t="inlineStr">
        <is>
          <t>Ammonia</t>
        </is>
      </c>
      <c r="AB16" t="inlineStr">
        <is>
          <t>Nitrogen oxides</t>
        </is>
      </c>
      <c r="AC16" t="inlineStr">
        <is>
          <t>Particulates, &lt; 2.5 um</t>
        </is>
      </c>
      <c r="AD16" t="inlineStr">
        <is>
          <t>NMVOC, non-methane volatile organic compounds, unspecified origin</t>
        </is>
      </c>
      <c r="AE16" t="inlineStr">
        <is>
          <t>Ethane</t>
        </is>
      </c>
      <c r="AF16" t="inlineStr">
        <is>
          <t>Propane</t>
        </is>
      </c>
      <c r="AG16" t="inlineStr">
        <is>
          <t>Butane</t>
        </is>
      </c>
      <c r="AH16" t="inlineStr">
        <is>
          <t>Pentane</t>
        </is>
      </c>
      <c r="AI16" t="inlineStr">
        <is>
          <t>Hexane</t>
        </is>
      </c>
      <c r="AJ16" t="inlineStr">
        <is>
          <t>Cyclohexane</t>
        </is>
      </c>
      <c r="AK16" t="inlineStr">
        <is>
          <t>Heptane</t>
        </is>
      </c>
      <c r="AL16" t="inlineStr">
        <is>
          <t>Ethene</t>
        </is>
      </c>
      <c r="AM16" t="inlineStr">
        <is>
          <t>Propene</t>
        </is>
      </c>
      <c r="AN16" t="inlineStr">
        <is>
          <t>1-Pentene</t>
        </is>
      </c>
      <c r="AO16" t="inlineStr">
        <is>
          <t>Benzene</t>
        </is>
      </c>
      <c r="AP16" t="inlineStr">
        <is>
          <t>Toluene</t>
        </is>
      </c>
      <c r="AQ16" t="inlineStr">
        <is>
          <t>m-Xylene</t>
        </is>
      </c>
      <c r="AR16" t="inlineStr">
        <is>
          <t>o-Xylene</t>
        </is>
      </c>
      <c r="AS16" t="inlineStr">
        <is>
          <t>Formaldehyde</t>
        </is>
      </c>
      <c r="AT16" t="inlineStr">
        <is>
          <t>Acetaldehyde</t>
        </is>
      </c>
      <c r="AU16" t="inlineStr">
        <is>
          <t>Benzaldehyde</t>
        </is>
      </c>
      <c r="AV16" t="inlineStr">
        <is>
          <t>Acetone</t>
        </is>
      </c>
      <c r="AW16" t="inlineStr">
        <is>
          <t>Methyl ethyl ketone</t>
        </is>
      </c>
      <c r="AX16" t="inlineStr">
        <is>
          <t>Acrolein</t>
        </is>
      </c>
      <c r="AY16" t="inlineStr">
        <is>
          <t>Styrene</t>
        </is>
      </c>
      <c r="AZ16" t="inlineStr">
        <is>
          <t>PAH, polycyclic aromatic hydrocarbons</t>
        </is>
      </c>
      <c r="BA16" t="inlineStr">
        <is>
          <t>Arsenic</t>
        </is>
      </c>
      <c r="BB16" t="inlineStr">
        <is>
          <t>Selenium</t>
        </is>
      </c>
      <c r="BC16" t="inlineStr">
        <is>
          <t>Zinc</t>
        </is>
      </c>
      <c r="BD16" t="inlineStr">
        <is>
          <t>Copper</t>
        </is>
      </c>
      <c r="BE16" t="inlineStr">
        <is>
          <t>Nickel</t>
        </is>
      </c>
      <c r="BF16" t="inlineStr">
        <is>
          <t>Chromium</t>
        </is>
      </c>
      <c r="BG16" t="inlineStr">
        <is>
          <t>Chromium VI</t>
        </is>
      </c>
      <c r="BH16" t="inlineStr">
        <is>
          <t>Mercury</t>
        </is>
      </c>
      <c r="BI16" t="inlineStr">
        <is>
          <t>Cadmium</t>
        </is>
      </c>
      <c r="BJ16" t="inlineStr">
        <is>
          <t>treatment of road wear emissions, passenger car</t>
        </is>
      </c>
      <c r="BK16" t="inlineStr">
        <is>
          <t>treatment of tyre wear emissions, passenger car</t>
        </is>
      </c>
      <c r="BL16" t="inlineStr">
        <is>
          <t>treatment of brake wear emissions, passenger car</t>
        </is>
      </c>
    </row>
    <row r="17">
      <c r="A17" t="inlineStr">
        <is>
          <t>Scooter, gasoline, 4-11kW, EURO-4</t>
        </is>
      </c>
      <c r="B17" t="inlineStr">
        <is>
          <t>motor scooter production</t>
        </is>
      </c>
      <c r="C17" t="inlineStr">
        <is>
          <t>Glider lightweighting</t>
        </is>
      </c>
      <c r="D17" t="inlineStr">
        <is>
          <t>motor scooter production</t>
        </is>
      </c>
      <c r="I17" t="inlineStr">
        <is>
          <t>polyethylene production, high density, granulate</t>
        </is>
      </c>
      <c r="K17" t="inlineStr">
        <is>
          <t>fuel supply for gasoline vehicles</t>
        </is>
      </c>
      <c r="M17" t="inlineStr">
        <is>
          <t>maintenance, motor scooter</t>
        </is>
      </c>
      <c r="N17" t="inlineStr">
        <is>
          <t>road construction</t>
        </is>
      </c>
      <c r="O17" t="inlineStr">
        <is>
          <t>road maintenance</t>
        </is>
      </c>
      <c r="S17" t="inlineStr">
        <is>
          <t>Carbon dioxide, fossil</t>
        </is>
      </c>
      <c r="T17" t="inlineStr">
        <is>
          <t>Carbon dioxide, from soil or biomass stock</t>
        </is>
      </c>
      <c r="U17" t="inlineStr">
        <is>
          <t>Sulfur dioxide</t>
        </is>
      </c>
      <c r="V17" t="inlineStr">
        <is>
          <t>Benzene</t>
        </is>
      </c>
      <c r="W17" t="inlineStr">
        <is>
          <t>Methane, fossil</t>
        </is>
      </c>
      <c r="X17" t="inlineStr">
        <is>
          <t>Carbon monoxide, fossil</t>
        </is>
      </c>
      <c r="Y17" t="inlineStr">
        <is>
          <t>Dinitrogen monoxide</t>
        </is>
      </c>
      <c r="Z17" t="inlineStr">
        <is>
          <t>Ammonia</t>
        </is>
      </c>
      <c r="AB17" t="inlineStr">
        <is>
          <t>Nitrogen oxides</t>
        </is>
      </c>
      <c r="AC17" t="inlineStr">
        <is>
          <t>Particulates, &lt; 2.5 um</t>
        </is>
      </c>
      <c r="AD17" t="inlineStr">
        <is>
          <t>NMVOC, non-methane volatile organic compounds, unspecified origin</t>
        </is>
      </c>
      <c r="AE17" t="inlineStr">
        <is>
          <t>Ethane</t>
        </is>
      </c>
      <c r="AF17" t="inlineStr">
        <is>
          <t>Propane</t>
        </is>
      </c>
      <c r="AG17" t="inlineStr">
        <is>
          <t>Butane</t>
        </is>
      </c>
      <c r="AH17" t="inlineStr">
        <is>
          <t>Pentane</t>
        </is>
      </c>
      <c r="AI17" t="inlineStr">
        <is>
          <t>Hexane</t>
        </is>
      </c>
      <c r="AJ17" t="inlineStr">
        <is>
          <t>Cyclohexane</t>
        </is>
      </c>
      <c r="AK17" t="inlineStr">
        <is>
          <t>Heptane</t>
        </is>
      </c>
      <c r="AL17" t="inlineStr">
        <is>
          <t>Ethene</t>
        </is>
      </c>
      <c r="AM17" t="inlineStr">
        <is>
          <t>Propene</t>
        </is>
      </c>
      <c r="AN17" t="inlineStr">
        <is>
          <t>1-Pentene</t>
        </is>
      </c>
      <c r="AO17" t="inlineStr">
        <is>
          <t>Benzene</t>
        </is>
      </c>
      <c r="AP17" t="inlineStr">
        <is>
          <t>Toluene</t>
        </is>
      </c>
      <c r="AQ17" t="inlineStr">
        <is>
          <t>m-Xylene</t>
        </is>
      </c>
      <c r="AR17" t="inlineStr">
        <is>
          <t>o-Xylene</t>
        </is>
      </c>
      <c r="AS17" t="inlineStr">
        <is>
          <t>Formaldehyde</t>
        </is>
      </c>
      <c r="AT17" t="inlineStr">
        <is>
          <t>Acetaldehyde</t>
        </is>
      </c>
      <c r="AU17" t="inlineStr">
        <is>
          <t>Benzaldehyde</t>
        </is>
      </c>
      <c r="AV17" t="inlineStr">
        <is>
          <t>Acetone</t>
        </is>
      </c>
      <c r="AW17" t="inlineStr">
        <is>
          <t>Methyl ethyl ketone</t>
        </is>
      </c>
      <c r="AX17" t="inlineStr">
        <is>
          <t>Acrolein</t>
        </is>
      </c>
      <c r="AY17" t="inlineStr">
        <is>
          <t>Styrene</t>
        </is>
      </c>
      <c r="AZ17" t="inlineStr">
        <is>
          <t>PAH, polycyclic aromatic hydrocarbons</t>
        </is>
      </c>
      <c r="BA17" t="inlineStr">
        <is>
          <t>Arsenic</t>
        </is>
      </c>
      <c r="BB17" t="inlineStr">
        <is>
          <t>Selenium</t>
        </is>
      </c>
      <c r="BC17" t="inlineStr">
        <is>
          <t>Zinc</t>
        </is>
      </c>
      <c r="BD17" t="inlineStr">
        <is>
          <t>Copper</t>
        </is>
      </c>
      <c r="BE17" t="inlineStr">
        <is>
          <t>Nickel</t>
        </is>
      </c>
      <c r="BF17" t="inlineStr">
        <is>
          <t>Chromium</t>
        </is>
      </c>
      <c r="BG17" t="inlineStr">
        <is>
          <t>Chromium VI</t>
        </is>
      </c>
      <c r="BH17" t="inlineStr">
        <is>
          <t>Mercury</t>
        </is>
      </c>
      <c r="BI17" t="inlineStr">
        <is>
          <t>Cadmium</t>
        </is>
      </c>
      <c r="BJ17" t="inlineStr">
        <is>
          <t>treatment of road wear emissions, passenger car</t>
        </is>
      </c>
      <c r="BK17" t="inlineStr">
        <is>
          <t>treatment of tyre wear emissions, passenger car</t>
        </is>
      </c>
      <c r="BL17" t="inlineStr">
        <is>
          <t>treatment of brake wear emissions, passenger car</t>
        </is>
      </c>
    </row>
    <row r="18">
      <c r="A18" t="inlineStr">
        <is>
          <t>Scooter, gasoline, 4-11kW, EURO-5</t>
        </is>
      </c>
      <c r="B18" t="inlineStr">
        <is>
          <t>motor scooter production</t>
        </is>
      </c>
      <c r="C18" t="inlineStr">
        <is>
          <t>Glider lightweighting</t>
        </is>
      </c>
      <c r="D18" t="inlineStr">
        <is>
          <t>motor scooter production</t>
        </is>
      </c>
      <c r="I18" t="inlineStr">
        <is>
          <t>polyethylene production, high density, granulate</t>
        </is>
      </c>
      <c r="K18" t="inlineStr">
        <is>
          <t>fuel supply for gasoline vehicles</t>
        </is>
      </c>
      <c r="M18" t="inlineStr">
        <is>
          <t>maintenance, motor scooter</t>
        </is>
      </c>
      <c r="N18" t="inlineStr">
        <is>
          <t>road construction</t>
        </is>
      </c>
      <c r="O18" t="inlineStr">
        <is>
          <t>road maintenance</t>
        </is>
      </c>
      <c r="S18" t="inlineStr">
        <is>
          <t>Carbon dioxide, fossil</t>
        </is>
      </c>
      <c r="T18" t="inlineStr">
        <is>
          <t>Carbon dioxide, from soil or biomass stock</t>
        </is>
      </c>
      <c r="U18" t="inlineStr">
        <is>
          <t>Sulfur dioxide</t>
        </is>
      </c>
      <c r="V18" t="inlineStr">
        <is>
          <t>Benzene</t>
        </is>
      </c>
      <c r="W18" t="inlineStr">
        <is>
          <t>Methane, fossil</t>
        </is>
      </c>
      <c r="X18" t="inlineStr">
        <is>
          <t>Carbon monoxide, fossil</t>
        </is>
      </c>
      <c r="Y18" t="inlineStr">
        <is>
          <t>Dinitrogen monoxide</t>
        </is>
      </c>
      <c r="Z18" t="inlineStr">
        <is>
          <t>Ammonia</t>
        </is>
      </c>
      <c r="AB18" t="inlineStr">
        <is>
          <t>Nitrogen oxides</t>
        </is>
      </c>
      <c r="AC18" t="inlineStr">
        <is>
          <t>Particulates, &lt; 2.5 um</t>
        </is>
      </c>
      <c r="AD18" t="inlineStr">
        <is>
          <t>NMVOC, non-methane volatile organic compounds, unspecified origin</t>
        </is>
      </c>
      <c r="AE18" t="inlineStr">
        <is>
          <t>Ethane</t>
        </is>
      </c>
      <c r="AF18" t="inlineStr">
        <is>
          <t>Propane</t>
        </is>
      </c>
      <c r="AG18" t="inlineStr">
        <is>
          <t>Butane</t>
        </is>
      </c>
      <c r="AH18" t="inlineStr">
        <is>
          <t>Pentane</t>
        </is>
      </c>
      <c r="AI18" t="inlineStr">
        <is>
          <t>Hexane</t>
        </is>
      </c>
      <c r="AJ18" t="inlineStr">
        <is>
          <t>Cyclohexane</t>
        </is>
      </c>
      <c r="AK18" t="inlineStr">
        <is>
          <t>Heptane</t>
        </is>
      </c>
      <c r="AL18" t="inlineStr">
        <is>
          <t>Ethene</t>
        </is>
      </c>
      <c r="AM18" t="inlineStr">
        <is>
          <t>Propene</t>
        </is>
      </c>
      <c r="AN18" t="inlineStr">
        <is>
          <t>1-Pentene</t>
        </is>
      </c>
      <c r="AO18" t="inlineStr">
        <is>
          <t>Benzene</t>
        </is>
      </c>
      <c r="AP18" t="inlineStr">
        <is>
          <t>Toluene</t>
        </is>
      </c>
      <c r="AQ18" t="inlineStr">
        <is>
          <t>m-Xylene</t>
        </is>
      </c>
      <c r="AR18" t="inlineStr">
        <is>
          <t>o-Xylene</t>
        </is>
      </c>
      <c r="AS18" t="inlineStr">
        <is>
          <t>Formaldehyde</t>
        </is>
      </c>
      <c r="AT18" t="inlineStr">
        <is>
          <t>Acetaldehyde</t>
        </is>
      </c>
      <c r="AU18" t="inlineStr">
        <is>
          <t>Benzaldehyde</t>
        </is>
      </c>
      <c r="AV18" t="inlineStr">
        <is>
          <t>Acetone</t>
        </is>
      </c>
      <c r="AW18" t="inlineStr">
        <is>
          <t>Methyl ethyl ketone</t>
        </is>
      </c>
      <c r="AX18" t="inlineStr">
        <is>
          <t>Acrolein</t>
        </is>
      </c>
      <c r="AY18" t="inlineStr">
        <is>
          <t>Styrene</t>
        </is>
      </c>
      <c r="AZ18" t="inlineStr">
        <is>
          <t>PAH, polycyclic aromatic hydrocarbons</t>
        </is>
      </c>
      <c r="BA18" t="inlineStr">
        <is>
          <t>Arsenic</t>
        </is>
      </c>
      <c r="BB18" t="inlineStr">
        <is>
          <t>Selenium</t>
        </is>
      </c>
      <c r="BC18" t="inlineStr">
        <is>
          <t>Zinc</t>
        </is>
      </c>
      <c r="BD18" t="inlineStr">
        <is>
          <t>Copper</t>
        </is>
      </c>
      <c r="BE18" t="inlineStr">
        <is>
          <t>Nickel</t>
        </is>
      </c>
      <c r="BF18" t="inlineStr">
        <is>
          <t>Chromium</t>
        </is>
      </c>
      <c r="BG18" t="inlineStr">
        <is>
          <t>Chromium VI</t>
        </is>
      </c>
      <c r="BH18" t="inlineStr">
        <is>
          <t>Mercury</t>
        </is>
      </c>
      <c r="BI18" t="inlineStr">
        <is>
          <t>Cadmium</t>
        </is>
      </c>
      <c r="BJ18" t="inlineStr">
        <is>
          <t>treatment of road wear emissions, passenger car</t>
        </is>
      </c>
      <c r="BK18" t="inlineStr">
        <is>
          <t>treatment of tyre wear emissions, passenger car</t>
        </is>
      </c>
      <c r="BL18" t="inlineStr">
        <is>
          <t>treatment of brake wear emissions, passenger car</t>
        </is>
      </c>
    </row>
    <row r="19">
      <c r="A19" t="inlineStr">
        <is>
          <t>Scooter, battery electric, &lt;4kW</t>
        </is>
      </c>
      <c r="B19" t="inlineStr">
        <is>
          <t>market for glider, for electric scooter</t>
        </is>
      </c>
      <c r="C19" t="inlineStr">
        <is>
          <t>Glider lightweighting</t>
        </is>
      </c>
      <c r="D19" t="inlineStr">
        <is>
          <t>market for glider, for electric scooter</t>
        </is>
      </c>
      <c r="E19" t="inlineStr">
        <is>
          <t>market for electric powertrain, for electric scooter</t>
        </is>
      </c>
      <c r="F19" t="inlineStr">
        <is>
          <t>market for battery cell, Li-ion, NMC811</t>
        </is>
      </c>
      <c r="G19" t="inlineStr">
        <is>
          <t>market for battery management system, for Li-ion battery</t>
        </is>
      </c>
      <c r="J19" t="inlineStr">
        <is>
          <t>charging station, 3kW</t>
        </is>
      </c>
      <c r="L19" t="inlineStr">
        <is>
          <t>market for electricity, low voltage</t>
        </is>
      </c>
      <c r="M19" t="inlineStr">
        <is>
          <t>market for maintenance, electric scooter, without battery</t>
        </is>
      </c>
      <c r="N19" t="inlineStr">
        <is>
          <t>road construction</t>
        </is>
      </c>
      <c r="O19" t="inlineStr">
        <is>
          <t>road maintenance</t>
        </is>
      </c>
      <c r="P19" t="inlineStr">
        <is>
          <t>manual dismantling of used electric scooter</t>
        </is>
      </c>
      <c r="Q19" t="inlineStr">
        <is>
          <t>manual dismantling of used electric scooter</t>
        </is>
      </c>
      <c r="R19" t="inlineStr">
        <is>
          <t>market for used Li-ion battery</t>
        </is>
      </c>
      <c r="S19" t="inlineStr">
        <is>
          <t>Carbon dioxide, fossil</t>
        </is>
      </c>
      <c r="T19" t="inlineStr">
        <is>
          <t>Carbon dioxide, from soil or biomass stock</t>
        </is>
      </c>
      <c r="U19" t="inlineStr">
        <is>
          <t>Sulfur dioxide</t>
        </is>
      </c>
      <c r="V19" t="inlineStr">
        <is>
          <t>Benzene</t>
        </is>
      </c>
      <c r="W19" t="inlineStr">
        <is>
          <t>Methane, fossil</t>
        </is>
      </c>
      <c r="X19" t="inlineStr">
        <is>
          <t>Carbon monoxide, fossil</t>
        </is>
      </c>
      <c r="Y19" t="inlineStr">
        <is>
          <t>Dinitrogen monoxide</t>
        </is>
      </c>
      <c r="Z19" t="inlineStr">
        <is>
          <t>Ammonia</t>
        </is>
      </c>
      <c r="AB19" t="inlineStr">
        <is>
          <t>Nitrogen oxides</t>
        </is>
      </c>
      <c r="AC19" t="inlineStr">
        <is>
          <t>Particulates, &lt; 2.5 um</t>
        </is>
      </c>
      <c r="AD19" t="inlineStr">
        <is>
          <t>NMVOC, non-methane volatile organic compounds, unspecified origin</t>
        </is>
      </c>
      <c r="AE19" t="inlineStr">
        <is>
          <t>Ethane</t>
        </is>
      </c>
      <c r="AF19" t="inlineStr">
        <is>
          <t>Propane</t>
        </is>
      </c>
      <c r="AG19" t="inlineStr">
        <is>
          <t>Butane</t>
        </is>
      </c>
      <c r="AH19" t="inlineStr">
        <is>
          <t>Pentane</t>
        </is>
      </c>
      <c r="AI19" t="inlineStr">
        <is>
          <t>Hexane</t>
        </is>
      </c>
      <c r="AJ19" t="inlineStr">
        <is>
          <t>Cyclohexane</t>
        </is>
      </c>
      <c r="AK19" t="inlineStr">
        <is>
          <t>Heptane</t>
        </is>
      </c>
      <c r="AL19" t="inlineStr">
        <is>
          <t>Ethene</t>
        </is>
      </c>
      <c r="AM19" t="inlineStr">
        <is>
          <t>Propene</t>
        </is>
      </c>
      <c r="AN19" t="inlineStr">
        <is>
          <t>1-Pentene</t>
        </is>
      </c>
      <c r="AO19" t="inlineStr">
        <is>
          <t>Benzene</t>
        </is>
      </c>
      <c r="AP19" t="inlineStr">
        <is>
          <t>Toluene</t>
        </is>
      </c>
      <c r="AQ19" t="inlineStr">
        <is>
          <t>m-Xylene</t>
        </is>
      </c>
      <c r="AR19" t="inlineStr">
        <is>
          <t>o-Xylene</t>
        </is>
      </c>
      <c r="AS19" t="inlineStr">
        <is>
          <t>Formaldehyde</t>
        </is>
      </c>
      <c r="AT19" t="inlineStr">
        <is>
          <t>Acetaldehyde</t>
        </is>
      </c>
      <c r="AU19" t="inlineStr">
        <is>
          <t>Benzaldehyde</t>
        </is>
      </c>
      <c r="AV19" t="inlineStr">
        <is>
          <t>Acetone</t>
        </is>
      </c>
      <c r="AW19" t="inlineStr">
        <is>
          <t>Methyl ethyl ketone</t>
        </is>
      </c>
      <c r="AX19" t="inlineStr">
        <is>
          <t>Acrolein</t>
        </is>
      </c>
      <c r="AY19" t="inlineStr">
        <is>
          <t>Styrene</t>
        </is>
      </c>
      <c r="AZ19" t="inlineStr">
        <is>
          <t>PAH, polycyclic aromatic hydrocarbons</t>
        </is>
      </c>
      <c r="BA19" t="inlineStr">
        <is>
          <t>Arsenic</t>
        </is>
      </c>
      <c r="BB19" t="inlineStr">
        <is>
          <t>Selenium</t>
        </is>
      </c>
      <c r="BC19" t="inlineStr">
        <is>
          <t>Zinc</t>
        </is>
      </c>
      <c r="BD19" t="inlineStr">
        <is>
          <t>Copper</t>
        </is>
      </c>
      <c r="BE19" t="inlineStr">
        <is>
          <t>Nickel</t>
        </is>
      </c>
      <c r="BF19" t="inlineStr">
        <is>
          <t>Chromium</t>
        </is>
      </c>
      <c r="BG19" t="inlineStr">
        <is>
          <t>Chromium VI</t>
        </is>
      </c>
      <c r="BH19" t="inlineStr">
        <is>
          <t>Mercury</t>
        </is>
      </c>
      <c r="BI19" t="inlineStr">
        <is>
          <t>Cadmium</t>
        </is>
      </c>
      <c r="BJ19" t="inlineStr">
        <is>
          <t>treatment of road wear emissions, passenger car</t>
        </is>
      </c>
      <c r="BK19" t="inlineStr">
        <is>
          <t>treatment of tyre wear emissions, passenger car</t>
        </is>
      </c>
      <c r="BL19" t="inlineStr">
        <is>
          <t>treatment of brake wear emissions, passenger car</t>
        </is>
      </c>
    </row>
    <row r="20">
      <c r="A20" t="inlineStr">
        <is>
          <t>Scooter, battery electric, 4-11kW</t>
        </is>
      </c>
      <c r="B20" t="inlineStr">
        <is>
          <t>market for glider, for electric scooter</t>
        </is>
      </c>
      <c r="C20" t="inlineStr">
        <is>
          <t>Glider lightweighting</t>
        </is>
      </c>
      <c r="D20" t="inlineStr">
        <is>
          <t>market for glider, for electric scooter</t>
        </is>
      </c>
      <c r="E20" t="inlineStr">
        <is>
          <t>market for electric powertrain, for electric scooter</t>
        </is>
      </c>
      <c r="F20" t="inlineStr">
        <is>
          <t>market for battery cell, Li-ion, NMC811</t>
        </is>
      </c>
      <c r="G20" t="inlineStr">
        <is>
          <t>market for battery management system, for Li-ion battery</t>
        </is>
      </c>
      <c r="J20" t="inlineStr">
        <is>
          <t>charging station, 3kW</t>
        </is>
      </c>
      <c r="L20" t="inlineStr">
        <is>
          <t>market for electricity, low voltage</t>
        </is>
      </c>
      <c r="M20" t="inlineStr">
        <is>
          <t>market for maintenance, electric scooter, without battery</t>
        </is>
      </c>
      <c r="N20" t="inlineStr">
        <is>
          <t>road construction</t>
        </is>
      </c>
      <c r="O20" t="inlineStr">
        <is>
          <t>road maintenance</t>
        </is>
      </c>
      <c r="P20" t="inlineStr">
        <is>
          <t>manual dismantling of used electric scooter</t>
        </is>
      </c>
      <c r="Q20" t="inlineStr">
        <is>
          <t>manual dismantling of used electric scooter</t>
        </is>
      </c>
      <c r="R20" t="inlineStr">
        <is>
          <t>market for used Li-ion battery</t>
        </is>
      </c>
      <c r="S20" t="inlineStr">
        <is>
          <t>Carbon dioxide, fossil</t>
        </is>
      </c>
      <c r="T20" t="inlineStr">
        <is>
          <t>Carbon dioxide, from soil or biomass stock</t>
        </is>
      </c>
      <c r="U20" t="inlineStr">
        <is>
          <t>Sulfur dioxide</t>
        </is>
      </c>
      <c r="V20" t="inlineStr">
        <is>
          <t>Benzene</t>
        </is>
      </c>
      <c r="W20" t="inlineStr">
        <is>
          <t>Methane, fossil</t>
        </is>
      </c>
      <c r="X20" t="inlineStr">
        <is>
          <t>Carbon monoxide, fossil</t>
        </is>
      </c>
      <c r="Y20" t="inlineStr">
        <is>
          <t>Dinitrogen monoxide</t>
        </is>
      </c>
      <c r="Z20" t="inlineStr">
        <is>
          <t>Ammonia</t>
        </is>
      </c>
      <c r="AB20" t="inlineStr">
        <is>
          <t>Nitrogen oxides</t>
        </is>
      </c>
      <c r="AC20" t="inlineStr">
        <is>
          <t>Particulates, &lt; 2.5 um</t>
        </is>
      </c>
      <c r="AD20" t="inlineStr">
        <is>
          <t>NMVOC, non-methane volatile organic compounds, unspecified origin</t>
        </is>
      </c>
      <c r="AE20" t="inlineStr">
        <is>
          <t>Ethane</t>
        </is>
      </c>
      <c r="AF20" t="inlineStr">
        <is>
          <t>Propane</t>
        </is>
      </c>
      <c r="AG20" t="inlineStr">
        <is>
          <t>Butane</t>
        </is>
      </c>
      <c r="AH20" t="inlineStr">
        <is>
          <t>Pentane</t>
        </is>
      </c>
      <c r="AI20" t="inlineStr">
        <is>
          <t>Hexane</t>
        </is>
      </c>
      <c r="AJ20" t="inlineStr">
        <is>
          <t>Cyclohexane</t>
        </is>
      </c>
      <c r="AK20" t="inlineStr">
        <is>
          <t>Heptane</t>
        </is>
      </c>
      <c r="AL20" t="inlineStr">
        <is>
          <t>Ethene</t>
        </is>
      </c>
      <c r="AM20" t="inlineStr">
        <is>
          <t>Propene</t>
        </is>
      </c>
      <c r="AN20" t="inlineStr">
        <is>
          <t>1-Pentene</t>
        </is>
      </c>
      <c r="AO20" t="inlineStr">
        <is>
          <t>Benzene</t>
        </is>
      </c>
      <c r="AP20" t="inlineStr">
        <is>
          <t>Toluene</t>
        </is>
      </c>
      <c r="AQ20" t="inlineStr">
        <is>
          <t>m-Xylene</t>
        </is>
      </c>
      <c r="AR20" t="inlineStr">
        <is>
          <t>o-Xylene</t>
        </is>
      </c>
      <c r="AS20" t="inlineStr">
        <is>
          <t>Formaldehyde</t>
        </is>
      </c>
      <c r="AT20" t="inlineStr">
        <is>
          <t>Acetaldehyde</t>
        </is>
      </c>
      <c r="AU20" t="inlineStr">
        <is>
          <t>Benzaldehyde</t>
        </is>
      </c>
      <c r="AV20" t="inlineStr">
        <is>
          <t>Acetone</t>
        </is>
      </c>
      <c r="AW20" t="inlineStr">
        <is>
          <t>Methyl ethyl ketone</t>
        </is>
      </c>
      <c r="AX20" t="inlineStr">
        <is>
          <t>Acrolein</t>
        </is>
      </c>
      <c r="AY20" t="inlineStr">
        <is>
          <t>Styrene</t>
        </is>
      </c>
      <c r="AZ20" t="inlineStr">
        <is>
          <t>PAH, polycyclic aromatic hydrocarbons</t>
        </is>
      </c>
      <c r="BA20" t="inlineStr">
        <is>
          <t>Arsenic</t>
        </is>
      </c>
      <c r="BB20" t="inlineStr">
        <is>
          <t>Selenium</t>
        </is>
      </c>
      <c r="BC20" t="inlineStr">
        <is>
          <t>Zinc</t>
        </is>
      </c>
      <c r="BD20" t="inlineStr">
        <is>
          <t>Copper</t>
        </is>
      </c>
      <c r="BE20" t="inlineStr">
        <is>
          <t>Nickel</t>
        </is>
      </c>
      <c r="BF20" t="inlineStr">
        <is>
          <t>Chromium</t>
        </is>
      </c>
      <c r="BG20" t="inlineStr">
        <is>
          <t>Chromium VI</t>
        </is>
      </c>
      <c r="BH20" t="inlineStr">
        <is>
          <t>Mercury</t>
        </is>
      </c>
      <c r="BI20" t="inlineStr">
        <is>
          <t>Cadmium</t>
        </is>
      </c>
      <c r="BJ20" t="inlineStr">
        <is>
          <t>treatment of road wear emissions, passenger car</t>
        </is>
      </c>
      <c r="BK20" t="inlineStr">
        <is>
          <t>treatment of tyre wear emissions, passenger car</t>
        </is>
      </c>
      <c r="BL20" t="inlineStr">
        <is>
          <t>treatment of brake wear emissions, passenger car</t>
        </is>
      </c>
    </row>
    <row r="21">
      <c r="A21" t="inlineStr">
        <is>
          <t>Motorbike, gasoline, 4-11kW, EURO-3</t>
        </is>
      </c>
      <c r="B21" t="inlineStr">
        <is>
          <t>motor scooter production</t>
        </is>
      </c>
      <c r="C21" t="inlineStr">
        <is>
          <t>Glider lightweighting</t>
        </is>
      </c>
      <c r="D21" t="inlineStr">
        <is>
          <t>motor scooter production</t>
        </is>
      </c>
      <c r="I21" t="inlineStr">
        <is>
          <t>polyethylene production, high density, granulate</t>
        </is>
      </c>
      <c r="K21" t="inlineStr">
        <is>
          <t>fuel supply for gasoline vehicles</t>
        </is>
      </c>
      <c r="M21" t="inlineStr">
        <is>
          <t>maintenance, motor scooter</t>
        </is>
      </c>
      <c r="N21" t="inlineStr">
        <is>
          <t>road construction</t>
        </is>
      </c>
      <c r="O21" t="inlineStr">
        <is>
          <t>road maintenance</t>
        </is>
      </c>
      <c r="S21" t="inlineStr">
        <is>
          <t>Carbon dioxide, fossil</t>
        </is>
      </c>
      <c r="T21" t="inlineStr">
        <is>
          <t>Carbon dioxide, from soil or biomass stock</t>
        </is>
      </c>
      <c r="U21" t="inlineStr">
        <is>
          <t>Sulfur dioxide</t>
        </is>
      </c>
      <c r="V21" t="inlineStr">
        <is>
          <t>Benzene</t>
        </is>
      </c>
      <c r="W21" t="inlineStr">
        <is>
          <t>Methane, fossil</t>
        </is>
      </c>
      <c r="X21" t="inlineStr">
        <is>
          <t>Carbon monoxide, fossil</t>
        </is>
      </c>
      <c r="Y21" t="inlineStr">
        <is>
          <t>Dinitrogen monoxide</t>
        </is>
      </c>
      <c r="Z21" t="inlineStr">
        <is>
          <t>Ammonia</t>
        </is>
      </c>
      <c r="AB21" t="inlineStr">
        <is>
          <t>Nitrogen oxides</t>
        </is>
      </c>
      <c r="AC21" t="inlineStr">
        <is>
          <t>Particulates, &lt; 2.5 um</t>
        </is>
      </c>
      <c r="AD21" t="inlineStr">
        <is>
          <t>NMVOC, non-methane volatile organic compounds, unspecified origin</t>
        </is>
      </c>
      <c r="AE21" t="inlineStr">
        <is>
          <t>Ethane</t>
        </is>
      </c>
      <c r="AF21" t="inlineStr">
        <is>
          <t>Propane</t>
        </is>
      </c>
      <c r="AG21" t="inlineStr">
        <is>
          <t>Butane</t>
        </is>
      </c>
      <c r="AH21" t="inlineStr">
        <is>
          <t>Pentane</t>
        </is>
      </c>
      <c r="AI21" t="inlineStr">
        <is>
          <t>Hexane</t>
        </is>
      </c>
      <c r="AJ21" t="inlineStr">
        <is>
          <t>Cyclohexane</t>
        </is>
      </c>
      <c r="AK21" t="inlineStr">
        <is>
          <t>Heptane</t>
        </is>
      </c>
      <c r="AL21" t="inlineStr">
        <is>
          <t>Ethene</t>
        </is>
      </c>
      <c r="AM21" t="inlineStr">
        <is>
          <t>Propene</t>
        </is>
      </c>
      <c r="AN21" t="inlineStr">
        <is>
          <t>1-Pentene</t>
        </is>
      </c>
      <c r="AO21" t="inlineStr">
        <is>
          <t>Benzene</t>
        </is>
      </c>
      <c r="AP21" t="inlineStr">
        <is>
          <t>Toluene</t>
        </is>
      </c>
      <c r="AQ21" t="inlineStr">
        <is>
          <t>m-Xylene</t>
        </is>
      </c>
      <c r="AR21" t="inlineStr">
        <is>
          <t>o-Xylene</t>
        </is>
      </c>
      <c r="AS21" t="inlineStr">
        <is>
          <t>Formaldehyde</t>
        </is>
      </c>
      <c r="AT21" t="inlineStr">
        <is>
          <t>Acetaldehyde</t>
        </is>
      </c>
      <c r="AU21" t="inlineStr">
        <is>
          <t>Benzaldehyde</t>
        </is>
      </c>
      <c r="AV21" t="inlineStr">
        <is>
          <t>Acetone</t>
        </is>
      </c>
      <c r="AW21" t="inlineStr">
        <is>
          <t>Methyl ethyl ketone</t>
        </is>
      </c>
      <c r="AX21" t="inlineStr">
        <is>
          <t>Acrolein</t>
        </is>
      </c>
      <c r="AY21" t="inlineStr">
        <is>
          <t>Styrene</t>
        </is>
      </c>
      <c r="AZ21" t="inlineStr">
        <is>
          <t>PAH, polycyclic aromatic hydrocarbons</t>
        </is>
      </c>
      <c r="BA21" t="inlineStr">
        <is>
          <t>Arsenic</t>
        </is>
      </c>
      <c r="BB21" t="inlineStr">
        <is>
          <t>Selenium</t>
        </is>
      </c>
      <c r="BC21" t="inlineStr">
        <is>
          <t>Zinc</t>
        </is>
      </c>
      <c r="BD21" t="inlineStr">
        <is>
          <t>Copper</t>
        </is>
      </c>
      <c r="BE21" t="inlineStr">
        <is>
          <t>Nickel</t>
        </is>
      </c>
      <c r="BF21" t="inlineStr">
        <is>
          <t>Chromium</t>
        </is>
      </c>
      <c r="BG21" t="inlineStr">
        <is>
          <t>Chromium VI</t>
        </is>
      </c>
      <c r="BH21" t="inlineStr">
        <is>
          <t>Mercury</t>
        </is>
      </c>
      <c r="BI21" t="inlineStr">
        <is>
          <t>Cadmium</t>
        </is>
      </c>
      <c r="BJ21" t="inlineStr">
        <is>
          <t>treatment of road wear emissions, passenger car</t>
        </is>
      </c>
      <c r="BK21" t="inlineStr">
        <is>
          <t>treatment of tyre wear emissions, passenger car</t>
        </is>
      </c>
      <c r="BL21" t="inlineStr">
        <is>
          <t>treatment of brake wear emissions, passenger car</t>
        </is>
      </c>
    </row>
    <row r="22">
      <c r="A22" t="inlineStr">
        <is>
          <t>Motorbike, gasoline, 4-11kW, EURO-4</t>
        </is>
      </c>
      <c r="B22" t="inlineStr">
        <is>
          <t>motor scooter production</t>
        </is>
      </c>
      <c r="C22" t="inlineStr">
        <is>
          <t>Glider lightweighting</t>
        </is>
      </c>
      <c r="D22" t="inlineStr">
        <is>
          <t>motor scooter production</t>
        </is>
      </c>
      <c r="I22" t="inlineStr">
        <is>
          <t>polyethylene production, high density, granulate</t>
        </is>
      </c>
      <c r="K22" t="inlineStr">
        <is>
          <t>fuel supply for gasoline vehicles</t>
        </is>
      </c>
      <c r="M22" t="inlineStr">
        <is>
          <t>maintenance, motor scooter</t>
        </is>
      </c>
      <c r="N22" t="inlineStr">
        <is>
          <t>road construction</t>
        </is>
      </c>
      <c r="O22" t="inlineStr">
        <is>
          <t>road maintenance</t>
        </is>
      </c>
      <c r="S22" t="inlineStr">
        <is>
          <t>Carbon dioxide, fossil</t>
        </is>
      </c>
      <c r="T22" t="inlineStr">
        <is>
          <t>Carbon dioxide, from soil or biomass stock</t>
        </is>
      </c>
      <c r="U22" t="inlineStr">
        <is>
          <t>Sulfur dioxide</t>
        </is>
      </c>
      <c r="V22" t="inlineStr">
        <is>
          <t>Benzene</t>
        </is>
      </c>
      <c r="W22" t="inlineStr">
        <is>
          <t>Methane, fossil</t>
        </is>
      </c>
      <c r="X22" t="inlineStr">
        <is>
          <t>Carbon monoxide, fossil</t>
        </is>
      </c>
      <c r="Y22" t="inlineStr">
        <is>
          <t>Dinitrogen monoxide</t>
        </is>
      </c>
      <c r="Z22" t="inlineStr">
        <is>
          <t>Ammonia</t>
        </is>
      </c>
      <c r="AB22" t="inlineStr">
        <is>
          <t>Nitrogen oxides</t>
        </is>
      </c>
      <c r="AC22" t="inlineStr">
        <is>
          <t>Particulates, &lt; 2.5 um</t>
        </is>
      </c>
      <c r="AD22" t="inlineStr">
        <is>
          <t>NMVOC, non-methane volatile organic compounds, unspecified origin</t>
        </is>
      </c>
      <c r="AE22" t="inlineStr">
        <is>
          <t>Ethane</t>
        </is>
      </c>
      <c r="AF22" t="inlineStr">
        <is>
          <t>Propane</t>
        </is>
      </c>
      <c r="AG22" t="inlineStr">
        <is>
          <t>Butane</t>
        </is>
      </c>
      <c r="AH22" t="inlineStr">
        <is>
          <t>Pentane</t>
        </is>
      </c>
      <c r="AI22" t="inlineStr">
        <is>
          <t>Hexane</t>
        </is>
      </c>
      <c r="AJ22" t="inlineStr">
        <is>
          <t>Cyclohexane</t>
        </is>
      </c>
      <c r="AK22" t="inlineStr">
        <is>
          <t>Heptane</t>
        </is>
      </c>
      <c r="AL22" t="inlineStr">
        <is>
          <t>Ethene</t>
        </is>
      </c>
      <c r="AM22" t="inlineStr">
        <is>
          <t>Propene</t>
        </is>
      </c>
      <c r="AN22" t="inlineStr">
        <is>
          <t>1-Pentene</t>
        </is>
      </c>
      <c r="AO22" t="inlineStr">
        <is>
          <t>Benzene</t>
        </is>
      </c>
      <c r="AP22" t="inlineStr">
        <is>
          <t>Toluene</t>
        </is>
      </c>
      <c r="AQ22" t="inlineStr">
        <is>
          <t>m-Xylene</t>
        </is>
      </c>
      <c r="AR22" t="inlineStr">
        <is>
          <t>o-Xylene</t>
        </is>
      </c>
      <c r="AS22" t="inlineStr">
        <is>
          <t>Formaldehyde</t>
        </is>
      </c>
      <c r="AT22" t="inlineStr">
        <is>
          <t>Acetaldehyde</t>
        </is>
      </c>
      <c r="AU22" t="inlineStr">
        <is>
          <t>Benzaldehyde</t>
        </is>
      </c>
      <c r="AV22" t="inlineStr">
        <is>
          <t>Acetone</t>
        </is>
      </c>
      <c r="AW22" t="inlineStr">
        <is>
          <t>Methyl ethyl ketone</t>
        </is>
      </c>
      <c r="AX22" t="inlineStr">
        <is>
          <t>Acrolein</t>
        </is>
      </c>
      <c r="AY22" t="inlineStr">
        <is>
          <t>Styrene</t>
        </is>
      </c>
      <c r="AZ22" t="inlineStr">
        <is>
          <t>PAH, polycyclic aromatic hydrocarbons</t>
        </is>
      </c>
      <c r="BA22" t="inlineStr">
        <is>
          <t>Arsenic</t>
        </is>
      </c>
      <c r="BB22" t="inlineStr">
        <is>
          <t>Selenium</t>
        </is>
      </c>
      <c r="BC22" t="inlineStr">
        <is>
          <t>Zinc</t>
        </is>
      </c>
      <c r="BD22" t="inlineStr">
        <is>
          <t>Copper</t>
        </is>
      </c>
      <c r="BE22" t="inlineStr">
        <is>
          <t>Nickel</t>
        </is>
      </c>
      <c r="BF22" t="inlineStr">
        <is>
          <t>Chromium</t>
        </is>
      </c>
      <c r="BG22" t="inlineStr">
        <is>
          <t>Chromium VI</t>
        </is>
      </c>
      <c r="BH22" t="inlineStr">
        <is>
          <t>Mercury</t>
        </is>
      </c>
      <c r="BI22" t="inlineStr">
        <is>
          <t>Cadmium</t>
        </is>
      </c>
      <c r="BJ22" t="inlineStr">
        <is>
          <t>treatment of road wear emissions, passenger car</t>
        </is>
      </c>
      <c r="BK22" t="inlineStr">
        <is>
          <t>treatment of tyre wear emissions, passenger car</t>
        </is>
      </c>
      <c r="BL22" t="inlineStr">
        <is>
          <t>treatment of brake wear emissions, passenger car</t>
        </is>
      </c>
    </row>
    <row r="23">
      <c r="A23" t="inlineStr">
        <is>
          <t>Motorbike, gasoline, 4-11kW, EURO-5</t>
        </is>
      </c>
      <c r="B23" t="inlineStr">
        <is>
          <t>motor scooter production</t>
        </is>
      </c>
      <c r="C23" t="inlineStr">
        <is>
          <t>Glider lightweighting</t>
        </is>
      </c>
      <c r="D23" t="inlineStr">
        <is>
          <t>motor scooter production</t>
        </is>
      </c>
      <c r="I23" t="inlineStr">
        <is>
          <t>polyethylene production, high density, granulate</t>
        </is>
      </c>
      <c r="K23" t="inlineStr">
        <is>
          <t>fuel supply for gasoline vehicles</t>
        </is>
      </c>
      <c r="M23" t="inlineStr">
        <is>
          <t>maintenance, motor scooter</t>
        </is>
      </c>
      <c r="N23" t="inlineStr">
        <is>
          <t>road construction</t>
        </is>
      </c>
      <c r="O23" t="inlineStr">
        <is>
          <t>road maintenance</t>
        </is>
      </c>
      <c r="S23" t="inlineStr">
        <is>
          <t>Carbon dioxide, fossil</t>
        </is>
      </c>
      <c r="T23" t="inlineStr">
        <is>
          <t>Carbon dioxide, from soil or biomass stock</t>
        </is>
      </c>
      <c r="U23" t="inlineStr">
        <is>
          <t>Sulfur dioxide</t>
        </is>
      </c>
      <c r="V23" t="inlineStr">
        <is>
          <t>Benzene</t>
        </is>
      </c>
      <c r="W23" t="inlineStr">
        <is>
          <t>Methane, fossil</t>
        </is>
      </c>
      <c r="X23" t="inlineStr">
        <is>
          <t>Carbon monoxide, fossil</t>
        </is>
      </c>
      <c r="Y23" t="inlineStr">
        <is>
          <t>Dinitrogen monoxide</t>
        </is>
      </c>
      <c r="Z23" t="inlineStr">
        <is>
          <t>Ammonia</t>
        </is>
      </c>
      <c r="AB23" t="inlineStr">
        <is>
          <t>Nitrogen oxides</t>
        </is>
      </c>
      <c r="AC23" t="inlineStr">
        <is>
          <t>Particulates, &lt; 2.5 um</t>
        </is>
      </c>
      <c r="AD23" t="inlineStr">
        <is>
          <t>NMVOC, non-methane volatile organic compounds, unspecified origin</t>
        </is>
      </c>
      <c r="AE23" t="inlineStr">
        <is>
          <t>Ethane</t>
        </is>
      </c>
      <c r="AF23" t="inlineStr">
        <is>
          <t>Propane</t>
        </is>
      </c>
      <c r="AG23" t="inlineStr">
        <is>
          <t>Butane</t>
        </is>
      </c>
      <c r="AH23" t="inlineStr">
        <is>
          <t>Pentane</t>
        </is>
      </c>
      <c r="AI23" t="inlineStr">
        <is>
          <t>Hexane</t>
        </is>
      </c>
      <c r="AJ23" t="inlineStr">
        <is>
          <t>Cyclohexane</t>
        </is>
      </c>
      <c r="AK23" t="inlineStr">
        <is>
          <t>Heptane</t>
        </is>
      </c>
      <c r="AL23" t="inlineStr">
        <is>
          <t>Ethene</t>
        </is>
      </c>
      <c r="AM23" t="inlineStr">
        <is>
          <t>Propene</t>
        </is>
      </c>
      <c r="AN23" t="inlineStr">
        <is>
          <t>1-Pentene</t>
        </is>
      </c>
      <c r="AO23" t="inlineStr">
        <is>
          <t>Benzene</t>
        </is>
      </c>
      <c r="AP23" t="inlineStr">
        <is>
          <t>Toluene</t>
        </is>
      </c>
      <c r="AQ23" t="inlineStr">
        <is>
          <t>m-Xylene</t>
        </is>
      </c>
      <c r="AR23" t="inlineStr">
        <is>
          <t>o-Xylene</t>
        </is>
      </c>
      <c r="AS23" t="inlineStr">
        <is>
          <t>Formaldehyde</t>
        </is>
      </c>
      <c r="AT23" t="inlineStr">
        <is>
          <t>Acetaldehyde</t>
        </is>
      </c>
      <c r="AU23" t="inlineStr">
        <is>
          <t>Benzaldehyde</t>
        </is>
      </c>
      <c r="AV23" t="inlineStr">
        <is>
          <t>Acetone</t>
        </is>
      </c>
      <c r="AW23" t="inlineStr">
        <is>
          <t>Methyl ethyl ketone</t>
        </is>
      </c>
      <c r="AX23" t="inlineStr">
        <is>
          <t>Acrolein</t>
        </is>
      </c>
      <c r="AY23" t="inlineStr">
        <is>
          <t>Styrene</t>
        </is>
      </c>
      <c r="AZ23" t="inlineStr">
        <is>
          <t>PAH, polycyclic aromatic hydrocarbons</t>
        </is>
      </c>
      <c r="BA23" t="inlineStr">
        <is>
          <t>Arsenic</t>
        </is>
      </c>
      <c r="BB23" t="inlineStr">
        <is>
          <t>Selenium</t>
        </is>
      </c>
      <c r="BC23" t="inlineStr">
        <is>
          <t>Zinc</t>
        </is>
      </c>
      <c r="BD23" t="inlineStr">
        <is>
          <t>Copper</t>
        </is>
      </c>
      <c r="BE23" t="inlineStr">
        <is>
          <t>Nickel</t>
        </is>
      </c>
      <c r="BF23" t="inlineStr">
        <is>
          <t>Chromium</t>
        </is>
      </c>
      <c r="BG23" t="inlineStr">
        <is>
          <t>Chromium VI</t>
        </is>
      </c>
      <c r="BH23" t="inlineStr">
        <is>
          <t>Mercury</t>
        </is>
      </c>
      <c r="BI23" t="inlineStr">
        <is>
          <t>Cadmium</t>
        </is>
      </c>
      <c r="BJ23" t="inlineStr">
        <is>
          <t>treatment of road wear emissions, passenger car</t>
        </is>
      </c>
      <c r="BK23" t="inlineStr">
        <is>
          <t>treatment of tyre wear emissions, passenger car</t>
        </is>
      </c>
      <c r="BL23" t="inlineStr">
        <is>
          <t>treatment of brake wear emissions, passenger car</t>
        </is>
      </c>
    </row>
    <row r="24">
      <c r="A24" t="inlineStr">
        <is>
          <t>Motorbike, gasoline, 11-35kW, EURO-3</t>
        </is>
      </c>
      <c r="B24" t="inlineStr">
        <is>
          <t>motor scooter production</t>
        </is>
      </c>
      <c r="C24" t="inlineStr">
        <is>
          <t>Glider lightweighting</t>
        </is>
      </c>
      <c r="D24" t="inlineStr">
        <is>
          <t>motor scooter production</t>
        </is>
      </c>
      <c r="I24" t="inlineStr">
        <is>
          <t>polyethylene production, high density, granulate</t>
        </is>
      </c>
      <c r="K24" t="inlineStr">
        <is>
          <t>fuel supply for gasoline vehicles</t>
        </is>
      </c>
      <c r="M24" t="inlineStr">
        <is>
          <t>maintenance, motor scooter</t>
        </is>
      </c>
      <c r="N24" t="inlineStr">
        <is>
          <t>road construction</t>
        </is>
      </c>
      <c r="O24" t="inlineStr">
        <is>
          <t>road maintenance</t>
        </is>
      </c>
      <c r="S24" t="inlineStr">
        <is>
          <t>Carbon dioxide, fossil</t>
        </is>
      </c>
      <c r="T24" t="inlineStr">
        <is>
          <t>Carbon dioxide, from soil or biomass stock</t>
        </is>
      </c>
      <c r="U24" t="inlineStr">
        <is>
          <t>Sulfur dioxide</t>
        </is>
      </c>
      <c r="V24" t="inlineStr">
        <is>
          <t>Benzene</t>
        </is>
      </c>
      <c r="W24" t="inlineStr">
        <is>
          <t>Methane, fossil</t>
        </is>
      </c>
      <c r="X24" t="inlineStr">
        <is>
          <t>Carbon monoxide, fossil</t>
        </is>
      </c>
      <c r="Y24" t="inlineStr">
        <is>
          <t>Dinitrogen monoxide</t>
        </is>
      </c>
      <c r="Z24" t="inlineStr">
        <is>
          <t>Ammonia</t>
        </is>
      </c>
      <c r="AB24" t="inlineStr">
        <is>
          <t>Nitrogen oxides</t>
        </is>
      </c>
      <c r="AC24" t="inlineStr">
        <is>
          <t>Particulates, &lt; 2.5 um</t>
        </is>
      </c>
      <c r="AD24" t="inlineStr">
        <is>
          <t>NMVOC, non-methane volatile organic compounds, unspecified origin</t>
        </is>
      </c>
      <c r="AE24" t="inlineStr">
        <is>
          <t>Ethane</t>
        </is>
      </c>
      <c r="AF24" t="inlineStr">
        <is>
          <t>Propane</t>
        </is>
      </c>
      <c r="AG24" t="inlineStr">
        <is>
          <t>Butane</t>
        </is>
      </c>
      <c r="AH24" t="inlineStr">
        <is>
          <t>Pentane</t>
        </is>
      </c>
      <c r="AI24" t="inlineStr">
        <is>
          <t>Hexane</t>
        </is>
      </c>
      <c r="AJ24" t="inlineStr">
        <is>
          <t>Cyclohexane</t>
        </is>
      </c>
      <c r="AK24" t="inlineStr">
        <is>
          <t>Heptane</t>
        </is>
      </c>
      <c r="AL24" t="inlineStr">
        <is>
          <t>Ethene</t>
        </is>
      </c>
      <c r="AM24" t="inlineStr">
        <is>
          <t>Propene</t>
        </is>
      </c>
      <c r="AN24" t="inlineStr">
        <is>
          <t>1-Pentene</t>
        </is>
      </c>
      <c r="AO24" t="inlineStr">
        <is>
          <t>Benzene</t>
        </is>
      </c>
      <c r="AP24" t="inlineStr">
        <is>
          <t>Toluene</t>
        </is>
      </c>
      <c r="AQ24" t="inlineStr">
        <is>
          <t>m-Xylene</t>
        </is>
      </c>
      <c r="AR24" t="inlineStr">
        <is>
          <t>o-Xylene</t>
        </is>
      </c>
      <c r="AS24" t="inlineStr">
        <is>
          <t>Formaldehyde</t>
        </is>
      </c>
      <c r="AT24" t="inlineStr">
        <is>
          <t>Acetaldehyde</t>
        </is>
      </c>
      <c r="AU24" t="inlineStr">
        <is>
          <t>Benzaldehyde</t>
        </is>
      </c>
      <c r="AV24" t="inlineStr">
        <is>
          <t>Acetone</t>
        </is>
      </c>
      <c r="AW24" t="inlineStr">
        <is>
          <t>Methyl ethyl ketone</t>
        </is>
      </c>
      <c r="AX24" t="inlineStr">
        <is>
          <t>Acrolein</t>
        </is>
      </c>
      <c r="AY24" t="inlineStr">
        <is>
          <t>Styrene</t>
        </is>
      </c>
      <c r="AZ24" t="inlineStr">
        <is>
          <t>PAH, polycyclic aromatic hydrocarbons</t>
        </is>
      </c>
      <c r="BA24" t="inlineStr">
        <is>
          <t>Arsenic</t>
        </is>
      </c>
      <c r="BB24" t="inlineStr">
        <is>
          <t>Selenium</t>
        </is>
      </c>
      <c r="BC24" t="inlineStr">
        <is>
          <t>Zinc</t>
        </is>
      </c>
      <c r="BD24" t="inlineStr">
        <is>
          <t>Copper</t>
        </is>
      </c>
      <c r="BE24" t="inlineStr">
        <is>
          <t>Nickel</t>
        </is>
      </c>
      <c r="BF24" t="inlineStr">
        <is>
          <t>Chromium</t>
        </is>
      </c>
      <c r="BG24" t="inlineStr">
        <is>
          <t>Chromium VI</t>
        </is>
      </c>
      <c r="BH24" t="inlineStr">
        <is>
          <t>Mercury</t>
        </is>
      </c>
      <c r="BI24" t="inlineStr">
        <is>
          <t>Cadmium</t>
        </is>
      </c>
      <c r="BJ24" t="inlineStr">
        <is>
          <t>treatment of road wear emissions, passenger car</t>
        </is>
      </c>
      <c r="BK24" t="inlineStr">
        <is>
          <t>treatment of tyre wear emissions, passenger car</t>
        </is>
      </c>
      <c r="BL24" t="inlineStr">
        <is>
          <t>treatment of brake wear emissions, passenger car</t>
        </is>
      </c>
    </row>
    <row r="25">
      <c r="A25" t="inlineStr">
        <is>
          <t>Motorbike, gasoline, 11-35kW, EURO-4</t>
        </is>
      </c>
      <c r="B25" t="inlineStr">
        <is>
          <t>motor scooter production</t>
        </is>
      </c>
      <c r="C25" t="inlineStr">
        <is>
          <t>Glider lightweighting</t>
        </is>
      </c>
      <c r="D25" t="inlineStr">
        <is>
          <t>motor scooter production</t>
        </is>
      </c>
      <c r="I25" t="inlineStr">
        <is>
          <t>polyethylene production, high density, granulate</t>
        </is>
      </c>
      <c r="K25" t="inlineStr">
        <is>
          <t>fuel supply for gasoline vehicles</t>
        </is>
      </c>
      <c r="M25" t="inlineStr">
        <is>
          <t>maintenance, motor scooter</t>
        </is>
      </c>
      <c r="N25" t="inlineStr">
        <is>
          <t>road construction</t>
        </is>
      </c>
      <c r="O25" t="inlineStr">
        <is>
          <t>road maintenance</t>
        </is>
      </c>
      <c r="S25" t="inlineStr">
        <is>
          <t>Carbon dioxide, fossil</t>
        </is>
      </c>
      <c r="T25" t="inlineStr">
        <is>
          <t>Carbon dioxide, from soil or biomass stock</t>
        </is>
      </c>
      <c r="U25" t="inlineStr">
        <is>
          <t>Sulfur dioxide</t>
        </is>
      </c>
      <c r="V25" t="inlineStr">
        <is>
          <t>Benzene</t>
        </is>
      </c>
      <c r="W25" t="inlineStr">
        <is>
          <t>Methane, fossil</t>
        </is>
      </c>
      <c r="X25" t="inlineStr">
        <is>
          <t>Carbon monoxide, fossil</t>
        </is>
      </c>
      <c r="Y25" t="inlineStr">
        <is>
          <t>Dinitrogen monoxide</t>
        </is>
      </c>
      <c r="Z25" t="inlineStr">
        <is>
          <t>Ammonia</t>
        </is>
      </c>
      <c r="AB25" t="inlineStr">
        <is>
          <t>Nitrogen oxides</t>
        </is>
      </c>
      <c r="AC25" t="inlineStr">
        <is>
          <t>Particulates, &lt; 2.5 um</t>
        </is>
      </c>
      <c r="AD25" t="inlineStr">
        <is>
          <t>NMVOC, non-methane volatile organic compounds, unspecified origin</t>
        </is>
      </c>
      <c r="AE25" t="inlineStr">
        <is>
          <t>Ethane</t>
        </is>
      </c>
      <c r="AF25" t="inlineStr">
        <is>
          <t>Propane</t>
        </is>
      </c>
      <c r="AG25" t="inlineStr">
        <is>
          <t>Butane</t>
        </is>
      </c>
      <c r="AH25" t="inlineStr">
        <is>
          <t>Pentane</t>
        </is>
      </c>
      <c r="AI25" t="inlineStr">
        <is>
          <t>Hexane</t>
        </is>
      </c>
      <c r="AJ25" t="inlineStr">
        <is>
          <t>Cyclohexane</t>
        </is>
      </c>
      <c r="AK25" t="inlineStr">
        <is>
          <t>Heptane</t>
        </is>
      </c>
      <c r="AL25" t="inlineStr">
        <is>
          <t>Ethene</t>
        </is>
      </c>
      <c r="AM25" t="inlineStr">
        <is>
          <t>Propene</t>
        </is>
      </c>
      <c r="AN25" t="inlineStr">
        <is>
          <t>1-Pentene</t>
        </is>
      </c>
      <c r="AO25" t="inlineStr">
        <is>
          <t>Benzene</t>
        </is>
      </c>
      <c r="AP25" t="inlineStr">
        <is>
          <t>Toluene</t>
        </is>
      </c>
      <c r="AQ25" t="inlineStr">
        <is>
          <t>m-Xylene</t>
        </is>
      </c>
      <c r="AR25" t="inlineStr">
        <is>
          <t>o-Xylene</t>
        </is>
      </c>
      <c r="AS25" t="inlineStr">
        <is>
          <t>Formaldehyde</t>
        </is>
      </c>
      <c r="AT25" t="inlineStr">
        <is>
          <t>Acetaldehyde</t>
        </is>
      </c>
      <c r="AU25" t="inlineStr">
        <is>
          <t>Benzaldehyde</t>
        </is>
      </c>
      <c r="AV25" t="inlineStr">
        <is>
          <t>Acetone</t>
        </is>
      </c>
      <c r="AW25" t="inlineStr">
        <is>
          <t>Methyl ethyl ketone</t>
        </is>
      </c>
      <c r="AX25" t="inlineStr">
        <is>
          <t>Acrolein</t>
        </is>
      </c>
      <c r="AY25" t="inlineStr">
        <is>
          <t>Styrene</t>
        </is>
      </c>
      <c r="AZ25" t="inlineStr">
        <is>
          <t>PAH, polycyclic aromatic hydrocarbons</t>
        </is>
      </c>
      <c r="BA25" t="inlineStr">
        <is>
          <t>Arsenic</t>
        </is>
      </c>
      <c r="BB25" t="inlineStr">
        <is>
          <t>Selenium</t>
        </is>
      </c>
      <c r="BC25" t="inlineStr">
        <is>
          <t>Zinc</t>
        </is>
      </c>
      <c r="BD25" t="inlineStr">
        <is>
          <t>Copper</t>
        </is>
      </c>
      <c r="BE25" t="inlineStr">
        <is>
          <t>Nickel</t>
        </is>
      </c>
      <c r="BF25" t="inlineStr">
        <is>
          <t>Chromium</t>
        </is>
      </c>
      <c r="BG25" t="inlineStr">
        <is>
          <t>Chromium VI</t>
        </is>
      </c>
      <c r="BH25" t="inlineStr">
        <is>
          <t>Mercury</t>
        </is>
      </c>
      <c r="BI25" t="inlineStr">
        <is>
          <t>Cadmium</t>
        </is>
      </c>
      <c r="BJ25" t="inlineStr">
        <is>
          <t>treatment of road wear emissions, passenger car</t>
        </is>
      </c>
      <c r="BK25" t="inlineStr">
        <is>
          <t>treatment of tyre wear emissions, passenger car</t>
        </is>
      </c>
      <c r="BL25" t="inlineStr">
        <is>
          <t>treatment of brake wear emissions, passenger car</t>
        </is>
      </c>
    </row>
    <row r="26">
      <c r="A26" t="inlineStr">
        <is>
          <t>Motorbike, gasoline, 11-35kW, EURO-5</t>
        </is>
      </c>
      <c r="B26" t="inlineStr">
        <is>
          <t>motor scooter production</t>
        </is>
      </c>
      <c r="C26" t="inlineStr">
        <is>
          <t>Glider lightweighting</t>
        </is>
      </c>
      <c r="D26" t="inlineStr">
        <is>
          <t>motor scooter production</t>
        </is>
      </c>
      <c r="I26" t="inlineStr">
        <is>
          <t>polyethylene production, high density, granulate</t>
        </is>
      </c>
      <c r="K26" t="inlineStr">
        <is>
          <t>fuel supply for gasoline vehicles</t>
        </is>
      </c>
      <c r="M26" t="inlineStr">
        <is>
          <t>maintenance, motor scooter</t>
        </is>
      </c>
      <c r="N26" t="inlineStr">
        <is>
          <t>road construction</t>
        </is>
      </c>
      <c r="O26" t="inlineStr">
        <is>
          <t>road maintenance</t>
        </is>
      </c>
      <c r="S26" t="inlineStr">
        <is>
          <t>Carbon dioxide, fossil</t>
        </is>
      </c>
      <c r="T26" t="inlineStr">
        <is>
          <t>Carbon dioxide, from soil or biomass stock</t>
        </is>
      </c>
      <c r="U26" t="inlineStr">
        <is>
          <t>Sulfur dioxide</t>
        </is>
      </c>
      <c r="V26" t="inlineStr">
        <is>
          <t>Benzene</t>
        </is>
      </c>
      <c r="W26" t="inlineStr">
        <is>
          <t>Methane, fossil</t>
        </is>
      </c>
      <c r="X26" t="inlineStr">
        <is>
          <t>Carbon monoxide, fossil</t>
        </is>
      </c>
      <c r="Y26" t="inlineStr">
        <is>
          <t>Dinitrogen monoxide</t>
        </is>
      </c>
      <c r="Z26" t="inlineStr">
        <is>
          <t>Ammonia</t>
        </is>
      </c>
      <c r="AB26" t="inlineStr">
        <is>
          <t>Nitrogen oxides</t>
        </is>
      </c>
      <c r="AC26" t="inlineStr">
        <is>
          <t>Particulates, &lt; 2.5 um</t>
        </is>
      </c>
      <c r="AD26" t="inlineStr">
        <is>
          <t>NMVOC, non-methane volatile organic compounds, unspecified origin</t>
        </is>
      </c>
      <c r="AE26" t="inlineStr">
        <is>
          <t>Ethane</t>
        </is>
      </c>
      <c r="AF26" t="inlineStr">
        <is>
          <t>Propane</t>
        </is>
      </c>
      <c r="AG26" t="inlineStr">
        <is>
          <t>Butane</t>
        </is>
      </c>
      <c r="AH26" t="inlineStr">
        <is>
          <t>Pentane</t>
        </is>
      </c>
      <c r="AI26" t="inlineStr">
        <is>
          <t>Hexane</t>
        </is>
      </c>
      <c r="AJ26" t="inlineStr">
        <is>
          <t>Cyclohexane</t>
        </is>
      </c>
      <c r="AK26" t="inlineStr">
        <is>
          <t>Heptane</t>
        </is>
      </c>
      <c r="AL26" t="inlineStr">
        <is>
          <t>Ethene</t>
        </is>
      </c>
      <c r="AM26" t="inlineStr">
        <is>
          <t>Propene</t>
        </is>
      </c>
      <c r="AN26" t="inlineStr">
        <is>
          <t>1-Pentene</t>
        </is>
      </c>
      <c r="AO26" t="inlineStr">
        <is>
          <t>Benzene</t>
        </is>
      </c>
      <c r="AP26" t="inlineStr">
        <is>
          <t>Toluene</t>
        </is>
      </c>
      <c r="AQ26" t="inlineStr">
        <is>
          <t>m-Xylene</t>
        </is>
      </c>
      <c r="AR26" t="inlineStr">
        <is>
          <t>o-Xylene</t>
        </is>
      </c>
      <c r="AS26" t="inlineStr">
        <is>
          <t>Formaldehyde</t>
        </is>
      </c>
      <c r="AT26" t="inlineStr">
        <is>
          <t>Acetaldehyde</t>
        </is>
      </c>
      <c r="AU26" t="inlineStr">
        <is>
          <t>Benzaldehyde</t>
        </is>
      </c>
      <c r="AV26" t="inlineStr">
        <is>
          <t>Acetone</t>
        </is>
      </c>
      <c r="AW26" t="inlineStr">
        <is>
          <t>Methyl ethyl ketone</t>
        </is>
      </c>
      <c r="AX26" t="inlineStr">
        <is>
          <t>Acrolein</t>
        </is>
      </c>
      <c r="AY26" t="inlineStr">
        <is>
          <t>Styrene</t>
        </is>
      </c>
      <c r="AZ26" t="inlineStr">
        <is>
          <t>PAH, polycyclic aromatic hydrocarbons</t>
        </is>
      </c>
      <c r="BA26" t="inlineStr">
        <is>
          <t>Arsenic</t>
        </is>
      </c>
      <c r="BB26" t="inlineStr">
        <is>
          <t>Selenium</t>
        </is>
      </c>
      <c r="BC26" t="inlineStr">
        <is>
          <t>Zinc</t>
        </is>
      </c>
      <c r="BD26" t="inlineStr">
        <is>
          <t>Copper</t>
        </is>
      </c>
      <c r="BE26" t="inlineStr">
        <is>
          <t>Nickel</t>
        </is>
      </c>
      <c r="BF26" t="inlineStr">
        <is>
          <t>Chromium</t>
        </is>
      </c>
      <c r="BG26" t="inlineStr">
        <is>
          <t>Chromium VI</t>
        </is>
      </c>
      <c r="BH26" t="inlineStr">
        <is>
          <t>Mercury</t>
        </is>
      </c>
      <c r="BI26" t="inlineStr">
        <is>
          <t>Cadmium</t>
        </is>
      </c>
      <c r="BJ26" t="inlineStr">
        <is>
          <t>treatment of road wear emissions, passenger car</t>
        </is>
      </c>
      <c r="BK26" t="inlineStr">
        <is>
          <t>treatment of tyre wear emissions, passenger car</t>
        </is>
      </c>
      <c r="BL26" t="inlineStr">
        <is>
          <t>treatment of brake wear emissions, passenger car</t>
        </is>
      </c>
    </row>
    <row r="27">
      <c r="A27" t="inlineStr">
        <is>
          <t>Motorbike, gasoline, &gt;35kW, EURO-3</t>
        </is>
      </c>
      <c r="B27" t="inlineStr">
        <is>
          <t>motor scooter production</t>
        </is>
      </c>
      <c r="C27" t="inlineStr">
        <is>
          <t>Glider lightweighting</t>
        </is>
      </c>
      <c r="D27" t="inlineStr">
        <is>
          <t>motor scooter production</t>
        </is>
      </c>
      <c r="I27" t="inlineStr">
        <is>
          <t>polyethylene production, high density, granulate</t>
        </is>
      </c>
      <c r="K27" t="inlineStr">
        <is>
          <t>fuel supply for gasoline vehicles</t>
        </is>
      </c>
      <c r="M27" t="inlineStr">
        <is>
          <t>maintenance, motor scooter</t>
        </is>
      </c>
      <c r="N27" t="inlineStr">
        <is>
          <t>road construction</t>
        </is>
      </c>
      <c r="O27" t="inlineStr">
        <is>
          <t>road maintenance</t>
        </is>
      </c>
      <c r="S27" t="inlineStr">
        <is>
          <t>Carbon dioxide, fossil</t>
        </is>
      </c>
      <c r="T27" t="inlineStr">
        <is>
          <t>Carbon dioxide, from soil or biomass stock</t>
        </is>
      </c>
      <c r="U27" t="inlineStr">
        <is>
          <t>Sulfur dioxide</t>
        </is>
      </c>
      <c r="V27" t="inlineStr">
        <is>
          <t>Benzene</t>
        </is>
      </c>
      <c r="W27" t="inlineStr">
        <is>
          <t>Methane, fossil</t>
        </is>
      </c>
      <c r="X27" t="inlineStr">
        <is>
          <t>Carbon monoxide, fossil</t>
        </is>
      </c>
      <c r="Y27" t="inlineStr">
        <is>
          <t>Dinitrogen monoxide</t>
        </is>
      </c>
      <c r="Z27" t="inlineStr">
        <is>
          <t>Ammonia</t>
        </is>
      </c>
      <c r="AB27" t="inlineStr">
        <is>
          <t>Nitrogen oxides</t>
        </is>
      </c>
      <c r="AC27" t="inlineStr">
        <is>
          <t>Particulates, &lt; 2.5 um</t>
        </is>
      </c>
      <c r="AD27" t="inlineStr">
        <is>
          <t>NMVOC, non-methane volatile organic compounds, unspecified origin</t>
        </is>
      </c>
      <c r="AE27" t="inlineStr">
        <is>
          <t>Ethane</t>
        </is>
      </c>
      <c r="AF27" t="inlineStr">
        <is>
          <t>Propane</t>
        </is>
      </c>
      <c r="AG27" t="inlineStr">
        <is>
          <t>Butane</t>
        </is>
      </c>
      <c r="AH27" t="inlineStr">
        <is>
          <t>Pentane</t>
        </is>
      </c>
      <c r="AI27" t="inlineStr">
        <is>
          <t>Hexane</t>
        </is>
      </c>
      <c r="AJ27" t="inlineStr">
        <is>
          <t>Cyclohexane</t>
        </is>
      </c>
      <c r="AK27" t="inlineStr">
        <is>
          <t>Heptane</t>
        </is>
      </c>
      <c r="AL27" t="inlineStr">
        <is>
          <t>Ethene</t>
        </is>
      </c>
      <c r="AM27" t="inlineStr">
        <is>
          <t>Propene</t>
        </is>
      </c>
      <c r="AN27" t="inlineStr">
        <is>
          <t>1-Pentene</t>
        </is>
      </c>
      <c r="AO27" t="inlineStr">
        <is>
          <t>Benzene</t>
        </is>
      </c>
      <c r="AP27" t="inlineStr">
        <is>
          <t>Toluene</t>
        </is>
      </c>
      <c r="AQ27" t="inlineStr">
        <is>
          <t>m-Xylene</t>
        </is>
      </c>
      <c r="AR27" t="inlineStr">
        <is>
          <t>o-Xylene</t>
        </is>
      </c>
      <c r="AS27" t="inlineStr">
        <is>
          <t>Formaldehyde</t>
        </is>
      </c>
      <c r="AT27" t="inlineStr">
        <is>
          <t>Acetaldehyde</t>
        </is>
      </c>
      <c r="AU27" t="inlineStr">
        <is>
          <t>Benzaldehyde</t>
        </is>
      </c>
      <c r="AV27" t="inlineStr">
        <is>
          <t>Acetone</t>
        </is>
      </c>
      <c r="AW27" t="inlineStr">
        <is>
          <t>Methyl ethyl ketone</t>
        </is>
      </c>
      <c r="AX27" t="inlineStr">
        <is>
          <t>Acrolein</t>
        </is>
      </c>
      <c r="AY27" t="inlineStr">
        <is>
          <t>Styrene</t>
        </is>
      </c>
      <c r="AZ27" t="inlineStr">
        <is>
          <t>PAH, polycyclic aromatic hydrocarbons</t>
        </is>
      </c>
      <c r="BA27" t="inlineStr">
        <is>
          <t>Arsenic</t>
        </is>
      </c>
      <c r="BB27" t="inlineStr">
        <is>
          <t>Selenium</t>
        </is>
      </c>
      <c r="BC27" t="inlineStr">
        <is>
          <t>Zinc</t>
        </is>
      </c>
      <c r="BD27" t="inlineStr">
        <is>
          <t>Copper</t>
        </is>
      </c>
      <c r="BE27" t="inlineStr">
        <is>
          <t>Nickel</t>
        </is>
      </c>
      <c r="BF27" t="inlineStr">
        <is>
          <t>Chromium</t>
        </is>
      </c>
      <c r="BG27" t="inlineStr">
        <is>
          <t>Chromium VI</t>
        </is>
      </c>
      <c r="BH27" t="inlineStr">
        <is>
          <t>Mercury</t>
        </is>
      </c>
      <c r="BI27" t="inlineStr">
        <is>
          <t>Cadmium</t>
        </is>
      </c>
      <c r="BJ27" t="inlineStr">
        <is>
          <t>treatment of road wear emissions, passenger car</t>
        </is>
      </c>
      <c r="BK27" t="inlineStr">
        <is>
          <t>treatment of tyre wear emissions, passenger car</t>
        </is>
      </c>
      <c r="BL27" t="inlineStr">
        <is>
          <t>treatment of brake wear emissions, passenger car</t>
        </is>
      </c>
    </row>
    <row r="28">
      <c r="A28" t="inlineStr">
        <is>
          <t>Motorbike, gasoline, &gt;35kW, EURO-4</t>
        </is>
      </c>
      <c r="B28" t="inlineStr">
        <is>
          <t>motor scooter production</t>
        </is>
      </c>
      <c r="C28" t="inlineStr">
        <is>
          <t>Glider lightweighting</t>
        </is>
      </c>
      <c r="D28" t="inlineStr">
        <is>
          <t>motor scooter production</t>
        </is>
      </c>
      <c r="I28" t="inlineStr">
        <is>
          <t>polyethylene production, high density, granulate</t>
        </is>
      </c>
      <c r="K28" t="inlineStr">
        <is>
          <t>fuel supply for gasoline vehicles</t>
        </is>
      </c>
      <c r="M28" t="inlineStr">
        <is>
          <t>maintenance, motor scooter</t>
        </is>
      </c>
      <c r="N28" t="inlineStr">
        <is>
          <t>road construction</t>
        </is>
      </c>
      <c r="O28" t="inlineStr">
        <is>
          <t>road maintenance</t>
        </is>
      </c>
      <c r="S28" t="inlineStr">
        <is>
          <t>Carbon dioxide, fossil</t>
        </is>
      </c>
      <c r="T28" t="inlineStr">
        <is>
          <t>Carbon dioxide, from soil or biomass stock</t>
        </is>
      </c>
      <c r="U28" t="inlineStr">
        <is>
          <t>Sulfur dioxide</t>
        </is>
      </c>
      <c r="V28" t="inlineStr">
        <is>
          <t>Benzene</t>
        </is>
      </c>
      <c r="W28" t="inlineStr">
        <is>
          <t>Methane, fossil</t>
        </is>
      </c>
      <c r="X28" t="inlineStr">
        <is>
          <t>Carbon monoxide, fossil</t>
        </is>
      </c>
      <c r="Y28" t="inlineStr">
        <is>
          <t>Dinitrogen monoxide</t>
        </is>
      </c>
      <c r="Z28" t="inlineStr">
        <is>
          <t>Ammonia</t>
        </is>
      </c>
      <c r="AB28" t="inlineStr">
        <is>
          <t>Nitrogen oxides</t>
        </is>
      </c>
      <c r="AC28" t="inlineStr">
        <is>
          <t>Particulates, &lt; 2.5 um</t>
        </is>
      </c>
      <c r="AD28" t="inlineStr">
        <is>
          <t>NMVOC, non-methane volatile organic compounds, unspecified origin</t>
        </is>
      </c>
      <c r="AE28" t="inlineStr">
        <is>
          <t>Ethane</t>
        </is>
      </c>
      <c r="AF28" t="inlineStr">
        <is>
          <t>Propane</t>
        </is>
      </c>
      <c r="AG28" t="inlineStr">
        <is>
          <t>Butane</t>
        </is>
      </c>
      <c r="AH28" t="inlineStr">
        <is>
          <t>Pentane</t>
        </is>
      </c>
      <c r="AI28" t="inlineStr">
        <is>
          <t>Hexane</t>
        </is>
      </c>
      <c r="AJ28" t="inlineStr">
        <is>
          <t>Cyclohexane</t>
        </is>
      </c>
      <c r="AK28" t="inlineStr">
        <is>
          <t>Heptane</t>
        </is>
      </c>
      <c r="AL28" t="inlineStr">
        <is>
          <t>Ethene</t>
        </is>
      </c>
      <c r="AM28" t="inlineStr">
        <is>
          <t>Propene</t>
        </is>
      </c>
      <c r="AN28" t="inlineStr">
        <is>
          <t>1-Pentene</t>
        </is>
      </c>
      <c r="AO28" t="inlineStr">
        <is>
          <t>Benzene</t>
        </is>
      </c>
      <c r="AP28" t="inlineStr">
        <is>
          <t>Toluene</t>
        </is>
      </c>
      <c r="AQ28" t="inlineStr">
        <is>
          <t>m-Xylene</t>
        </is>
      </c>
      <c r="AR28" t="inlineStr">
        <is>
          <t>o-Xylene</t>
        </is>
      </c>
      <c r="AS28" t="inlineStr">
        <is>
          <t>Formaldehyde</t>
        </is>
      </c>
      <c r="AT28" t="inlineStr">
        <is>
          <t>Acetaldehyde</t>
        </is>
      </c>
      <c r="AU28" t="inlineStr">
        <is>
          <t>Benzaldehyde</t>
        </is>
      </c>
      <c r="AV28" t="inlineStr">
        <is>
          <t>Acetone</t>
        </is>
      </c>
      <c r="AW28" t="inlineStr">
        <is>
          <t>Methyl ethyl ketone</t>
        </is>
      </c>
      <c r="AX28" t="inlineStr">
        <is>
          <t>Acrolein</t>
        </is>
      </c>
      <c r="AY28" t="inlineStr">
        <is>
          <t>Styrene</t>
        </is>
      </c>
      <c r="AZ28" t="inlineStr">
        <is>
          <t>PAH, polycyclic aromatic hydrocarbons</t>
        </is>
      </c>
      <c r="BA28" t="inlineStr">
        <is>
          <t>Arsenic</t>
        </is>
      </c>
      <c r="BB28" t="inlineStr">
        <is>
          <t>Selenium</t>
        </is>
      </c>
      <c r="BC28" t="inlineStr">
        <is>
          <t>Zinc</t>
        </is>
      </c>
      <c r="BD28" t="inlineStr">
        <is>
          <t>Copper</t>
        </is>
      </c>
      <c r="BE28" t="inlineStr">
        <is>
          <t>Nickel</t>
        </is>
      </c>
      <c r="BF28" t="inlineStr">
        <is>
          <t>Chromium</t>
        </is>
      </c>
      <c r="BG28" t="inlineStr">
        <is>
          <t>Chromium VI</t>
        </is>
      </c>
      <c r="BH28" t="inlineStr">
        <is>
          <t>Mercury</t>
        </is>
      </c>
      <c r="BI28" t="inlineStr">
        <is>
          <t>Cadmium</t>
        </is>
      </c>
      <c r="BJ28" t="inlineStr">
        <is>
          <t>treatment of road wear emissions, passenger car</t>
        </is>
      </c>
      <c r="BK28" t="inlineStr">
        <is>
          <t>treatment of tyre wear emissions, passenger car</t>
        </is>
      </c>
      <c r="BL28" t="inlineStr">
        <is>
          <t>treatment of brake wear emissions, passenger car</t>
        </is>
      </c>
    </row>
    <row r="29">
      <c r="A29" t="inlineStr">
        <is>
          <t>Motorbike, gasoline, &gt;35kW, EURO-5</t>
        </is>
      </c>
      <c r="B29" t="inlineStr">
        <is>
          <t>motor scooter production</t>
        </is>
      </c>
      <c r="C29" t="inlineStr">
        <is>
          <t>Glider lightweighting</t>
        </is>
      </c>
      <c r="D29" t="inlineStr">
        <is>
          <t>motor scooter production</t>
        </is>
      </c>
      <c r="I29" t="inlineStr">
        <is>
          <t>polyethylene production, high density, granulate</t>
        </is>
      </c>
      <c r="K29" t="inlineStr">
        <is>
          <t>fuel supply for gasoline vehicles</t>
        </is>
      </c>
      <c r="M29" t="inlineStr">
        <is>
          <t>maintenance, motor scooter</t>
        </is>
      </c>
      <c r="N29" t="inlineStr">
        <is>
          <t>road construction</t>
        </is>
      </c>
      <c r="O29" t="inlineStr">
        <is>
          <t>road maintenance</t>
        </is>
      </c>
      <c r="S29" t="inlineStr">
        <is>
          <t>Carbon dioxide, fossil</t>
        </is>
      </c>
      <c r="T29" t="inlineStr">
        <is>
          <t>Carbon dioxide, from soil or biomass stock</t>
        </is>
      </c>
      <c r="U29" t="inlineStr">
        <is>
          <t>Sulfur dioxide</t>
        </is>
      </c>
      <c r="V29" t="inlineStr">
        <is>
          <t>Benzene</t>
        </is>
      </c>
      <c r="W29" t="inlineStr">
        <is>
          <t>Methane, fossil</t>
        </is>
      </c>
      <c r="X29" t="inlineStr">
        <is>
          <t>Carbon monoxide, fossil</t>
        </is>
      </c>
      <c r="Y29" t="inlineStr">
        <is>
          <t>Dinitrogen monoxide</t>
        </is>
      </c>
      <c r="Z29" t="inlineStr">
        <is>
          <t>Ammonia</t>
        </is>
      </c>
      <c r="AB29" t="inlineStr">
        <is>
          <t>Nitrogen oxides</t>
        </is>
      </c>
      <c r="AC29" t="inlineStr">
        <is>
          <t>Particulates, &lt; 2.5 um</t>
        </is>
      </c>
      <c r="AD29" t="inlineStr">
        <is>
          <t>NMVOC, non-methane volatile organic compounds, unspecified origin</t>
        </is>
      </c>
      <c r="AE29" t="inlineStr">
        <is>
          <t>Ethane</t>
        </is>
      </c>
      <c r="AF29" t="inlineStr">
        <is>
          <t>Propane</t>
        </is>
      </c>
      <c r="AG29" t="inlineStr">
        <is>
          <t>Butane</t>
        </is>
      </c>
      <c r="AH29" t="inlineStr">
        <is>
          <t>Pentane</t>
        </is>
      </c>
      <c r="AI29" t="inlineStr">
        <is>
          <t>Hexane</t>
        </is>
      </c>
      <c r="AJ29" t="inlineStr">
        <is>
          <t>Cyclohexane</t>
        </is>
      </c>
      <c r="AK29" t="inlineStr">
        <is>
          <t>Heptane</t>
        </is>
      </c>
      <c r="AL29" t="inlineStr">
        <is>
          <t>Ethene</t>
        </is>
      </c>
      <c r="AM29" t="inlineStr">
        <is>
          <t>Propene</t>
        </is>
      </c>
      <c r="AN29" t="inlineStr">
        <is>
          <t>1-Pentene</t>
        </is>
      </c>
      <c r="AO29" t="inlineStr">
        <is>
          <t>Benzene</t>
        </is>
      </c>
      <c r="AP29" t="inlineStr">
        <is>
          <t>Toluene</t>
        </is>
      </c>
      <c r="AQ29" t="inlineStr">
        <is>
          <t>m-Xylene</t>
        </is>
      </c>
      <c r="AR29" t="inlineStr">
        <is>
          <t>o-Xylene</t>
        </is>
      </c>
      <c r="AS29" t="inlineStr">
        <is>
          <t>Formaldehyde</t>
        </is>
      </c>
      <c r="AT29" t="inlineStr">
        <is>
          <t>Acetaldehyde</t>
        </is>
      </c>
      <c r="AU29" t="inlineStr">
        <is>
          <t>Benzaldehyde</t>
        </is>
      </c>
      <c r="AV29" t="inlineStr">
        <is>
          <t>Acetone</t>
        </is>
      </c>
      <c r="AW29" t="inlineStr">
        <is>
          <t>Methyl ethyl ketone</t>
        </is>
      </c>
      <c r="AX29" t="inlineStr">
        <is>
          <t>Acrolein</t>
        </is>
      </c>
      <c r="AY29" t="inlineStr">
        <is>
          <t>Styrene</t>
        </is>
      </c>
      <c r="AZ29" t="inlineStr">
        <is>
          <t>PAH, polycyclic aromatic hydrocarbons</t>
        </is>
      </c>
      <c r="BA29" t="inlineStr">
        <is>
          <t>Arsenic</t>
        </is>
      </c>
      <c r="BB29" t="inlineStr">
        <is>
          <t>Selenium</t>
        </is>
      </c>
      <c r="BC29" t="inlineStr">
        <is>
          <t>Zinc</t>
        </is>
      </c>
      <c r="BD29" t="inlineStr">
        <is>
          <t>Copper</t>
        </is>
      </c>
      <c r="BE29" t="inlineStr">
        <is>
          <t>Nickel</t>
        </is>
      </c>
      <c r="BF29" t="inlineStr">
        <is>
          <t>Chromium</t>
        </is>
      </c>
      <c r="BG29" t="inlineStr">
        <is>
          <t>Chromium VI</t>
        </is>
      </c>
      <c r="BH29" t="inlineStr">
        <is>
          <t>Mercury</t>
        </is>
      </c>
      <c r="BI29" t="inlineStr">
        <is>
          <t>Cadmium</t>
        </is>
      </c>
      <c r="BJ29" t="inlineStr">
        <is>
          <t>treatment of road wear emissions, passenger car</t>
        </is>
      </c>
      <c r="BK29" t="inlineStr">
        <is>
          <t>treatment of tyre wear emissions, passenger car</t>
        </is>
      </c>
      <c r="BL29" t="inlineStr">
        <is>
          <t>treatment of brake wear emissions, passenger car</t>
        </is>
      </c>
    </row>
    <row r="30">
      <c r="A30" t="inlineStr">
        <is>
          <t>Motorbike, battery electric, &lt;4kW</t>
        </is>
      </c>
      <c r="B30" t="inlineStr">
        <is>
          <t>market for glider, for electric scooter</t>
        </is>
      </c>
      <c r="C30" t="inlineStr">
        <is>
          <t>Glider lightweighting</t>
        </is>
      </c>
      <c r="D30" t="inlineStr">
        <is>
          <t>market for glider, for electric scooter</t>
        </is>
      </c>
      <c r="E30" t="inlineStr">
        <is>
          <t>market for electric powertrain, for electric scooter</t>
        </is>
      </c>
      <c r="F30" t="inlineStr">
        <is>
          <t>market for battery cell, Li-ion, NMC811</t>
        </is>
      </c>
      <c r="G30" t="inlineStr">
        <is>
          <t>market for battery management system, for Li-ion battery</t>
        </is>
      </c>
      <c r="J30" t="inlineStr">
        <is>
          <t>charging station, 3kW</t>
        </is>
      </c>
      <c r="L30" t="inlineStr">
        <is>
          <t>market for electricity, low voltage</t>
        </is>
      </c>
      <c r="M30" t="inlineStr">
        <is>
          <t>market for maintenance, electric scooter, without battery</t>
        </is>
      </c>
      <c r="N30" t="inlineStr">
        <is>
          <t>road construction</t>
        </is>
      </c>
      <c r="O30" t="inlineStr">
        <is>
          <t>road maintenance</t>
        </is>
      </c>
      <c r="P30" t="inlineStr">
        <is>
          <t>manual dismantling of used electric scooter</t>
        </is>
      </c>
      <c r="Q30" t="inlineStr">
        <is>
          <t>manual dismantling of used electric scooter</t>
        </is>
      </c>
      <c r="R30" t="inlineStr">
        <is>
          <t>market for used Li-ion battery</t>
        </is>
      </c>
      <c r="S30" t="inlineStr">
        <is>
          <t>Carbon dioxide, fossil</t>
        </is>
      </c>
      <c r="T30" t="inlineStr">
        <is>
          <t>Carbon dioxide, from soil or biomass stock</t>
        </is>
      </c>
      <c r="U30" t="inlineStr">
        <is>
          <t>Sulfur dioxide</t>
        </is>
      </c>
      <c r="V30" t="inlineStr">
        <is>
          <t>Benzene</t>
        </is>
      </c>
      <c r="W30" t="inlineStr">
        <is>
          <t>Methane, fossil</t>
        </is>
      </c>
      <c r="X30" t="inlineStr">
        <is>
          <t>Carbon monoxide, fossil</t>
        </is>
      </c>
      <c r="Y30" t="inlineStr">
        <is>
          <t>Dinitrogen monoxide</t>
        </is>
      </c>
      <c r="Z30" t="inlineStr">
        <is>
          <t>Ammonia</t>
        </is>
      </c>
      <c r="AB30" t="inlineStr">
        <is>
          <t>Nitrogen oxides</t>
        </is>
      </c>
      <c r="AC30" t="inlineStr">
        <is>
          <t>Particulates, &lt; 2.5 um</t>
        </is>
      </c>
      <c r="AD30" t="inlineStr">
        <is>
          <t>NMVOC, non-methane volatile organic compounds, unspecified origin</t>
        </is>
      </c>
      <c r="AE30" t="inlineStr">
        <is>
          <t>Ethane</t>
        </is>
      </c>
      <c r="AF30" t="inlineStr">
        <is>
          <t>Propane</t>
        </is>
      </c>
      <c r="AG30" t="inlineStr">
        <is>
          <t>Butane</t>
        </is>
      </c>
      <c r="AH30" t="inlineStr">
        <is>
          <t>Pentane</t>
        </is>
      </c>
      <c r="AI30" t="inlineStr">
        <is>
          <t>Hexane</t>
        </is>
      </c>
      <c r="AJ30" t="inlineStr">
        <is>
          <t>Cyclohexane</t>
        </is>
      </c>
      <c r="AK30" t="inlineStr">
        <is>
          <t>Heptane</t>
        </is>
      </c>
      <c r="AL30" t="inlineStr">
        <is>
          <t>Ethene</t>
        </is>
      </c>
      <c r="AM30" t="inlineStr">
        <is>
          <t>Propene</t>
        </is>
      </c>
      <c r="AN30" t="inlineStr">
        <is>
          <t>1-Pentene</t>
        </is>
      </c>
      <c r="AO30" t="inlineStr">
        <is>
          <t>Benzene</t>
        </is>
      </c>
      <c r="AP30" t="inlineStr">
        <is>
          <t>Toluene</t>
        </is>
      </c>
      <c r="AQ30" t="inlineStr">
        <is>
          <t>m-Xylene</t>
        </is>
      </c>
      <c r="AR30" t="inlineStr">
        <is>
          <t>o-Xylene</t>
        </is>
      </c>
      <c r="AS30" t="inlineStr">
        <is>
          <t>Formaldehyde</t>
        </is>
      </c>
      <c r="AT30" t="inlineStr">
        <is>
          <t>Acetaldehyde</t>
        </is>
      </c>
      <c r="AU30" t="inlineStr">
        <is>
          <t>Benzaldehyde</t>
        </is>
      </c>
      <c r="AV30" t="inlineStr">
        <is>
          <t>Acetone</t>
        </is>
      </c>
      <c r="AW30" t="inlineStr">
        <is>
          <t>Methyl ethyl ketone</t>
        </is>
      </c>
      <c r="AX30" t="inlineStr">
        <is>
          <t>Acrolein</t>
        </is>
      </c>
      <c r="AY30" t="inlineStr">
        <is>
          <t>Styrene</t>
        </is>
      </c>
      <c r="AZ30" t="inlineStr">
        <is>
          <t>PAH, polycyclic aromatic hydrocarbons</t>
        </is>
      </c>
      <c r="BA30" t="inlineStr">
        <is>
          <t>Arsenic</t>
        </is>
      </c>
      <c r="BB30" t="inlineStr">
        <is>
          <t>Selenium</t>
        </is>
      </c>
      <c r="BC30" t="inlineStr">
        <is>
          <t>Zinc</t>
        </is>
      </c>
      <c r="BD30" t="inlineStr">
        <is>
          <t>Copper</t>
        </is>
      </c>
      <c r="BE30" t="inlineStr">
        <is>
          <t>Nickel</t>
        </is>
      </c>
      <c r="BF30" t="inlineStr">
        <is>
          <t>Chromium</t>
        </is>
      </c>
      <c r="BG30" t="inlineStr">
        <is>
          <t>Chromium VI</t>
        </is>
      </c>
      <c r="BH30" t="inlineStr">
        <is>
          <t>Mercury</t>
        </is>
      </c>
      <c r="BI30" t="inlineStr">
        <is>
          <t>Cadmium</t>
        </is>
      </c>
      <c r="BJ30" t="inlineStr">
        <is>
          <t>treatment of road wear emissions, passenger car</t>
        </is>
      </c>
      <c r="BK30" t="inlineStr">
        <is>
          <t>treatment of tyre wear emissions, passenger car</t>
        </is>
      </c>
      <c r="BL30" t="inlineStr">
        <is>
          <t>treatment of brake wear emissions, passenger car</t>
        </is>
      </c>
    </row>
    <row r="31">
      <c r="A31" t="inlineStr">
        <is>
          <t>Motorbike, battery electric, 4-11kW</t>
        </is>
      </c>
      <c r="B31" t="inlineStr">
        <is>
          <t>market for glider, for electric scooter</t>
        </is>
      </c>
      <c r="C31" t="inlineStr">
        <is>
          <t>Glider lightweighting</t>
        </is>
      </c>
      <c r="D31" t="inlineStr">
        <is>
          <t>market for glider, for electric scooter</t>
        </is>
      </c>
      <c r="E31" t="inlineStr">
        <is>
          <t>market for electric powertrain, for electric scooter</t>
        </is>
      </c>
      <c r="F31" t="inlineStr">
        <is>
          <t>market for battery cell, Li-ion, NMC811</t>
        </is>
      </c>
      <c r="G31" t="inlineStr">
        <is>
          <t>market for battery management system, for Li-ion battery</t>
        </is>
      </c>
      <c r="J31" t="inlineStr">
        <is>
          <t>charging station, 3kW</t>
        </is>
      </c>
      <c r="L31" t="inlineStr">
        <is>
          <t>market for electricity, low voltage</t>
        </is>
      </c>
      <c r="M31" t="inlineStr">
        <is>
          <t>market for maintenance, electric scooter, without battery</t>
        </is>
      </c>
      <c r="N31" t="inlineStr">
        <is>
          <t>road construction</t>
        </is>
      </c>
      <c r="O31" t="inlineStr">
        <is>
          <t>road maintenance</t>
        </is>
      </c>
      <c r="P31" t="inlineStr">
        <is>
          <t>manual dismantling of used electric scooter</t>
        </is>
      </c>
      <c r="Q31" t="inlineStr">
        <is>
          <t>manual dismantling of used electric scooter</t>
        </is>
      </c>
      <c r="R31" t="inlineStr">
        <is>
          <t>market for used Li-ion battery</t>
        </is>
      </c>
      <c r="S31" t="inlineStr">
        <is>
          <t>Carbon dioxide, fossil</t>
        </is>
      </c>
      <c r="T31" t="inlineStr">
        <is>
          <t>Carbon dioxide, from soil or biomass stock</t>
        </is>
      </c>
      <c r="U31" t="inlineStr">
        <is>
          <t>Sulfur dioxide</t>
        </is>
      </c>
      <c r="V31" t="inlineStr">
        <is>
          <t>Benzene</t>
        </is>
      </c>
      <c r="W31" t="inlineStr">
        <is>
          <t>Methane, fossil</t>
        </is>
      </c>
      <c r="X31" t="inlineStr">
        <is>
          <t>Carbon monoxide, fossil</t>
        </is>
      </c>
      <c r="Y31" t="inlineStr">
        <is>
          <t>Dinitrogen monoxide</t>
        </is>
      </c>
      <c r="Z31" t="inlineStr">
        <is>
          <t>Ammonia</t>
        </is>
      </c>
      <c r="AB31" t="inlineStr">
        <is>
          <t>Nitrogen oxides</t>
        </is>
      </c>
      <c r="AC31" t="inlineStr">
        <is>
          <t>Particulates, &lt; 2.5 um</t>
        </is>
      </c>
      <c r="AD31" t="inlineStr">
        <is>
          <t>NMVOC, non-methane volatile organic compounds, unspecified origin</t>
        </is>
      </c>
      <c r="AE31" t="inlineStr">
        <is>
          <t>Ethane</t>
        </is>
      </c>
      <c r="AF31" t="inlineStr">
        <is>
          <t>Propane</t>
        </is>
      </c>
      <c r="AG31" t="inlineStr">
        <is>
          <t>Butane</t>
        </is>
      </c>
      <c r="AH31" t="inlineStr">
        <is>
          <t>Pentane</t>
        </is>
      </c>
      <c r="AI31" t="inlineStr">
        <is>
          <t>Hexane</t>
        </is>
      </c>
      <c r="AJ31" t="inlineStr">
        <is>
          <t>Cyclohexane</t>
        </is>
      </c>
      <c r="AK31" t="inlineStr">
        <is>
          <t>Heptane</t>
        </is>
      </c>
      <c r="AL31" t="inlineStr">
        <is>
          <t>Ethene</t>
        </is>
      </c>
      <c r="AM31" t="inlineStr">
        <is>
          <t>Propene</t>
        </is>
      </c>
      <c r="AN31" t="inlineStr">
        <is>
          <t>1-Pentene</t>
        </is>
      </c>
      <c r="AO31" t="inlineStr">
        <is>
          <t>Benzene</t>
        </is>
      </c>
      <c r="AP31" t="inlineStr">
        <is>
          <t>Toluene</t>
        </is>
      </c>
      <c r="AQ31" t="inlineStr">
        <is>
          <t>m-Xylene</t>
        </is>
      </c>
      <c r="AR31" t="inlineStr">
        <is>
          <t>o-Xylene</t>
        </is>
      </c>
      <c r="AS31" t="inlineStr">
        <is>
          <t>Formaldehyde</t>
        </is>
      </c>
      <c r="AT31" t="inlineStr">
        <is>
          <t>Acetaldehyde</t>
        </is>
      </c>
      <c r="AU31" t="inlineStr">
        <is>
          <t>Benzaldehyde</t>
        </is>
      </c>
      <c r="AV31" t="inlineStr">
        <is>
          <t>Acetone</t>
        </is>
      </c>
      <c r="AW31" t="inlineStr">
        <is>
          <t>Methyl ethyl ketone</t>
        </is>
      </c>
      <c r="AX31" t="inlineStr">
        <is>
          <t>Acrolein</t>
        </is>
      </c>
      <c r="AY31" t="inlineStr">
        <is>
          <t>Styrene</t>
        </is>
      </c>
      <c r="AZ31" t="inlineStr">
        <is>
          <t>PAH, polycyclic aromatic hydrocarbons</t>
        </is>
      </c>
      <c r="BA31" t="inlineStr">
        <is>
          <t>Arsenic</t>
        </is>
      </c>
      <c r="BB31" t="inlineStr">
        <is>
          <t>Selenium</t>
        </is>
      </c>
      <c r="BC31" t="inlineStr">
        <is>
          <t>Zinc</t>
        </is>
      </c>
      <c r="BD31" t="inlineStr">
        <is>
          <t>Copper</t>
        </is>
      </c>
      <c r="BE31" t="inlineStr">
        <is>
          <t>Nickel</t>
        </is>
      </c>
      <c r="BF31" t="inlineStr">
        <is>
          <t>Chromium</t>
        </is>
      </c>
      <c r="BG31" t="inlineStr">
        <is>
          <t>Chromium VI</t>
        </is>
      </c>
      <c r="BH31" t="inlineStr">
        <is>
          <t>Mercury</t>
        </is>
      </c>
      <c r="BI31" t="inlineStr">
        <is>
          <t>Cadmium</t>
        </is>
      </c>
      <c r="BJ31" t="inlineStr">
        <is>
          <t>treatment of road wear emissions, passenger car</t>
        </is>
      </c>
      <c r="BK31" t="inlineStr">
        <is>
          <t>treatment of tyre wear emissions, passenger car</t>
        </is>
      </c>
      <c r="BL31" t="inlineStr">
        <is>
          <t>treatment of brake wear emissions, passenger car</t>
        </is>
      </c>
    </row>
    <row r="32">
      <c r="A32" t="inlineStr">
        <is>
          <t>Motorbike, battery electric, 11-35kW</t>
        </is>
      </c>
      <c r="B32" t="inlineStr">
        <is>
          <t>market for glider, for electric scooter</t>
        </is>
      </c>
      <c r="C32" t="inlineStr">
        <is>
          <t>Glider lightweighting</t>
        </is>
      </c>
      <c r="D32" t="inlineStr">
        <is>
          <t>market for glider, for electric scooter</t>
        </is>
      </c>
      <c r="E32" t="inlineStr">
        <is>
          <t>market for electric powertrain, for electric scooter</t>
        </is>
      </c>
      <c r="F32" t="inlineStr">
        <is>
          <t>market for battery cell, Li-ion, NMC811</t>
        </is>
      </c>
      <c r="G32" t="inlineStr">
        <is>
          <t>market for battery management system, for Li-ion battery</t>
        </is>
      </c>
      <c r="J32" t="inlineStr">
        <is>
          <t>charging station, 3kW</t>
        </is>
      </c>
      <c r="L32" t="inlineStr">
        <is>
          <t>market for electricity, low voltage</t>
        </is>
      </c>
      <c r="M32" t="inlineStr">
        <is>
          <t>market for maintenance, electric scooter, without battery</t>
        </is>
      </c>
      <c r="N32" t="inlineStr">
        <is>
          <t>road construction</t>
        </is>
      </c>
      <c r="O32" t="inlineStr">
        <is>
          <t>road maintenance</t>
        </is>
      </c>
      <c r="P32" t="inlineStr">
        <is>
          <t>manual dismantling of used electric scooter</t>
        </is>
      </c>
      <c r="Q32" t="inlineStr">
        <is>
          <t>manual dismantling of used electric scooter</t>
        </is>
      </c>
      <c r="R32" t="inlineStr">
        <is>
          <t>market for used Li-ion battery</t>
        </is>
      </c>
      <c r="S32" t="inlineStr">
        <is>
          <t>Carbon dioxide, fossil</t>
        </is>
      </c>
      <c r="T32" t="inlineStr">
        <is>
          <t>Carbon dioxide, from soil or biomass stock</t>
        </is>
      </c>
      <c r="U32" t="inlineStr">
        <is>
          <t>Sulfur dioxide</t>
        </is>
      </c>
      <c r="V32" t="inlineStr">
        <is>
          <t>Benzene</t>
        </is>
      </c>
      <c r="W32" t="inlineStr">
        <is>
          <t>Methane, fossil</t>
        </is>
      </c>
      <c r="X32" t="inlineStr">
        <is>
          <t>Carbon monoxide, fossil</t>
        </is>
      </c>
      <c r="Y32" t="inlineStr">
        <is>
          <t>Dinitrogen monoxide</t>
        </is>
      </c>
      <c r="Z32" t="inlineStr">
        <is>
          <t>Ammonia</t>
        </is>
      </c>
      <c r="AB32" t="inlineStr">
        <is>
          <t>Nitrogen oxides</t>
        </is>
      </c>
      <c r="AC32" t="inlineStr">
        <is>
          <t>Particulates, &lt; 2.5 um</t>
        </is>
      </c>
      <c r="AD32" t="inlineStr">
        <is>
          <t>NMVOC, non-methane volatile organic compounds, unspecified origin</t>
        </is>
      </c>
      <c r="AE32" t="inlineStr">
        <is>
          <t>Ethane</t>
        </is>
      </c>
      <c r="AF32" t="inlineStr">
        <is>
          <t>Propane</t>
        </is>
      </c>
      <c r="AG32" t="inlineStr">
        <is>
          <t>Butane</t>
        </is>
      </c>
      <c r="AH32" t="inlineStr">
        <is>
          <t>Pentane</t>
        </is>
      </c>
      <c r="AI32" t="inlineStr">
        <is>
          <t>Hexane</t>
        </is>
      </c>
      <c r="AJ32" t="inlineStr">
        <is>
          <t>Cyclohexane</t>
        </is>
      </c>
      <c r="AK32" t="inlineStr">
        <is>
          <t>Heptane</t>
        </is>
      </c>
      <c r="AL32" t="inlineStr">
        <is>
          <t>Ethene</t>
        </is>
      </c>
      <c r="AM32" t="inlineStr">
        <is>
          <t>Propene</t>
        </is>
      </c>
      <c r="AN32" t="inlineStr">
        <is>
          <t>1-Pentene</t>
        </is>
      </c>
      <c r="AO32" t="inlineStr">
        <is>
          <t>Benzene</t>
        </is>
      </c>
      <c r="AP32" t="inlineStr">
        <is>
          <t>Toluene</t>
        </is>
      </c>
      <c r="AQ32" t="inlineStr">
        <is>
          <t>m-Xylene</t>
        </is>
      </c>
      <c r="AR32" t="inlineStr">
        <is>
          <t>o-Xylene</t>
        </is>
      </c>
      <c r="AS32" t="inlineStr">
        <is>
          <t>Formaldehyde</t>
        </is>
      </c>
      <c r="AT32" t="inlineStr">
        <is>
          <t>Acetaldehyde</t>
        </is>
      </c>
      <c r="AU32" t="inlineStr">
        <is>
          <t>Benzaldehyde</t>
        </is>
      </c>
      <c r="AV32" t="inlineStr">
        <is>
          <t>Acetone</t>
        </is>
      </c>
      <c r="AW32" t="inlineStr">
        <is>
          <t>Methyl ethyl ketone</t>
        </is>
      </c>
      <c r="AX32" t="inlineStr">
        <is>
          <t>Acrolein</t>
        </is>
      </c>
      <c r="AY32" t="inlineStr">
        <is>
          <t>Styrene</t>
        </is>
      </c>
      <c r="AZ32" t="inlineStr">
        <is>
          <t>PAH, polycyclic aromatic hydrocarbons</t>
        </is>
      </c>
      <c r="BA32" t="inlineStr">
        <is>
          <t>Arsenic</t>
        </is>
      </c>
      <c r="BB32" t="inlineStr">
        <is>
          <t>Selenium</t>
        </is>
      </c>
      <c r="BC32" t="inlineStr">
        <is>
          <t>Zinc</t>
        </is>
      </c>
      <c r="BD32" t="inlineStr">
        <is>
          <t>Copper</t>
        </is>
      </c>
      <c r="BE32" t="inlineStr">
        <is>
          <t>Nickel</t>
        </is>
      </c>
      <c r="BF32" t="inlineStr">
        <is>
          <t>Chromium</t>
        </is>
      </c>
      <c r="BG32" t="inlineStr">
        <is>
          <t>Chromium VI</t>
        </is>
      </c>
      <c r="BH32" t="inlineStr">
        <is>
          <t>Mercury</t>
        </is>
      </c>
      <c r="BI32" t="inlineStr">
        <is>
          <t>Cadmium</t>
        </is>
      </c>
      <c r="BJ32" t="inlineStr">
        <is>
          <t>treatment of road wear emissions, passenger car</t>
        </is>
      </c>
      <c r="BK32" t="inlineStr">
        <is>
          <t>treatment of tyre wear emissions, passenger car</t>
        </is>
      </c>
      <c r="BL32" t="inlineStr">
        <is>
          <t>treatment of brake wear emissions, passenger car</t>
        </is>
      </c>
    </row>
    <row r="33">
      <c r="A33" t="inlineStr">
        <is>
          <t>Motorbike, battery electric, &gt;35kW</t>
        </is>
      </c>
      <c r="B33" t="inlineStr">
        <is>
          <t>market for glider, for electric scooter</t>
        </is>
      </c>
      <c r="C33" t="inlineStr">
        <is>
          <t>Glider lightweighting</t>
        </is>
      </c>
      <c r="D33" t="inlineStr">
        <is>
          <t>market for glider, for electric scooter</t>
        </is>
      </c>
      <c r="E33" t="inlineStr">
        <is>
          <t>market for electric powertrain, for electric scooter</t>
        </is>
      </c>
      <c r="F33" t="inlineStr">
        <is>
          <t>market for battery cell, Li-ion, NMC811</t>
        </is>
      </c>
      <c r="G33" t="inlineStr">
        <is>
          <t>market for battery management system, for Li-ion battery</t>
        </is>
      </c>
      <c r="J33" t="inlineStr">
        <is>
          <t>charging station, 3kW</t>
        </is>
      </c>
      <c r="L33" t="inlineStr">
        <is>
          <t>market for electricity, low voltage</t>
        </is>
      </c>
      <c r="M33" t="inlineStr">
        <is>
          <t>market for maintenance, electric scooter, without battery</t>
        </is>
      </c>
      <c r="N33" t="inlineStr">
        <is>
          <t>road construction</t>
        </is>
      </c>
      <c r="O33" t="inlineStr">
        <is>
          <t>road maintenance</t>
        </is>
      </c>
      <c r="P33" t="inlineStr">
        <is>
          <t>manual dismantling of used electric scooter</t>
        </is>
      </c>
      <c r="Q33" t="inlineStr">
        <is>
          <t>manual dismantling of used electric scooter</t>
        </is>
      </c>
      <c r="R33" t="inlineStr">
        <is>
          <t>market for used Li-ion battery</t>
        </is>
      </c>
      <c r="S33" t="inlineStr">
        <is>
          <t>Carbon dioxide, fossil</t>
        </is>
      </c>
      <c r="T33" t="inlineStr">
        <is>
          <t>Carbon dioxide, from soil or biomass stock</t>
        </is>
      </c>
      <c r="U33" t="inlineStr">
        <is>
          <t>Sulfur dioxide</t>
        </is>
      </c>
      <c r="V33" t="inlineStr">
        <is>
          <t>Benzene</t>
        </is>
      </c>
      <c r="W33" t="inlineStr">
        <is>
          <t>Methane, fossil</t>
        </is>
      </c>
      <c r="X33" t="inlineStr">
        <is>
          <t>Carbon monoxide, fossil</t>
        </is>
      </c>
      <c r="Y33" t="inlineStr">
        <is>
          <t>Dinitrogen monoxide</t>
        </is>
      </c>
      <c r="Z33" t="inlineStr">
        <is>
          <t>Ammonia</t>
        </is>
      </c>
      <c r="AB33" t="inlineStr">
        <is>
          <t>Nitrogen oxides</t>
        </is>
      </c>
      <c r="AC33" t="inlineStr">
        <is>
          <t>Particulates, &lt; 2.5 um</t>
        </is>
      </c>
      <c r="AD33" t="inlineStr">
        <is>
          <t>NMVOC, non-methane volatile organic compounds, unspecified origin</t>
        </is>
      </c>
      <c r="AE33" t="inlineStr">
        <is>
          <t>Ethane</t>
        </is>
      </c>
      <c r="AF33" t="inlineStr">
        <is>
          <t>Propane</t>
        </is>
      </c>
      <c r="AG33" t="inlineStr">
        <is>
          <t>Butane</t>
        </is>
      </c>
      <c r="AH33" t="inlineStr">
        <is>
          <t>Pentane</t>
        </is>
      </c>
      <c r="AI33" t="inlineStr">
        <is>
          <t>Hexane</t>
        </is>
      </c>
      <c r="AJ33" t="inlineStr">
        <is>
          <t>Cyclohexane</t>
        </is>
      </c>
      <c r="AK33" t="inlineStr">
        <is>
          <t>Heptane</t>
        </is>
      </c>
      <c r="AL33" t="inlineStr">
        <is>
          <t>Ethene</t>
        </is>
      </c>
      <c r="AM33" t="inlineStr">
        <is>
          <t>Propene</t>
        </is>
      </c>
      <c r="AN33" t="inlineStr">
        <is>
          <t>1-Pentene</t>
        </is>
      </c>
      <c r="AO33" t="inlineStr">
        <is>
          <t>Benzene</t>
        </is>
      </c>
      <c r="AP33" t="inlineStr">
        <is>
          <t>Toluene</t>
        </is>
      </c>
      <c r="AQ33" t="inlineStr">
        <is>
          <t>m-Xylene</t>
        </is>
      </c>
      <c r="AR33" t="inlineStr">
        <is>
          <t>o-Xylene</t>
        </is>
      </c>
      <c r="AS33" t="inlineStr">
        <is>
          <t>Formaldehyde</t>
        </is>
      </c>
      <c r="AT33" t="inlineStr">
        <is>
          <t>Acetaldehyde</t>
        </is>
      </c>
      <c r="AU33" t="inlineStr">
        <is>
          <t>Benzaldehyde</t>
        </is>
      </c>
      <c r="AV33" t="inlineStr">
        <is>
          <t>Acetone</t>
        </is>
      </c>
      <c r="AW33" t="inlineStr">
        <is>
          <t>Methyl ethyl ketone</t>
        </is>
      </c>
      <c r="AX33" t="inlineStr">
        <is>
          <t>Acrolein</t>
        </is>
      </c>
      <c r="AY33" t="inlineStr">
        <is>
          <t>Styrene</t>
        </is>
      </c>
      <c r="AZ33" t="inlineStr">
        <is>
          <t>PAH, polycyclic aromatic hydrocarbons</t>
        </is>
      </c>
      <c r="BA33" t="inlineStr">
        <is>
          <t>Arsenic</t>
        </is>
      </c>
      <c r="BB33" t="inlineStr">
        <is>
          <t>Selenium</t>
        </is>
      </c>
      <c r="BC33" t="inlineStr">
        <is>
          <t>Zinc</t>
        </is>
      </c>
      <c r="BD33" t="inlineStr">
        <is>
          <t>Copper</t>
        </is>
      </c>
      <c r="BE33" t="inlineStr">
        <is>
          <t>Nickel</t>
        </is>
      </c>
      <c r="BF33" t="inlineStr">
        <is>
          <t>Chromium</t>
        </is>
      </c>
      <c r="BG33" t="inlineStr">
        <is>
          <t>Chromium VI</t>
        </is>
      </c>
      <c r="BH33" t="inlineStr">
        <is>
          <t>Mercury</t>
        </is>
      </c>
      <c r="BI33" t="inlineStr">
        <is>
          <t>Cadmium</t>
        </is>
      </c>
      <c r="BJ33" t="inlineStr">
        <is>
          <t>treatment of road wear emissions, passenger car</t>
        </is>
      </c>
      <c r="BK33" t="inlineStr">
        <is>
          <t>treatment of tyre wear emissions, passenger car</t>
        </is>
      </c>
      <c r="BL33" t="inlineStr">
        <is>
          <t>treatment of brake wear emissions, passenger car</t>
        </is>
      </c>
    </row>
    <row r="36">
      <c r="A36" t="inlineStr">
        <is>
          <t>location</t>
        </is>
      </c>
    </row>
    <row r="37">
      <c r="B37" t="inlineStr">
        <is>
          <t>Glider base mass [kg]</t>
        </is>
      </c>
      <c r="C37" t="inlineStr">
        <is>
          <t>Lightweighting rate [%]</t>
        </is>
      </c>
      <c r="D37" t="inlineStr">
        <is>
          <t>Mechanical powertrain mass [kg]</t>
        </is>
      </c>
      <c r="E37" t="inlineStr">
        <is>
          <t>Electric powertrain mass [kg]</t>
        </is>
      </c>
      <c r="F37" t="inlineStr">
        <is>
          <t>Energy battery cell mass [kg]</t>
        </is>
      </c>
      <c r="G37" t="inlineStr">
        <is>
          <t>Energy battery BoP mass [kg]</t>
        </is>
      </c>
      <c r="H37" t="inlineStr">
        <is>
          <t>Fuel mass [kg]</t>
        </is>
      </c>
      <c r="I37" t="inlineStr">
        <is>
          <t>Fuel tank mass [kg]</t>
        </is>
      </c>
      <c r="J37" t="inlineStr">
        <is>
          <t>Charging station per vehicle [unit]</t>
        </is>
      </c>
      <c r="K37" t="inlineStr">
        <is>
          <t>Gasoline consumption [MJ/km]</t>
        </is>
      </c>
      <c r="L37" t="inlineStr">
        <is>
          <t>Electricity consumption [MJ/km]</t>
        </is>
      </c>
      <c r="M37" t="inlineStr">
        <is>
          <t>Servicing [unit]</t>
        </is>
      </c>
      <c r="N37" t="inlineStr">
        <is>
          <t>Road/track use [m*year/vkm or pkm]</t>
        </is>
      </c>
      <c r="O37" t="inlineStr">
        <is>
          <t>Road maintenance [m*year/vkm]</t>
        </is>
      </c>
      <c r="P37" t="inlineStr">
        <is>
          <t>Discarding glider [kg]</t>
        </is>
      </c>
      <c r="Q37" t="inlineStr">
        <is>
          <t>Discarding powertrain [kg]</t>
        </is>
      </c>
      <c r="R37" t="inlineStr">
        <is>
          <t>Discarding battery [kg]</t>
        </is>
      </c>
      <c r="S37" t="inlineStr">
        <is>
          <t>CO2</t>
        </is>
      </c>
      <c r="T37" t="inlineStr">
        <is>
          <t>CO2, bio</t>
        </is>
      </c>
      <c r="U37" t="inlineStr">
        <is>
          <t>SO2</t>
        </is>
      </c>
      <c r="V37" t="inlineStr">
        <is>
          <t>Benzene</t>
        </is>
      </c>
      <c r="W37" t="inlineStr">
        <is>
          <t>CH4</t>
        </is>
      </c>
      <c r="X37" t="inlineStr">
        <is>
          <t>CO</t>
        </is>
      </c>
      <c r="Y37" t="inlineStr">
        <is>
          <t>N2O</t>
        </is>
      </c>
      <c r="Z37" t="inlineStr">
        <is>
          <t>NH3</t>
        </is>
      </c>
      <c r="AA37" t="inlineStr">
        <is>
          <t>NMHC</t>
        </is>
      </c>
      <c r="AB37" t="inlineStr">
        <is>
          <t>NOx</t>
        </is>
      </c>
      <c r="AC37" t="inlineStr">
        <is>
          <t>PM2.5</t>
        </is>
      </c>
      <c r="AD37" t="inlineStr">
        <is>
          <t>NMVOC</t>
        </is>
      </c>
      <c r="AE37" t="inlineStr">
        <is>
          <t>Ethane</t>
        </is>
      </c>
      <c r="AF37" t="inlineStr">
        <is>
          <t>Propane</t>
        </is>
      </c>
      <c r="AG37" t="inlineStr">
        <is>
          <t>Butane</t>
        </is>
      </c>
      <c r="AH37" t="inlineStr">
        <is>
          <t>Pentane</t>
        </is>
      </c>
      <c r="AI37" t="inlineStr">
        <is>
          <t>Hexane</t>
        </is>
      </c>
      <c r="AJ37" t="inlineStr">
        <is>
          <t>Cyclohexane</t>
        </is>
      </c>
      <c r="AK37" t="inlineStr">
        <is>
          <t>Heptane</t>
        </is>
      </c>
      <c r="AL37" t="inlineStr">
        <is>
          <t>Ethene</t>
        </is>
      </c>
      <c r="AM37" t="inlineStr">
        <is>
          <t>Propene</t>
        </is>
      </c>
      <c r="AN37" t="inlineStr">
        <is>
          <t>1-Pentene</t>
        </is>
      </c>
      <c r="AO37" t="inlineStr">
        <is>
          <t>Benzene</t>
        </is>
      </c>
      <c r="AP37" t="inlineStr">
        <is>
          <t>Toluene</t>
        </is>
      </c>
      <c r="AQ37" t="inlineStr">
        <is>
          <t>m-Xylene</t>
        </is>
      </c>
      <c r="AR37" t="inlineStr">
        <is>
          <t>o-Xylene</t>
        </is>
      </c>
      <c r="AS37" t="inlineStr">
        <is>
          <t>Formaldehyde</t>
        </is>
      </c>
      <c r="AT37" t="inlineStr">
        <is>
          <t>Acetaldehyde</t>
        </is>
      </c>
      <c r="AU37" t="inlineStr">
        <is>
          <t>Benzaldehyde</t>
        </is>
      </c>
      <c r="AV37" t="inlineStr">
        <is>
          <t>Acetone</t>
        </is>
      </c>
      <c r="AW37" t="inlineStr">
        <is>
          <t>Methyl ethyl ketone</t>
        </is>
      </c>
      <c r="AX37" t="inlineStr">
        <is>
          <t>Acrolein</t>
        </is>
      </c>
      <c r="AY37" t="inlineStr">
        <is>
          <t>Styrene</t>
        </is>
      </c>
      <c r="AZ37" t="inlineStr">
        <is>
          <t>PAHs</t>
        </is>
      </c>
      <c r="BA37" t="inlineStr">
        <is>
          <t>Arsenic</t>
        </is>
      </c>
      <c r="BB37" t="inlineStr">
        <is>
          <t>Selenium</t>
        </is>
      </c>
      <c r="BC37" t="inlineStr">
        <is>
          <t>Zinc</t>
        </is>
      </c>
      <c r="BD37" t="inlineStr">
        <is>
          <t>Copper</t>
        </is>
      </c>
      <c r="BE37" t="inlineStr">
        <is>
          <t>Nickel</t>
        </is>
      </c>
      <c r="BF37" t="inlineStr">
        <is>
          <t>Chromium</t>
        </is>
      </c>
      <c r="BG37" t="inlineStr">
        <is>
          <t>Chromium VI</t>
        </is>
      </c>
      <c r="BH37" t="inlineStr">
        <is>
          <t>Mercury</t>
        </is>
      </c>
      <c r="BI37" t="inlineStr">
        <is>
          <t>Cadmium</t>
        </is>
      </c>
      <c r="BJ37" t="inlineStr">
        <is>
          <t>Road wear [kg/km]</t>
        </is>
      </c>
      <c r="BK37" t="inlineStr">
        <is>
          <t>Tire wear [kg/km]</t>
        </is>
      </c>
      <c r="BL37" t="inlineStr">
        <is>
          <t>Brake wear [kg/km]</t>
        </is>
      </c>
    </row>
    <row r="38">
      <c r="A38" t="inlineStr">
        <is>
          <t>Kick Scooter, battery electric, &lt;1kW</t>
        </is>
      </c>
      <c r="B38" t="inlineStr">
        <is>
          <t>RER</t>
        </is>
      </c>
      <c r="C38" t="inlineStr">
        <is>
          <t>GLO</t>
        </is>
      </c>
      <c r="D38" t="inlineStr">
        <is>
          <t>RER</t>
        </is>
      </c>
      <c r="E38" t="inlineStr">
        <is>
          <t>GLO</t>
        </is>
      </c>
      <c r="F38" t="inlineStr">
        <is>
          <t>GLO</t>
        </is>
      </c>
      <c r="G38" t="inlineStr">
        <is>
          <t>GLO</t>
        </is>
      </c>
      <c r="J38" t="inlineStr">
        <is>
          <t>GLO</t>
        </is>
      </c>
      <c r="L38" t="inlineStr">
        <is>
          <t>CH</t>
        </is>
      </c>
      <c r="M38" t="inlineStr">
        <is>
          <t>CH</t>
        </is>
      </c>
      <c r="N38" t="inlineStr">
        <is>
          <t>CH</t>
        </is>
      </c>
      <c r="O38" t="inlineStr">
        <is>
          <t>CH</t>
        </is>
      </c>
      <c r="P38" t="inlineStr">
        <is>
          <t>CH</t>
        </is>
      </c>
      <c r="Q38" t="inlineStr">
        <is>
          <t>CH</t>
        </is>
      </c>
      <c r="R38" t="inlineStr">
        <is>
          <t>GLO</t>
        </is>
      </c>
      <c r="BJ38" t="inlineStr">
        <is>
          <t>RER</t>
        </is>
      </c>
      <c r="BK38" t="inlineStr">
        <is>
          <t>RER</t>
        </is>
      </c>
      <c r="BL38" t="inlineStr">
        <is>
          <t>RER</t>
        </is>
      </c>
    </row>
    <row r="39">
      <c r="A39" t="inlineStr">
        <is>
          <t>Bicycle, conventional, urban</t>
        </is>
      </c>
      <c r="B39" t="inlineStr">
        <is>
          <t>RER</t>
        </is>
      </c>
      <c r="C39" t="inlineStr">
        <is>
          <t>GLO</t>
        </is>
      </c>
      <c r="D39" t="inlineStr">
        <is>
          <t>RER</t>
        </is>
      </c>
      <c r="F39" t="inlineStr">
        <is>
          <t>GLO</t>
        </is>
      </c>
      <c r="G39" t="inlineStr">
        <is>
          <t>GLO</t>
        </is>
      </c>
      <c r="J39" t="inlineStr">
        <is>
          <t>GLO</t>
        </is>
      </c>
      <c r="L39" t="inlineStr">
        <is>
          <t>CH</t>
        </is>
      </c>
      <c r="M39" t="inlineStr">
        <is>
          <t>CH</t>
        </is>
      </c>
      <c r="N39" t="inlineStr">
        <is>
          <t>CH</t>
        </is>
      </c>
      <c r="O39" t="inlineStr">
        <is>
          <t>CH</t>
        </is>
      </c>
      <c r="P39" t="inlineStr">
        <is>
          <t>CH</t>
        </is>
      </c>
      <c r="R39" t="inlineStr">
        <is>
          <t>GLO</t>
        </is>
      </c>
      <c r="BJ39" t="inlineStr">
        <is>
          <t>RER</t>
        </is>
      </c>
      <c r="BK39" t="inlineStr">
        <is>
          <t>RER</t>
        </is>
      </c>
      <c r="BL39" t="inlineStr">
        <is>
          <t>RER</t>
        </is>
      </c>
    </row>
    <row r="40">
      <c r="A40" t="inlineStr">
        <is>
          <t>Bicycle, electric (&lt;25 km/h)</t>
        </is>
      </c>
      <c r="B40" t="inlineStr">
        <is>
          <t>RER</t>
        </is>
      </c>
      <c r="C40" t="inlineStr">
        <is>
          <t>GLO</t>
        </is>
      </c>
      <c r="D40" t="inlineStr">
        <is>
          <t>RER</t>
        </is>
      </c>
      <c r="E40" t="inlineStr">
        <is>
          <t>GLO</t>
        </is>
      </c>
      <c r="F40" t="inlineStr">
        <is>
          <t>GLO</t>
        </is>
      </c>
      <c r="G40" t="inlineStr">
        <is>
          <t>GLO</t>
        </is>
      </c>
      <c r="J40" t="inlineStr">
        <is>
          <t>GLO</t>
        </is>
      </c>
      <c r="L40" t="inlineStr">
        <is>
          <t>CH</t>
        </is>
      </c>
      <c r="M40" t="inlineStr">
        <is>
          <t>CH</t>
        </is>
      </c>
      <c r="N40" t="inlineStr">
        <is>
          <t>CH</t>
        </is>
      </c>
      <c r="O40" t="inlineStr">
        <is>
          <t>CH</t>
        </is>
      </c>
      <c r="P40" t="inlineStr">
        <is>
          <t>CH</t>
        </is>
      </c>
      <c r="Q40" t="inlineStr">
        <is>
          <t>CH</t>
        </is>
      </c>
      <c r="R40" t="inlineStr">
        <is>
          <t>GLO</t>
        </is>
      </c>
      <c r="BJ40" t="inlineStr">
        <is>
          <t>RER</t>
        </is>
      </c>
      <c r="BK40" t="inlineStr">
        <is>
          <t>RER</t>
        </is>
      </c>
      <c r="BL40" t="inlineStr">
        <is>
          <t>RER</t>
        </is>
      </c>
    </row>
    <row r="41">
      <c r="A41" t="inlineStr">
        <is>
          <t>Bicycle, electric (&lt;45 km/h)</t>
        </is>
      </c>
      <c r="B41" t="inlineStr">
        <is>
          <t>RER</t>
        </is>
      </c>
      <c r="C41" t="inlineStr">
        <is>
          <t>GLO</t>
        </is>
      </c>
      <c r="D41" t="inlineStr">
        <is>
          <t>RER</t>
        </is>
      </c>
      <c r="E41" t="inlineStr">
        <is>
          <t>GLO</t>
        </is>
      </c>
      <c r="F41" t="inlineStr">
        <is>
          <t>GLO</t>
        </is>
      </c>
      <c r="G41" t="inlineStr">
        <is>
          <t>GLO</t>
        </is>
      </c>
      <c r="J41" t="inlineStr">
        <is>
          <t>GLO</t>
        </is>
      </c>
      <c r="L41" t="inlineStr">
        <is>
          <t>CH</t>
        </is>
      </c>
      <c r="M41" t="inlineStr">
        <is>
          <t>CH</t>
        </is>
      </c>
      <c r="N41" t="inlineStr">
        <is>
          <t>CH</t>
        </is>
      </c>
      <c r="O41" t="inlineStr">
        <is>
          <t>CH</t>
        </is>
      </c>
      <c r="P41" t="inlineStr">
        <is>
          <t>CH</t>
        </is>
      </c>
      <c r="Q41" t="inlineStr">
        <is>
          <t>CH</t>
        </is>
      </c>
      <c r="R41" t="inlineStr">
        <is>
          <t>GLO</t>
        </is>
      </c>
      <c r="BJ41" t="inlineStr">
        <is>
          <t>RER</t>
        </is>
      </c>
      <c r="BK41" t="inlineStr">
        <is>
          <t>RER</t>
        </is>
      </c>
      <c r="BL41" t="inlineStr">
        <is>
          <t>RER</t>
        </is>
      </c>
    </row>
    <row r="42">
      <c r="A42" t="inlineStr">
        <is>
          <t>Bicycle, battery electric, cargo bike</t>
        </is>
      </c>
      <c r="B42" t="inlineStr">
        <is>
          <t>RER</t>
        </is>
      </c>
      <c r="C42" t="inlineStr">
        <is>
          <t>GLO</t>
        </is>
      </c>
      <c r="D42" t="inlineStr">
        <is>
          <t>RER</t>
        </is>
      </c>
      <c r="E42" t="inlineStr">
        <is>
          <t>GLO</t>
        </is>
      </c>
      <c r="F42" t="inlineStr">
        <is>
          <t>GLO</t>
        </is>
      </c>
      <c r="G42" t="inlineStr">
        <is>
          <t>GLO</t>
        </is>
      </c>
      <c r="J42" t="inlineStr">
        <is>
          <t>GLO</t>
        </is>
      </c>
      <c r="L42" t="inlineStr">
        <is>
          <t>CH</t>
        </is>
      </c>
      <c r="M42" t="inlineStr">
        <is>
          <t>CH</t>
        </is>
      </c>
      <c r="N42" t="inlineStr">
        <is>
          <t>CH</t>
        </is>
      </c>
      <c r="O42" t="inlineStr">
        <is>
          <t>CH</t>
        </is>
      </c>
      <c r="P42" t="inlineStr">
        <is>
          <t>CH</t>
        </is>
      </c>
      <c r="Q42" t="inlineStr">
        <is>
          <t>CH</t>
        </is>
      </c>
      <c r="R42" t="inlineStr">
        <is>
          <t>GLO</t>
        </is>
      </c>
      <c r="BJ42" t="inlineStr">
        <is>
          <t>RER</t>
        </is>
      </c>
      <c r="BK42" t="inlineStr">
        <is>
          <t>RER</t>
        </is>
      </c>
      <c r="BL42" t="inlineStr">
        <is>
          <t>RER</t>
        </is>
      </c>
    </row>
    <row r="43">
      <c r="A43" t="inlineStr">
        <is>
          <t>Tram, electric</t>
        </is>
      </c>
      <c r="B43" t="inlineStr">
        <is>
          <t>RER</t>
        </is>
      </c>
      <c r="C43" t="inlineStr">
        <is>
          <t>GLO</t>
        </is>
      </c>
      <c r="D43" t="inlineStr">
        <is>
          <t>RER</t>
        </is>
      </c>
      <c r="E43" t="inlineStr">
        <is>
          <t>RER</t>
        </is>
      </c>
      <c r="F43" t="inlineStr">
        <is>
          <t>GLO</t>
        </is>
      </c>
      <c r="G43" t="inlineStr">
        <is>
          <t>GLO</t>
        </is>
      </c>
      <c r="L43" t="inlineStr">
        <is>
          <t>CH</t>
        </is>
      </c>
      <c r="M43" t="inlineStr">
        <is>
          <t>CH</t>
        </is>
      </c>
      <c r="N43" t="inlineStr">
        <is>
          <t>CH</t>
        </is>
      </c>
      <c r="O43" t="inlineStr">
        <is>
          <t>CH</t>
        </is>
      </c>
      <c r="P43" t="inlineStr">
        <is>
          <t>CH</t>
        </is>
      </c>
      <c r="Q43" t="inlineStr">
        <is>
          <t>CH</t>
        </is>
      </c>
      <c r="R43" t="inlineStr">
        <is>
          <t>GLO</t>
        </is>
      </c>
      <c r="BJ43" t="inlineStr">
        <is>
          <t>RER</t>
        </is>
      </c>
      <c r="BK43" t="inlineStr">
        <is>
          <t>RER</t>
        </is>
      </c>
      <c r="BL43" t="inlineStr">
        <is>
          <t>RER</t>
        </is>
      </c>
    </row>
    <row r="44">
      <c r="A44" t="inlineStr">
        <is>
          <t>Moped, gasoline, &lt;4kW, EURO-3</t>
        </is>
      </c>
      <c r="B44" t="inlineStr">
        <is>
          <t>RER</t>
        </is>
      </c>
      <c r="C44" t="inlineStr">
        <is>
          <t>GLO</t>
        </is>
      </c>
      <c r="D44" t="inlineStr">
        <is>
          <t>RER</t>
        </is>
      </c>
      <c r="I44" t="inlineStr">
        <is>
          <t>RER</t>
        </is>
      </c>
      <c r="K44" t="inlineStr">
        <is>
          <t>CH</t>
        </is>
      </c>
      <c r="M44" t="inlineStr">
        <is>
          <t>CH</t>
        </is>
      </c>
      <c r="N44" t="inlineStr">
        <is>
          <t>CH</t>
        </is>
      </c>
      <c r="O44" t="inlineStr">
        <is>
          <t>CH</t>
        </is>
      </c>
      <c r="R44" t="inlineStr">
        <is>
          <t>GLO</t>
        </is>
      </c>
      <c r="BJ44" t="inlineStr">
        <is>
          <t>RER</t>
        </is>
      </c>
      <c r="BK44" t="inlineStr">
        <is>
          <t>RER</t>
        </is>
      </c>
      <c r="BL44" t="inlineStr">
        <is>
          <t>RER</t>
        </is>
      </c>
    </row>
    <row r="45">
      <c r="A45" t="inlineStr">
        <is>
          <t>Moped, gasoline, &lt;4kW, EURO-4</t>
        </is>
      </c>
      <c r="B45" t="inlineStr">
        <is>
          <t>RER</t>
        </is>
      </c>
      <c r="C45" t="inlineStr">
        <is>
          <t>GLO</t>
        </is>
      </c>
      <c r="D45" t="inlineStr">
        <is>
          <t>RER</t>
        </is>
      </c>
      <c r="I45" t="inlineStr">
        <is>
          <t>RER</t>
        </is>
      </c>
      <c r="K45" t="inlineStr">
        <is>
          <t>CH</t>
        </is>
      </c>
      <c r="M45" t="inlineStr">
        <is>
          <t>CH</t>
        </is>
      </c>
      <c r="N45" t="inlineStr">
        <is>
          <t>CH</t>
        </is>
      </c>
      <c r="O45" t="inlineStr">
        <is>
          <t>CH</t>
        </is>
      </c>
      <c r="R45" t="inlineStr">
        <is>
          <t>GLO</t>
        </is>
      </c>
      <c r="BJ45" t="inlineStr">
        <is>
          <t>RER</t>
        </is>
      </c>
      <c r="BK45" t="inlineStr">
        <is>
          <t>RER</t>
        </is>
      </c>
      <c r="BL45" t="inlineStr">
        <is>
          <t>RER</t>
        </is>
      </c>
    </row>
    <row r="46">
      <c r="A46" t="inlineStr">
        <is>
          <t>Moped, gasoline, &lt;4kW, EURO-5</t>
        </is>
      </c>
      <c r="B46" t="inlineStr">
        <is>
          <t>RER</t>
        </is>
      </c>
      <c r="C46" t="inlineStr">
        <is>
          <t>GLO</t>
        </is>
      </c>
      <c r="D46" t="inlineStr">
        <is>
          <t>RER</t>
        </is>
      </c>
      <c r="I46" t="inlineStr">
        <is>
          <t>RER</t>
        </is>
      </c>
      <c r="K46" t="inlineStr">
        <is>
          <t>CH</t>
        </is>
      </c>
      <c r="M46" t="inlineStr">
        <is>
          <t>CH</t>
        </is>
      </c>
      <c r="N46" t="inlineStr">
        <is>
          <t>CH</t>
        </is>
      </c>
      <c r="O46" t="inlineStr">
        <is>
          <t>CH</t>
        </is>
      </c>
      <c r="R46" t="inlineStr">
        <is>
          <t>GLO</t>
        </is>
      </c>
      <c r="BJ46" t="inlineStr">
        <is>
          <t>RER</t>
        </is>
      </c>
      <c r="BK46" t="inlineStr">
        <is>
          <t>RER</t>
        </is>
      </c>
      <c r="BL46" t="inlineStr">
        <is>
          <t>RER</t>
        </is>
      </c>
    </row>
    <row r="47">
      <c r="A47" t="inlineStr">
        <is>
          <t>Scooter, gasoline, &lt;4kW, EURO-3</t>
        </is>
      </c>
      <c r="B47" t="inlineStr">
        <is>
          <t>RER</t>
        </is>
      </c>
      <c r="C47" t="inlineStr">
        <is>
          <t>GLO</t>
        </is>
      </c>
      <c r="D47" t="inlineStr">
        <is>
          <t>RER</t>
        </is>
      </c>
      <c r="I47" t="inlineStr">
        <is>
          <t>RER</t>
        </is>
      </c>
      <c r="K47" t="inlineStr">
        <is>
          <t>CH</t>
        </is>
      </c>
      <c r="M47" t="inlineStr">
        <is>
          <t>CH</t>
        </is>
      </c>
      <c r="N47" t="inlineStr">
        <is>
          <t>CH</t>
        </is>
      </c>
      <c r="O47" t="inlineStr">
        <is>
          <t>CH</t>
        </is>
      </c>
      <c r="R47" t="inlineStr">
        <is>
          <t>GLO</t>
        </is>
      </c>
      <c r="BJ47" t="inlineStr">
        <is>
          <t>RER</t>
        </is>
      </c>
      <c r="BK47" t="inlineStr">
        <is>
          <t>RER</t>
        </is>
      </c>
      <c r="BL47" t="inlineStr">
        <is>
          <t>RER</t>
        </is>
      </c>
    </row>
    <row r="48">
      <c r="A48" t="inlineStr">
        <is>
          <t>Scooter, gasoline, &lt;4kW, EURO-4</t>
        </is>
      </c>
      <c r="B48" t="inlineStr">
        <is>
          <t>RER</t>
        </is>
      </c>
      <c r="C48" t="inlineStr">
        <is>
          <t>GLO</t>
        </is>
      </c>
      <c r="D48" t="inlineStr">
        <is>
          <t>RER</t>
        </is>
      </c>
      <c r="I48" t="inlineStr">
        <is>
          <t>RER</t>
        </is>
      </c>
      <c r="K48" t="inlineStr">
        <is>
          <t>CH</t>
        </is>
      </c>
      <c r="M48" t="inlineStr">
        <is>
          <t>CH</t>
        </is>
      </c>
      <c r="N48" t="inlineStr">
        <is>
          <t>CH</t>
        </is>
      </c>
      <c r="O48" t="inlineStr">
        <is>
          <t>CH</t>
        </is>
      </c>
      <c r="R48" t="inlineStr">
        <is>
          <t>GLO</t>
        </is>
      </c>
      <c r="BJ48" t="inlineStr">
        <is>
          <t>RER</t>
        </is>
      </c>
      <c r="BK48" t="inlineStr">
        <is>
          <t>RER</t>
        </is>
      </c>
      <c r="BL48" t="inlineStr">
        <is>
          <t>RER</t>
        </is>
      </c>
    </row>
    <row r="49">
      <c r="A49" t="inlineStr">
        <is>
          <t>Scooter, gasoline, &lt;4kW, EURO-5</t>
        </is>
      </c>
      <c r="B49" t="inlineStr">
        <is>
          <t>RER</t>
        </is>
      </c>
      <c r="C49" t="inlineStr">
        <is>
          <t>GLO</t>
        </is>
      </c>
      <c r="D49" t="inlineStr">
        <is>
          <t>RER</t>
        </is>
      </c>
      <c r="I49" t="inlineStr">
        <is>
          <t>RER</t>
        </is>
      </c>
      <c r="K49" t="inlineStr">
        <is>
          <t>CH</t>
        </is>
      </c>
      <c r="M49" t="inlineStr">
        <is>
          <t>CH</t>
        </is>
      </c>
      <c r="N49" t="inlineStr">
        <is>
          <t>CH</t>
        </is>
      </c>
      <c r="O49" t="inlineStr">
        <is>
          <t>CH</t>
        </is>
      </c>
      <c r="R49" t="inlineStr">
        <is>
          <t>GLO</t>
        </is>
      </c>
      <c r="BJ49" t="inlineStr">
        <is>
          <t>RER</t>
        </is>
      </c>
      <c r="BK49" t="inlineStr">
        <is>
          <t>RER</t>
        </is>
      </c>
      <c r="BL49" t="inlineStr">
        <is>
          <t>RER</t>
        </is>
      </c>
    </row>
    <row r="50">
      <c r="A50" t="inlineStr">
        <is>
          <t>Scooter, gasoline, 4-11kW, EURO-3</t>
        </is>
      </c>
      <c r="B50" t="inlineStr">
        <is>
          <t>RER</t>
        </is>
      </c>
      <c r="C50" t="inlineStr">
        <is>
          <t>GLO</t>
        </is>
      </c>
      <c r="D50" t="inlineStr">
        <is>
          <t>RER</t>
        </is>
      </c>
      <c r="I50" t="inlineStr">
        <is>
          <t>RER</t>
        </is>
      </c>
      <c r="K50" t="inlineStr">
        <is>
          <t>CH</t>
        </is>
      </c>
      <c r="M50" t="inlineStr">
        <is>
          <t>CH</t>
        </is>
      </c>
      <c r="N50" t="inlineStr">
        <is>
          <t>CH</t>
        </is>
      </c>
      <c r="O50" t="inlineStr">
        <is>
          <t>CH</t>
        </is>
      </c>
      <c r="R50" t="inlineStr">
        <is>
          <t>GLO</t>
        </is>
      </c>
      <c r="BJ50" t="inlineStr">
        <is>
          <t>RER</t>
        </is>
      </c>
      <c r="BK50" t="inlineStr">
        <is>
          <t>RER</t>
        </is>
      </c>
      <c r="BL50" t="inlineStr">
        <is>
          <t>RER</t>
        </is>
      </c>
    </row>
    <row r="51">
      <c r="A51" t="inlineStr">
        <is>
          <t>Scooter, gasoline, 4-11kW, EURO-4</t>
        </is>
      </c>
      <c r="B51" t="inlineStr">
        <is>
          <t>RER</t>
        </is>
      </c>
      <c r="C51" t="inlineStr">
        <is>
          <t>GLO</t>
        </is>
      </c>
      <c r="D51" t="inlineStr">
        <is>
          <t>RER</t>
        </is>
      </c>
      <c r="I51" t="inlineStr">
        <is>
          <t>RER</t>
        </is>
      </c>
      <c r="K51" t="inlineStr">
        <is>
          <t>CH</t>
        </is>
      </c>
      <c r="M51" t="inlineStr">
        <is>
          <t>CH</t>
        </is>
      </c>
      <c r="N51" t="inlineStr">
        <is>
          <t>CH</t>
        </is>
      </c>
      <c r="O51" t="inlineStr">
        <is>
          <t>CH</t>
        </is>
      </c>
      <c r="R51" t="inlineStr">
        <is>
          <t>GLO</t>
        </is>
      </c>
      <c r="BJ51" t="inlineStr">
        <is>
          <t>RER</t>
        </is>
      </c>
      <c r="BK51" t="inlineStr">
        <is>
          <t>RER</t>
        </is>
      </c>
      <c r="BL51" t="inlineStr">
        <is>
          <t>RER</t>
        </is>
      </c>
    </row>
    <row r="52">
      <c r="A52" t="inlineStr">
        <is>
          <t>Scooter, gasoline, 4-11kW, EURO-5</t>
        </is>
      </c>
      <c r="B52" t="inlineStr">
        <is>
          <t>RER</t>
        </is>
      </c>
      <c r="C52" t="inlineStr">
        <is>
          <t>GLO</t>
        </is>
      </c>
      <c r="D52" t="inlineStr">
        <is>
          <t>RER</t>
        </is>
      </c>
      <c r="I52" t="inlineStr">
        <is>
          <t>RER</t>
        </is>
      </c>
      <c r="K52" t="inlineStr">
        <is>
          <t>CH</t>
        </is>
      </c>
      <c r="M52" t="inlineStr">
        <is>
          <t>CH</t>
        </is>
      </c>
      <c r="N52" t="inlineStr">
        <is>
          <t>CH</t>
        </is>
      </c>
      <c r="O52" t="inlineStr">
        <is>
          <t>CH</t>
        </is>
      </c>
      <c r="R52" t="inlineStr">
        <is>
          <t>GLO</t>
        </is>
      </c>
      <c r="BJ52" t="inlineStr">
        <is>
          <t>RER</t>
        </is>
      </c>
      <c r="BK52" t="inlineStr">
        <is>
          <t>RER</t>
        </is>
      </c>
      <c r="BL52" t="inlineStr">
        <is>
          <t>RER</t>
        </is>
      </c>
    </row>
    <row r="53">
      <c r="A53" t="inlineStr">
        <is>
          <t>Scooter, battery electric, &lt;4kW</t>
        </is>
      </c>
      <c r="B53" t="inlineStr">
        <is>
          <t>GLO</t>
        </is>
      </c>
      <c r="C53" t="inlineStr">
        <is>
          <t>GLO</t>
        </is>
      </c>
      <c r="D53" t="inlineStr">
        <is>
          <t>GLO</t>
        </is>
      </c>
      <c r="E53" t="inlineStr">
        <is>
          <t>GLO</t>
        </is>
      </c>
      <c r="F53" t="inlineStr">
        <is>
          <t>GLO</t>
        </is>
      </c>
      <c r="G53" t="inlineStr">
        <is>
          <t>GLO</t>
        </is>
      </c>
      <c r="J53" t="inlineStr">
        <is>
          <t>GLO</t>
        </is>
      </c>
      <c r="L53" t="inlineStr">
        <is>
          <t>CH</t>
        </is>
      </c>
      <c r="M53" t="inlineStr">
        <is>
          <t>GLO</t>
        </is>
      </c>
      <c r="N53" t="inlineStr">
        <is>
          <t>CH</t>
        </is>
      </c>
      <c r="O53" t="inlineStr">
        <is>
          <t>CH</t>
        </is>
      </c>
      <c r="P53" t="inlineStr">
        <is>
          <t>GLO</t>
        </is>
      </c>
      <c r="Q53" t="inlineStr">
        <is>
          <t>GLO</t>
        </is>
      </c>
      <c r="R53" t="inlineStr">
        <is>
          <t>GLO</t>
        </is>
      </c>
      <c r="BJ53" t="inlineStr">
        <is>
          <t>RER</t>
        </is>
      </c>
      <c r="BK53" t="inlineStr">
        <is>
          <t>RER</t>
        </is>
      </c>
      <c r="BL53" t="inlineStr">
        <is>
          <t>RER</t>
        </is>
      </c>
    </row>
    <row r="54">
      <c r="A54" t="inlineStr">
        <is>
          <t>Scooter, battery electric, 4-11kW</t>
        </is>
      </c>
      <c r="B54" t="inlineStr">
        <is>
          <t>GLO</t>
        </is>
      </c>
      <c r="C54" t="inlineStr">
        <is>
          <t>GLO</t>
        </is>
      </c>
      <c r="D54" t="inlineStr">
        <is>
          <t>GLO</t>
        </is>
      </c>
      <c r="E54" t="inlineStr">
        <is>
          <t>GLO</t>
        </is>
      </c>
      <c r="F54" t="inlineStr">
        <is>
          <t>GLO</t>
        </is>
      </c>
      <c r="G54" t="inlineStr">
        <is>
          <t>GLO</t>
        </is>
      </c>
      <c r="J54" t="inlineStr">
        <is>
          <t>GLO</t>
        </is>
      </c>
      <c r="L54" t="inlineStr">
        <is>
          <t>CH</t>
        </is>
      </c>
      <c r="M54" t="inlineStr">
        <is>
          <t>GLO</t>
        </is>
      </c>
      <c r="N54" t="inlineStr">
        <is>
          <t>CH</t>
        </is>
      </c>
      <c r="O54" t="inlineStr">
        <is>
          <t>CH</t>
        </is>
      </c>
      <c r="P54" t="inlineStr">
        <is>
          <t>GLO</t>
        </is>
      </c>
      <c r="Q54" t="inlineStr">
        <is>
          <t>GLO</t>
        </is>
      </c>
      <c r="R54" t="inlineStr">
        <is>
          <t>GLO</t>
        </is>
      </c>
      <c r="BJ54" t="inlineStr">
        <is>
          <t>RER</t>
        </is>
      </c>
      <c r="BK54" t="inlineStr">
        <is>
          <t>RER</t>
        </is>
      </c>
      <c r="BL54" t="inlineStr">
        <is>
          <t>RER</t>
        </is>
      </c>
    </row>
    <row r="55">
      <c r="A55" t="inlineStr">
        <is>
          <t>Motorbike, gasoline, 4-11kW, EURO-3</t>
        </is>
      </c>
      <c r="B55" t="inlineStr">
        <is>
          <t>RER</t>
        </is>
      </c>
      <c r="C55" t="inlineStr">
        <is>
          <t>GLO</t>
        </is>
      </c>
      <c r="D55" t="inlineStr">
        <is>
          <t>RER</t>
        </is>
      </c>
      <c r="I55" t="inlineStr">
        <is>
          <t>RER</t>
        </is>
      </c>
      <c r="K55" t="inlineStr">
        <is>
          <t>CH</t>
        </is>
      </c>
      <c r="M55" t="inlineStr">
        <is>
          <t>CH</t>
        </is>
      </c>
      <c r="N55" t="inlineStr">
        <is>
          <t>CH</t>
        </is>
      </c>
      <c r="O55" t="inlineStr">
        <is>
          <t>CH</t>
        </is>
      </c>
      <c r="R55" t="inlineStr">
        <is>
          <t>GLO</t>
        </is>
      </c>
      <c r="BJ55" t="inlineStr">
        <is>
          <t>RER</t>
        </is>
      </c>
      <c r="BK55" t="inlineStr">
        <is>
          <t>RER</t>
        </is>
      </c>
      <c r="BL55" t="inlineStr">
        <is>
          <t>RER</t>
        </is>
      </c>
    </row>
    <row r="56">
      <c r="A56" t="inlineStr">
        <is>
          <t>Motorbike, gasoline, 4-11kW, EURO-4</t>
        </is>
      </c>
      <c r="B56" t="inlineStr">
        <is>
          <t>RER</t>
        </is>
      </c>
      <c r="C56" t="inlineStr">
        <is>
          <t>GLO</t>
        </is>
      </c>
      <c r="D56" t="inlineStr">
        <is>
          <t>RER</t>
        </is>
      </c>
      <c r="I56" t="inlineStr">
        <is>
          <t>RER</t>
        </is>
      </c>
      <c r="K56" t="inlineStr">
        <is>
          <t>CH</t>
        </is>
      </c>
      <c r="M56" t="inlineStr">
        <is>
          <t>CH</t>
        </is>
      </c>
      <c r="N56" t="inlineStr">
        <is>
          <t>CH</t>
        </is>
      </c>
      <c r="O56" t="inlineStr">
        <is>
          <t>CH</t>
        </is>
      </c>
      <c r="R56" t="inlineStr">
        <is>
          <t>GLO</t>
        </is>
      </c>
      <c r="BJ56" t="inlineStr">
        <is>
          <t>RER</t>
        </is>
      </c>
      <c r="BK56" t="inlineStr">
        <is>
          <t>RER</t>
        </is>
      </c>
      <c r="BL56" t="inlineStr">
        <is>
          <t>RER</t>
        </is>
      </c>
    </row>
    <row r="57">
      <c r="A57" t="inlineStr">
        <is>
          <t>Motorbike, gasoline, 4-11kW, EURO-5</t>
        </is>
      </c>
      <c r="B57" t="inlineStr">
        <is>
          <t>RER</t>
        </is>
      </c>
      <c r="C57" t="inlineStr">
        <is>
          <t>GLO</t>
        </is>
      </c>
      <c r="D57" t="inlineStr">
        <is>
          <t>RER</t>
        </is>
      </c>
      <c r="I57" t="inlineStr">
        <is>
          <t>RER</t>
        </is>
      </c>
      <c r="K57" t="inlineStr">
        <is>
          <t>CH</t>
        </is>
      </c>
      <c r="M57" t="inlineStr">
        <is>
          <t>CH</t>
        </is>
      </c>
      <c r="N57" t="inlineStr">
        <is>
          <t>CH</t>
        </is>
      </c>
      <c r="O57" t="inlineStr">
        <is>
          <t>CH</t>
        </is>
      </c>
      <c r="R57" t="inlineStr">
        <is>
          <t>GLO</t>
        </is>
      </c>
      <c r="BJ57" t="inlineStr">
        <is>
          <t>RER</t>
        </is>
      </c>
      <c r="BK57" t="inlineStr">
        <is>
          <t>RER</t>
        </is>
      </c>
      <c r="BL57" t="inlineStr">
        <is>
          <t>RER</t>
        </is>
      </c>
    </row>
    <row r="58">
      <c r="A58" t="inlineStr">
        <is>
          <t>Motorbike, gasoline, 11-35kW, EURO-3</t>
        </is>
      </c>
      <c r="B58" t="inlineStr">
        <is>
          <t>RER</t>
        </is>
      </c>
      <c r="C58" t="inlineStr">
        <is>
          <t>GLO</t>
        </is>
      </c>
      <c r="D58" t="inlineStr">
        <is>
          <t>RER</t>
        </is>
      </c>
      <c r="I58" t="inlineStr">
        <is>
          <t>RER</t>
        </is>
      </c>
      <c r="K58" t="inlineStr">
        <is>
          <t>CH</t>
        </is>
      </c>
      <c r="M58" t="inlineStr">
        <is>
          <t>CH</t>
        </is>
      </c>
      <c r="N58" t="inlineStr">
        <is>
          <t>CH</t>
        </is>
      </c>
      <c r="O58" t="inlineStr">
        <is>
          <t>CH</t>
        </is>
      </c>
      <c r="R58" t="inlineStr">
        <is>
          <t>GLO</t>
        </is>
      </c>
      <c r="BJ58" t="inlineStr">
        <is>
          <t>RER</t>
        </is>
      </c>
      <c r="BK58" t="inlineStr">
        <is>
          <t>RER</t>
        </is>
      </c>
      <c r="BL58" t="inlineStr">
        <is>
          <t>RER</t>
        </is>
      </c>
    </row>
    <row r="59">
      <c r="A59" t="inlineStr">
        <is>
          <t>Motorbike, gasoline, 11-35kW, EURO-4</t>
        </is>
      </c>
      <c r="B59" t="inlineStr">
        <is>
          <t>RER</t>
        </is>
      </c>
      <c r="C59" t="inlineStr">
        <is>
          <t>GLO</t>
        </is>
      </c>
      <c r="D59" t="inlineStr">
        <is>
          <t>RER</t>
        </is>
      </c>
      <c r="I59" t="inlineStr">
        <is>
          <t>RER</t>
        </is>
      </c>
      <c r="K59" t="inlineStr">
        <is>
          <t>CH</t>
        </is>
      </c>
      <c r="M59" t="inlineStr">
        <is>
          <t>CH</t>
        </is>
      </c>
      <c r="N59" t="inlineStr">
        <is>
          <t>CH</t>
        </is>
      </c>
      <c r="O59" t="inlineStr">
        <is>
          <t>CH</t>
        </is>
      </c>
      <c r="R59" t="inlineStr">
        <is>
          <t>GLO</t>
        </is>
      </c>
      <c r="BJ59" t="inlineStr">
        <is>
          <t>RER</t>
        </is>
      </c>
      <c r="BK59" t="inlineStr">
        <is>
          <t>RER</t>
        </is>
      </c>
      <c r="BL59" t="inlineStr">
        <is>
          <t>RER</t>
        </is>
      </c>
    </row>
    <row r="60">
      <c r="A60" t="inlineStr">
        <is>
          <t>Motorbike, gasoline, 11-35kW, EURO-5</t>
        </is>
      </c>
      <c r="B60" t="inlineStr">
        <is>
          <t>RER</t>
        </is>
      </c>
      <c r="C60" t="inlineStr">
        <is>
          <t>GLO</t>
        </is>
      </c>
      <c r="D60" t="inlineStr">
        <is>
          <t>RER</t>
        </is>
      </c>
      <c r="I60" t="inlineStr">
        <is>
          <t>RER</t>
        </is>
      </c>
      <c r="K60" t="inlineStr">
        <is>
          <t>CH</t>
        </is>
      </c>
      <c r="M60" t="inlineStr">
        <is>
          <t>CH</t>
        </is>
      </c>
      <c r="N60" t="inlineStr">
        <is>
          <t>CH</t>
        </is>
      </c>
      <c r="O60" t="inlineStr">
        <is>
          <t>CH</t>
        </is>
      </c>
      <c r="R60" t="inlineStr">
        <is>
          <t>GLO</t>
        </is>
      </c>
      <c r="BJ60" t="inlineStr">
        <is>
          <t>RER</t>
        </is>
      </c>
      <c r="BK60" t="inlineStr">
        <is>
          <t>RER</t>
        </is>
      </c>
      <c r="BL60" t="inlineStr">
        <is>
          <t>RER</t>
        </is>
      </c>
    </row>
    <row r="61">
      <c r="A61" t="inlineStr">
        <is>
          <t>Motorbike, gasoline, &gt;35kW, EURO-3</t>
        </is>
      </c>
      <c r="B61" t="inlineStr">
        <is>
          <t>RER</t>
        </is>
      </c>
      <c r="C61" t="inlineStr">
        <is>
          <t>GLO</t>
        </is>
      </c>
      <c r="D61" t="inlineStr">
        <is>
          <t>RER</t>
        </is>
      </c>
      <c r="I61" t="inlineStr">
        <is>
          <t>RER</t>
        </is>
      </c>
      <c r="K61" t="inlineStr">
        <is>
          <t>CH</t>
        </is>
      </c>
      <c r="M61" t="inlineStr">
        <is>
          <t>CH</t>
        </is>
      </c>
      <c r="N61" t="inlineStr">
        <is>
          <t>CH</t>
        </is>
      </c>
      <c r="O61" t="inlineStr">
        <is>
          <t>CH</t>
        </is>
      </c>
      <c r="R61" t="inlineStr">
        <is>
          <t>GLO</t>
        </is>
      </c>
      <c r="BJ61" t="inlineStr">
        <is>
          <t>RER</t>
        </is>
      </c>
      <c r="BK61" t="inlineStr">
        <is>
          <t>RER</t>
        </is>
      </c>
      <c r="BL61" t="inlineStr">
        <is>
          <t>RER</t>
        </is>
      </c>
    </row>
    <row r="62">
      <c r="A62" t="inlineStr">
        <is>
          <t>Motorbike, gasoline, &gt;35kW, EURO-4</t>
        </is>
      </c>
      <c r="B62" t="inlineStr">
        <is>
          <t>RER</t>
        </is>
      </c>
      <c r="C62" t="inlineStr">
        <is>
          <t>GLO</t>
        </is>
      </c>
      <c r="D62" t="inlineStr">
        <is>
          <t>RER</t>
        </is>
      </c>
      <c r="I62" t="inlineStr">
        <is>
          <t>RER</t>
        </is>
      </c>
      <c r="K62" t="inlineStr">
        <is>
          <t>CH</t>
        </is>
      </c>
      <c r="M62" t="inlineStr">
        <is>
          <t>CH</t>
        </is>
      </c>
      <c r="N62" t="inlineStr">
        <is>
          <t>CH</t>
        </is>
      </c>
      <c r="O62" t="inlineStr">
        <is>
          <t>CH</t>
        </is>
      </c>
      <c r="R62" t="inlineStr">
        <is>
          <t>GLO</t>
        </is>
      </c>
      <c r="BJ62" t="inlineStr">
        <is>
          <t>RER</t>
        </is>
      </c>
      <c r="BK62" t="inlineStr">
        <is>
          <t>RER</t>
        </is>
      </c>
      <c r="BL62" t="inlineStr">
        <is>
          <t>RER</t>
        </is>
      </c>
    </row>
    <row r="63">
      <c r="A63" t="inlineStr">
        <is>
          <t>Motorbike, gasoline, &gt;35kW, EURO-5</t>
        </is>
      </c>
      <c r="B63" t="inlineStr">
        <is>
          <t>RER</t>
        </is>
      </c>
      <c r="C63" t="inlineStr">
        <is>
          <t>GLO</t>
        </is>
      </c>
      <c r="D63" t="inlineStr">
        <is>
          <t>RER</t>
        </is>
      </c>
      <c r="I63" t="inlineStr">
        <is>
          <t>RER</t>
        </is>
      </c>
      <c r="K63" t="inlineStr">
        <is>
          <t>CH</t>
        </is>
      </c>
      <c r="M63" t="inlineStr">
        <is>
          <t>CH</t>
        </is>
      </c>
      <c r="N63" t="inlineStr">
        <is>
          <t>CH</t>
        </is>
      </c>
      <c r="O63" t="inlineStr">
        <is>
          <t>CH</t>
        </is>
      </c>
      <c r="R63" t="inlineStr">
        <is>
          <t>GLO</t>
        </is>
      </c>
      <c r="BJ63" t="inlineStr">
        <is>
          <t>RER</t>
        </is>
      </c>
      <c r="BK63" t="inlineStr">
        <is>
          <t>RER</t>
        </is>
      </c>
      <c r="BL63" t="inlineStr">
        <is>
          <t>RER</t>
        </is>
      </c>
    </row>
    <row r="64">
      <c r="A64" t="inlineStr">
        <is>
          <t>Motorbike, battery electric, &lt;4kW</t>
        </is>
      </c>
      <c r="B64" t="inlineStr">
        <is>
          <t>GLO</t>
        </is>
      </c>
      <c r="C64" t="inlineStr">
        <is>
          <t>GLO</t>
        </is>
      </c>
      <c r="D64" t="inlineStr">
        <is>
          <t>GLO</t>
        </is>
      </c>
      <c r="E64" t="inlineStr">
        <is>
          <t>GLO</t>
        </is>
      </c>
      <c r="F64" t="inlineStr">
        <is>
          <t>GLO</t>
        </is>
      </c>
      <c r="G64" t="inlineStr">
        <is>
          <t>GLO</t>
        </is>
      </c>
      <c r="J64" t="inlineStr">
        <is>
          <t>GLO</t>
        </is>
      </c>
      <c r="L64" t="inlineStr">
        <is>
          <t>CH</t>
        </is>
      </c>
      <c r="M64" t="inlineStr">
        <is>
          <t>GLO</t>
        </is>
      </c>
      <c r="N64" t="inlineStr">
        <is>
          <t>CH</t>
        </is>
      </c>
      <c r="O64" t="inlineStr">
        <is>
          <t>CH</t>
        </is>
      </c>
      <c r="P64" t="inlineStr">
        <is>
          <t>GLO</t>
        </is>
      </c>
      <c r="Q64" t="inlineStr">
        <is>
          <t>GLO</t>
        </is>
      </c>
      <c r="R64" t="inlineStr">
        <is>
          <t>GLO</t>
        </is>
      </c>
      <c r="BJ64" t="inlineStr">
        <is>
          <t>RER</t>
        </is>
      </c>
      <c r="BK64" t="inlineStr">
        <is>
          <t>RER</t>
        </is>
      </c>
      <c r="BL64" t="inlineStr">
        <is>
          <t>RER</t>
        </is>
      </c>
    </row>
    <row r="65">
      <c r="A65" t="inlineStr">
        <is>
          <t>Motorbike, battery electric, 4-11kW</t>
        </is>
      </c>
      <c r="B65" t="inlineStr">
        <is>
          <t>GLO</t>
        </is>
      </c>
      <c r="C65" t="inlineStr">
        <is>
          <t>GLO</t>
        </is>
      </c>
      <c r="D65" t="inlineStr">
        <is>
          <t>GLO</t>
        </is>
      </c>
      <c r="E65" t="inlineStr">
        <is>
          <t>GLO</t>
        </is>
      </c>
      <c r="F65" t="inlineStr">
        <is>
          <t>GLO</t>
        </is>
      </c>
      <c r="G65" t="inlineStr">
        <is>
          <t>GLO</t>
        </is>
      </c>
      <c r="J65" t="inlineStr">
        <is>
          <t>GLO</t>
        </is>
      </c>
      <c r="L65" t="inlineStr">
        <is>
          <t>CH</t>
        </is>
      </c>
      <c r="M65" t="inlineStr">
        <is>
          <t>GLO</t>
        </is>
      </c>
      <c r="N65" t="inlineStr">
        <is>
          <t>CH</t>
        </is>
      </c>
      <c r="O65" t="inlineStr">
        <is>
          <t>CH</t>
        </is>
      </c>
      <c r="P65" t="inlineStr">
        <is>
          <t>GLO</t>
        </is>
      </c>
      <c r="Q65" t="inlineStr">
        <is>
          <t>GLO</t>
        </is>
      </c>
      <c r="R65" t="inlineStr">
        <is>
          <t>GLO</t>
        </is>
      </c>
      <c r="BJ65" t="inlineStr">
        <is>
          <t>RER</t>
        </is>
      </c>
      <c r="BK65" t="inlineStr">
        <is>
          <t>RER</t>
        </is>
      </c>
      <c r="BL65" t="inlineStr">
        <is>
          <t>RER</t>
        </is>
      </c>
    </row>
    <row r="66">
      <c r="A66" t="inlineStr">
        <is>
          <t>Motorbike, battery electric, 11-35kW</t>
        </is>
      </c>
      <c r="B66" t="inlineStr">
        <is>
          <t>GLO</t>
        </is>
      </c>
      <c r="C66" t="inlineStr">
        <is>
          <t>GLO</t>
        </is>
      </c>
      <c r="D66" t="inlineStr">
        <is>
          <t>GLO</t>
        </is>
      </c>
      <c r="E66" t="inlineStr">
        <is>
          <t>GLO</t>
        </is>
      </c>
      <c r="F66" t="inlineStr">
        <is>
          <t>GLO</t>
        </is>
      </c>
      <c r="G66" t="inlineStr">
        <is>
          <t>GLO</t>
        </is>
      </c>
      <c r="J66" t="inlineStr">
        <is>
          <t>GLO</t>
        </is>
      </c>
      <c r="L66" t="inlineStr">
        <is>
          <t>CH</t>
        </is>
      </c>
      <c r="M66" t="inlineStr">
        <is>
          <t>GLO</t>
        </is>
      </c>
      <c r="N66" t="inlineStr">
        <is>
          <t>CH</t>
        </is>
      </c>
      <c r="O66" t="inlineStr">
        <is>
          <t>CH</t>
        </is>
      </c>
      <c r="P66" t="inlineStr">
        <is>
          <t>GLO</t>
        </is>
      </c>
      <c r="Q66" t="inlineStr">
        <is>
          <t>GLO</t>
        </is>
      </c>
      <c r="R66" t="inlineStr">
        <is>
          <t>GLO</t>
        </is>
      </c>
      <c r="BJ66" t="inlineStr">
        <is>
          <t>RER</t>
        </is>
      </c>
      <c r="BK66" t="inlineStr">
        <is>
          <t>RER</t>
        </is>
      </c>
      <c r="BL66" t="inlineStr">
        <is>
          <t>RER</t>
        </is>
      </c>
    </row>
    <row r="67">
      <c r="A67" t="inlineStr">
        <is>
          <t>Motorbike, battery electric, &gt;35kW</t>
        </is>
      </c>
      <c r="B67" t="inlineStr">
        <is>
          <t>GLO</t>
        </is>
      </c>
      <c r="C67" t="inlineStr">
        <is>
          <t>GLO</t>
        </is>
      </c>
      <c r="D67" t="inlineStr">
        <is>
          <t>GLO</t>
        </is>
      </c>
      <c r="E67" t="inlineStr">
        <is>
          <t>GLO</t>
        </is>
      </c>
      <c r="F67" t="inlineStr">
        <is>
          <t>GLO</t>
        </is>
      </c>
      <c r="G67" t="inlineStr">
        <is>
          <t>GLO</t>
        </is>
      </c>
      <c r="J67" t="inlineStr">
        <is>
          <t>GLO</t>
        </is>
      </c>
      <c r="L67" t="inlineStr">
        <is>
          <t>CH</t>
        </is>
      </c>
      <c r="M67" t="inlineStr">
        <is>
          <t>GLO</t>
        </is>
      </c>
      <c r="N67" t="inlineStr">
        <is>
          <t>CH</t>
        </is>
      </c>
      <c r="O67" t="inlineStr">
        <is>
          <t>CH</t>
        </is>
      </c>
      <c r="P67" t="inlineStr">
        <is>
          <t>GLO</t>
        </is>
      </c>
      <c r="Q67" t="inlineStr">
        <is>
          <t>GLO</t>
        </is>
      </c>
      <c r="R67" t="inlineStr">
        <is>
          <t>GLO</t>
        </is>
      </c>
      <c r="BJ67" t="inlineStr">
        <is>
          <t>RER</t>
        </is>
      </c>
      <c r="BK67" t="inlineStr">
        <is>
          <t>RER</t>
        </is>
      </c>
      <c r="BL67" t="inlineStr">
        <is>
          <t>RER</t>
        </is>
      </c>
    </row>
    <row r="69">
      <c r="A69" t="inlineStr">
        <is>
          <t>reference product</t>
        </is>
      </c>
    </row>
    <row r="70">
      <c r="B70" t="inlineStr">
        <is>
          <t>Glider base mass [kg]</t>
        </is>
      </c>
      <c r="C70" t="inlineStr">
        <is>
          <t>Lightweighting rate [%]</t>
        </is>
      </c>
      <c r="D70" t="inlineStr">
        <is>
          <t>Mechanical powertrain mass [kg]</t>
        </is>
      </c>
      <c r="E70" t="inlineStr">
        <is>
          <t>Electric powertrain mass [kg]</t>
        </is>
      </c>
      <c r="F70" t="inlineStr">
        <is>
          <t>Energy battery cell mass [kg]</t>
        </is>
      </c>
      <c r="G70" t="inlineStr">
        <is>
          <t>Energy battery BoP mass [kg]</t>
        </is>
      </c>
      <c r="H70" t="inlineStr">
        <is>
          <t>Fuel mass [kg]</t>
        </is>
      </c>
      <c r="I70" t="inlineStr">
        <is>
          <t>Fuel tank mass [kg]</t>
        </is>
      </c>
      <c r="J70" t="inlineStr">
        <is>
          <t>Charging station per vehicle [unit]</t>
        </is>
      </c>
      <c r="K70" t="inlineStr">
        <is>
          <t>Gasoline consumption [MJ/km]</t>
        </is>
      </c>
      <c r="L70" t="inlineStr">
        <is>
          <t>Electricity consumption [MJ/km]</t>
        </is>
      </c>
      <c r="M70" t="inlineStr">
        <is>
          <t>Servicing [unit]</t>
        </is>
      </c>
      <c r="N70" t="inlineStr">
        <is>
          <t>Road/track use [m*year/vkm or pkm]</t>
        </is>
      </c>
      <c r="O70" t="inlineStr">
        <is>
          <t>Road maintenance [m*year/vkm]</t>
        </is>
      </c>
      <c r="P70" t="inlineStr">
        <is>
          <t>Discarding glider [kg]</t>
        </is>
      </c>
      <c r="Q70" t="inlineStr">
        <is>
          <t>Discarding powertrain [kg]</t>
        </is>
      </c>
      <c r="R70" t="inlineStr">
        <is>
          <t>Discarding battery [kg]</t>
        </is>
      </c>
      <c r="S70" t="inlineStr">
        <is>
          <t>CO2</t>
        </is>
      </c>
      <c r="T70" t="inlineStr">
        <is>
          <t>CO2, bio</t>
        </is>
      </c>
      <c r="U70" t="inlineStr">
        <is>
          <t>SO2</t>
        </is>
      </c>
      <c r="V70" t="inlineStr">
        <is>
          <t>Benzene</t>
        </is>
      </c>
      <c r="W70" t="inlineStr">
        <is>
          <t>CH4</t>
        </is>
      </c>
      <c r="X70" t="inlineStr">
        <is>
          <t>CO</t>
        </is>
      </c>
      <c r="Y70" t="inlineStr">
        <is>
          <t>N2O</t>
        </is>
      </c>
      <c r="Z70" t="inlineStr">
        <is>
          <t>NH3</t>
        </is>
      </c>
      <c r="AA70" t="inlineStr">
        <is>
          <t>NMHC</t>
        </is>
      </c>
      <c r="AB70" t="inlineStr">
        <is>
          <t>NOx</t>
        </is>
      </c>
      <c r="AC70" t="inlineStr">
        <is>
          <t>PM2.5</t>
        </is>
      </c>
      <c r="AD70" t="inlineStr">
        <is>
          <t>NMVOC</t>
        </is>
      </c>
      <c r="AE70" t="inlineStr">
        <is>
          <t>Ethane</t>
        </is>
      </c>
      <c r="AF70" t="inlineStr">
        <is>
          <t>Propane</t>
        </is>
      </c>
      <c r="AG70" t="inlineStr">
        <is>
          <t>Butane</t>
        </is>
      </c>
      <c r="AH70" t="inlineStr">
        <is>
          <t>Pentane</t>
        </is>
      </c>
      <c r="AI70" t="inlineStr">
        <is>
          <t>Hexane</t>
        </is>
      </c>
      <c r="AJ70" t="inlineStr">
        <is>
          <t>Cyclohexane</t>
        </is>
      </c>
      <c r="AK70" t="inlineStr">
        <is>
          <t>Heptane</t>
        </is>
      </c>
      <c r="AL70" t="inlineStr">
        <is>
          <t>Ethene</t>
        </is>
      </c>
      <c r="AM70" t="inlineStr">
        <is>
          <t>Propene</t>
        </is>
      </c>
      <c r="AN70" t="inlineStr">
        <is>
          <t>1-Pentene</t>
        </is>
      </c>
      <c r="AO70" t="inlineStr">
        <is>
          <t>Benzene</t>
        </is>
      </c>
      <c r="AP70" t="inlineStr">
        <is>
          <t>Toluene</t>
        </is>
      </c>
      <c r="AQ70" t="inlineStr">
        <is>
          <t>m-Xylene</t>
        </is>
      </c>
      <c r="AR70" t="inlineStr">
        <is>
          <t>o-Xylene</t>
        </is>
      </c>
      <c r="AS70" t="inlineStr">
        <is>
          <t>Formaldehyde</t>
        </is>
      </c>
      <c r="AT70" t="inlineStr">
        <is>
          <t>Acetaldehyde</t>
        </is>
      </c>
      <c r="AU70" t="inlineStr">
        <is>
          <t>Benzaldehyde</t>
        </is>
      </c>
      <c r="AV70" t="inlineStr">
        <is>
          <t>Acetone</t>
        </is>
      </c>
      <c r="AW70" t="inlineStr">
        <is>
          <t>Methyl ethyl ketone</t>
        </is>
      </c>
      <c r="AX70" t="inlineStr">
        <is>
          <t>Acrolein</t>
        </is>
      </c>
      <c r="AY70" t="inlineStr">
        <is>
          <t>Styrene</t>
        </is>
      </c>
      <c r="AZ70" t="inlineStr">
        <is>
          <t>PAHs</t>
        </is>
      </c>
      <c r="BA70" t="inlineStr">
        <is>
          <t>Arsenic</t>
        </is>
      </c>
      <c r="BB70" t="inlineStr">
        <is>
          <t>Selenium</t>
        </is>
      </c>
      <c r="BC70" t="inlineStr">
        <is>
          <t>Zinc</t>
        </is>
      </c>
      <c r="BD70" t="inlineStr">
        <is>
          <t>Copper</t>
        </is>
      </c>
      <c r="BE70" t="inlineStr">
        <is>
          <t>Nickel</t>
        </is>
      </c>
      <c r="BF70" t="inlineStr">
        <is>
          <t>Chromium</t>
        </is>
      </c>
      <c r="BG70" t="inlineStr">
        <is>
          <t>Chromium VI</t>
        </is>
      </c>
      <c r="BH70" t="inlineStr">
        <is>
          <t>Mercury</t>
        </is>
      </c>
      <c r="BI70" t="inlineStr">
        <is>
          <t>Cadmium</t>
        </is>
      </c>
      <c r="BJ70" t="inlineStr">
        <is>
          <t>Road wear [kg/km]</t>
        </is>
      </c>
      <c r="BK70" t="inlineStr">
        <is>
          <t>Tire wear [kg/km]</t>
        </is>
      </c>
      <c r="BL70" t="inlineStr">
        <is>
          <t>Brake wear [kg/km]</t>
        </is>
      </c>
    </row>
    <row r="71">
      <c r="A71" t="inlineStr">
        <is>
          <t>Kick Scooter, battery electric, &lt;1kW</t>
        </is>
      </c>
      <c r="B71" t="inlineStr">
        <is>
          <t>bicycle</t>
        </is>
      </c>
      <c r="C71" t="inlineStr">
        <is>
          <t>Glider lightweighting</t>
        </is>
      </c>
      <c r="D71" t="inlineStr">
        <is>
          <t>bicycle</t>
        </is>
      </c>
      <c r="E71" t="inlineStr">
        <is>
          <t>electric motor, vehicle</t>
        </is>
      </c>
      <c r="F71" t="inlineStr">
        <is>
          <t>battery cell, Li-ion, NMC811</t>
        </is>
      </c>
      <c r="G71" t="inlineStr">
        <is>
          <t>battery management system, for Li-ion battery</t>
        </is>
      </c>
      <c r="J71" t="inlineStr">
        <is>
          <t>charging station, 100W</t>
        </is>
      </c>
      <c r="L71" t="inlineStr">
        <is>
          <t>electricity, low voltage</t>
        </is>
      </c>
      <c r="M71" t="inlineStr">
        <is>
          <t>maintenance, bicycle</t>
        </is>
      </c>
      <c r="N71" t="inlineStr">
        <is>
          <t>road</t>
        </is>
      </c>
      <c r="O71" t="inlineStr">
        <is>
          <t>road maintenance</t>
        </is>
      </c>
      <c r="P71" t="inlineStr">
        <is>
          <t>used bicycle</t>
        </is>
      </c>
      <c r="Q71" t="inlineStr">
        <is>
          <t>used electric bicycle</t>
        </is>
      </c>
      <c r="R71" t="inlineStr">
        <is>
          <t>used Li-ion battery</t>
        </is>
      </c>
      <c r="BJ71" t="inlineStr">
        <is>
          <t>road wear emissions, passenger car</t>
        </is>
      </c>
      <c r="BK71" t="inlineStr">
        <is>
          <t>tyre wear emissions, passenger car</t>
        </is>
      </c>
      <c r="BL71" t="inlineStr">
        <is>
          <t>brake wear emissions, passenger car</t>
        </is>
      </c>
    </row>
    <row r="72">
      <c r="A72" t="inlineStr">
        <is>
          <t>Bicycle, conventional, urban</t>
        </is>
      </c>
      <c r="B72" t="inlineStr">
        <is>
          <t>bicycle</t>
        </is>
      </c>
      <c r="C72" t="inlineStr">
        <is>
          <t>Glider lightweighting</t>
        </is>
      </c>
      <c r="D72" t="inlineStr">
        <is>
          <t>bicycle</t>
        </is>
      </c>
      <c r="E72" s="13" t="n"/>
      <c r="F72" t="inlineStr">
        <is>
          <t>battery cell, Li-ion, NMC811</t>
        </is>
      </c>
      <c r="G72" t="inlineStr">
        <is>
          <t>battery management system, for Li-ion battery</t>
        </is>
      </c>
      <c r="J72" t="inlineStr">
        <is>
          <t>charging station, 500W</t>
        </is>
      </c>
      <c r="L72" t="inlineStr">
        <is>
          <t>electricity, low voltage</t>
        </is>
      </c>
      <c r="M72" t="inlineStr">
        <is>
          <t>maintenance, bicycle</t>
        </is>
      </c>
      <c r="N72" t="inlineStr">
        <is>
          <t>road</t>
        </is>
      </c>
      <c r="O72" t="inlineStr">
        <is>
          <t>road maintenance</t>
        </is>
      </c>
      <c r="P72" t="inlineStr">
        <is>
          <t>used bicycle</t>
        </is>
      </c>
      <c r="R72" t="inlineStr">
        <is>
          <t>used Li-ion battery</t>
        </is>
      </c>
      <c r="BJ72" t="inlineStr">
        <is>
          <t>road wear emissions, passenger car</t>
        </is>
      </c>
      <c r="BK72" t="inlineStr">
        <is>
          <t>tyre wear emissions, passenger car</t>
        </is>
      </c>
      <c r="BL72" t="inlineStr">
        <is>
          <t>brake wear emissions, passenger car</t>
        </is>
      </c>
    </row>
    <row r="73">
      <c r="A73" t="inlineStr">
        <is>
          <t>Bicycle, electric (&lt;25 km/h)</t>
        </is>
      </c>
      <c r="B73" s="13" t="inlineStr">
        <is>
          <t>electric bicycle, without battery and motor</t>
        </is>
      </c>
      <c r="C73" t="inlineStr">
        <is>
          <t>Glider lightweighting</t>
        </is>
      </c>
      <c r="D73" s="13" t="inlineStr">
        <is>
          <t>electric bicycle, without battery and motor</t>
        </is>
      </c>
      <c r="E73" t="inlineStr">
        <is>
          <t>electric motor, vehicle</t>
        </is>
      </c>
      <c r="F73" t="inlineStr">
        <is>
          <t>battery cell, Li-ion, NMC811</t>
        </is>
      </c>
      <c r="G73" t="inlineStr">
        <is>
          <t>battery management system, for Li-ion battery</t>
        </is>
      </c>
      <c r="J73" t="inlineStr">
        <is>
          <t>charging station, 500W</t>
        </is>
      </c>
      <c r="L73" t="inlineStr">
        <is>
          <t>electricity, low voltage</t>
        </is>
      </c>
      <c r="M73" t="inlineStr">
        <is>
          <t>maintenance, electric bicycle, without battery</t>
        </is>
      </c>
      <c r="N73" t="inlineStr">
        <is>
          <t>road</t>
        </is>
      </c>
      <c r="O73" t="inlineStr">
        <is>
          <t>road maintenance</t>
        </is>
      </c>
      <c r="P73" t="inlineStr">
        <is>
          <t>used electric bicycle</t>
        </is>
      </c>
      <c r="Q73" t="inlineStr">
        <is>
          <t>used electric bicycle</t>
        </is>
      </c>
      <c r="R73" t="inlineStr">
        <is>
          <t>used Li-ion battery</t>
        </is>
      </c>
      <c r="BJ73" t="inlineStr">
        <is>
          <t>road wear emissions, passenger car</t>
        </is>
      </c>
      <c r="BK73" t="inlineStr">
        <is>
          <t>tyre wear emissions, passenger car</t>
        </is>
      </c>
      <c r="BL73" t="inlineStr">
        <is>
          <t>brake wear emissions, passenger car</t>
        </is>
      </c>
    </row>
    <row r="74">
      <c r="A74" t="inlineStr">
        <is>
          <t>Bicycle, electric (&lt;45 km/h)</t>
        </is>
      </c>
      <c r="B74" s="13" t="inlineStr">
        <is>
          <t>electric bicycle, without battery and motor</t>
        </is>
      </c>
      <c r="C74" t="inlineStr">
        <is>
          <t>Glider lightweighting</t>
        </is>
      </c>
      <c r="D74" s="13" t="inlineStr">
        <is>
          <t>electric bicycle, without battery and motor</t>
        </is>
      </c>
      <c r="E74" t="inlineStr">
        <is>
          <t>electric motor, vehicle</t>
        </is>
      </c>
      <c r="F74" t="inlineStr">
        <is>
          <t>battery cell, Li-ion, NMC811</t>
        </is>
      </c>
      <c r="G74" t="inlineStr">
        <is>
          <t>battery management system, for Li-ion battery</t>
        </is>
      </c>
      <c r="J74" t="inlineStr">
        <is>
          <t>charging station, 500W</t>
        </is>
      </c>
      <c r="L74" t="inlineStr">
        <is>
          <t>electricity, low voltage</t>
        </is>
      </c>
      <c r="M74" t="inlineStr">
        <is>
          <t>maintenance, electric bicycle, without battery</t>
        </is>
      </c>
      <c r="N74" t="inlineStr">
        <is>
          <t>road</t>
        </is>
      </c>
      <c r="O74" t="inlineStr">
        <is>
          <t>road maintenance</t>
        </is>
      </c>
      <c r="P74" t="inlineStr">
        <is>
          <t>used electric bicycle</t>
        </is>
      </c>
      <c r="Q74" t="inlineStr">
        <is>
          <t>used electric bicycle</t>
        </is>
      </c>
      <c r="R74" t="inlineStr">
        <is>
          <t>used Li-ion battery</t>
        </is>
      </c>
      <c r="BJ74" t="inlineStr">
        <is>
          <t>road wear emissions, passenger car</t>
        </is>
      </c>
      <c r="BK74" t="inlineStr">
        <is>
          <t>tyre wear emissions, passenger car</t>
        </is>
      </c>
      <c r="BL74" t="inlineStr">
        <is>
          <t>brake wear emissions, passenger car</t>
        </is>
      </c>
    </row>
    <row r="75">
      <c r="A75" t="inlineStr">
        <is>
          <t>Bicycle, battery electric, cargo bike</t>
        </is>
      </c>
      <c r="B75" s="13" t="inlineStr">
        <is>
          <t>electric bicycle, without battery and motor</t>
        </is>
      </c>
      <c r="C75" t="inlineStr">
        <is>
          <t>Glider lightweighting</t>
        </is>
      </c>
      <c r="D75" s="13" t="inlineStr">
        <is>
          <t>electric bicycle, without battery and motor</t>
        </is>
      </c>
      <c r="E75" t="inlineStr">
        <is>
          <t>electric motor, vehicle</t>
        </is>
      </c>
      <c r="F75" t="inlineStr">
        <is>
          <t>battery cell, Li-ion, NMC811</t>
        </is>
      </c>
      <c r="G75" t="inlineStr">
        <is>
          <t>battery management system, for Li-ion battery</t>
        </is>
      </c>
      <c r="J75" t="inlineStr">
        <is>
          <t>charging station, 500W</t>
        </is>
      </c>
      <c r="L75" t="inlineStr">
        <is>
          <t>electricity, low voltage</t>
        </is>
      </c>
      <c r="M75" t="inlineStr">
        <is>
          <t>maintenance, electric bicycle, without battery</t>
        </is>
      </c>
      <c r="N75" t="inlineStr">
        <is>
          <t>road</t>
        </is>
      </c>
      <c r="O75" t="inlineStr">
        <is>
          <t>road maintenance</t>
        </is>
      </c>
      <c r="P75" t="inlineStr">
        <is>
          <t>used electric bicycle</t>
        </is>
      </c>
      <c r="Q75" t="inlineStr">
        <is>
          <t>used electric bicycle</t>
        </is>
      </c>
      <c r="R75" t="inlineStr">
        <is>
          <t>used Li-ion battery</t>
        </is>
      </c>
      <c r="BJ75" t="inlineStr">
        <is>
          <t>road wear emissions, passenger car</t>
        </is>
      </c>
      <c r="BK75" t="inlineStr">
        <is>
          <t>tyre wear emissions, passenger car</t>
        </is>
      </c>
      <c r="BL75" t="inlineStr">
        <is>
          <t>brake wear emissions, passenger car</t>
        </is>
      </c>
    </row>
    <row r="76">
      <c r="A76" t="inlineStr">
        <is>
          <t>Tram, electric</t>
        </is>
      </c>
      <c r="B76" t="inlineStr">
        <is>
          <t>tram</t>
        </is>
      </c>
      <c r="C76" t="inlineStr">
        <is>
          <t>Glider lightweighting</t>
        </is>
      </c>
      <c r="D76" t="inlineStr">
        <is>
          <t>tram</t>
        </is>
      </c>
      <c r="E76" t="inlineStr">
        <is>
          <t>tram</t>
        </is>
      </c>
      <c r="F76" t="inlineStr">
        <is>
          <t>battery cell, Li-ion, NMC811</t>
        </is>
      </c>
      <c r="G76" t="inlineStr">
        <is>
          <t>battery management system, for Li-ion battery</t>
        </is>
      </c>
      <c r="L76" t="inlineStr">
        <is>
          <t>electricity, medium voltage</t>
        </is>
      </c>
      <c r="M76" t="inlineStr">
        <is>
          <t>maintenance, tram</t>
        </is>
      </c>
      <c r="N76" t="inlineStr">
        <is>
          <t>tram track</t>
        </is>
      </c>
      <c r="P76" t="inlineStr">
        <is>
          <t>used tram</t>
        </is>
      </c>
      <c r="Q76" t="inlineStr">
        <is>
          <t>used tram</t>
        </is>
      </c>
      <c r="R76" t="inlineStr">
        <is>
          <t>used Li-ion battery</t>
        </is>
      </c>
      <c r="BJ76" t="inlineStr">
        <is>
          <t>road wear emissions, passenger car</t>
        </is>
      </c>
      <c r="BK76" t="inlineStr">
        <is>
          <t>tyre wear emissions, passenger car</t>
        </is>
      </c>
      <c r="BL76" t="inlineStr">
        <is>
          <t>brake wear emissions, passenger car</t>
        </is>
      </c>
    </row>
    <row r="77">
      <c r="A77" t="inlineStr">
        <is>
          <t>Moped, gasoline, &lt;4kW, EURO-3</t>
        </is>
      </c>
      <c r="B77" t="inlineStr">
        <is>
          <t>motor scooter, 50 cubic cm engine</t>
        </is>
      </c>
      <c r="C77" t="inlineStr">
        <is>
          <t>Glider lightweighting</t>
        </is>
      </c>
      <c r="D77" t="inlineStr">
        <is>
          <t>motor scooter, 50 cubic cm engine</t>
        </is>
      </c>
      <c r="I77" t="inlineStr">
        <is>
          <t>polyethylene, high density, granulate</t>
        </is>
      </c>
      <c r="K77" t="inlineStr">
        <is>
          <t>petrol, two-stroke blend</t>
        </is>
      </c>
      <c r="M77" t="inlineStr">
        <is>
          <t>maintenance, motor scooter</t>
        </is>
      </c>
      <c r="N77" t="inlineStr">
        <is>
          <t>road</t>
        </is>
      </c>
      <c r="O77" t="inlineStr">
        <is>
          <t>road maintenance</t>
        </is>
      </c>
      <c r="R77" t="inlineStr">
        <is>
          <t>used Li-ion battery</t>
        </is>
      </c>
      <c r="BJ77" t="inlineStr">
        <is>
          <t>road wear emissions, passenger car</t>
        </is>
      </c>
      <c r="BK77" t="inlineStr">
        <is>
          <t>tyre wear emissions, passenger car</t>
        </is>
      </c>
      <c r="BL77" t="inlineStr">
        <is>
          <t>brake wear emissions, passenger car</t>
        </is>
      </c>
    </row>
    <row r="78">
      <c r="A78" t="inlineStr">
        <is>
          <t>Moped, gasoline, &lt;4kW, EURO-4</t>
        </is>
      </c>
      <c r="B78" t="inlineStr">
        <is>
          <t>motor scooter, 50 cubic cm engine</t>
        </is>
      </c>
      <c r="C78" t="inlineStr">
        <is>
          <t>Glider lightweighting</t>
        </is>
      </c>
      <c r="D78" t="inlineStr">
        <is>
          <t>motor scooter, 50 cubic cm engine</t>
        </is>
      </c>
      <c r="I78" t="inlineStr">
        <is>
          <t>polyethylene, high density, granulate</t>
        </is>
      </c>
      <c r="K78" t="inlineStr">
        <is>
          <t>petrol, two-stroke blend</t>
        </is>
      </c>
      <c r="M78" t="inlineStr">
        <is>
          <t>maintenance, motor scooter</t>
        </is>
      </c>
      <c r="N78" t="inlineStr">
        <is>
          <t>road</t>
        </is>
      </c>
      <c r="O78" t="inlineStr">
        <is>
          <t>road maintenance</t>
        </is>
      </c>
      <c r="R78" t="inlineStr">
        <is>
          <t>used Li-ion battery</t>
        </is>
      </c>
      <c r="BJ78" t="inlineStr">
        <is>
          <t>road wear emissions, passenger car</t>
        </is>
      </c>
      <c r="BK78" t="inlineStr">
        <is>
          <t>tyre wear emissions, passenger car</t>
        </is>
      </c>
      <c r="BL78" t="inlineStr">
        <is>
          <t>brake wear emissions, passenger car</t>
        </is>
      </c>
    </row>
    <row r="79">
      <c r="A79" t="inlineStr">
        <is>
          <t>Moped, gasoline, &lt;4kW, EURO-5</t>
        </is>
      </c>
      <c r="B79" t="inlineStr">
        <is>
          <t>motor scooter, 50 cubic cm engine</t>
        </is>
      </c>
      <c r="C79" t="inlineStr">
        <is>
          <t>Glider lightweighting</t>
        </is>
      </c>
      <c r="D79" t="inlineStr">
        <is>
          <t>motor scooter, 50 cubic cm engine</t>
        </is>
      </c>
      <c r="I79" t="inlineStr">
        <is>
          <t>polyethylene, high density, granulate</t>
        </is>
      </c>
      <c r="K79" t="inlineStr">
        <is>
          <t>petrol, two-stroke blend</t>
        </is>
      </c>
      <c r="M79" t="inlineStr">
        <is>
          <t>maintenance, motor scooter</t>
        </is>
      </c>
      <c r="N79" t="inlineStr">
        <is>
          <t>road</t>
        </is>
      </c>
      <c r="O79" t="inlineStr">
        <is>
          <t>road maintenance</t>
        </is>
      </c>
      <c r="R79" t="inlineStr">
        <is>
          <t>used Li-ion battery</t>
        </is>
      </c>
      <c r="BJ79" t="inlineStr">
        <is>
          <t>road wear emissions, passenger car</t>
        </is>
      </c>
      <c r="BK79" t="inlineStr">
        <is>
          <t>tyre wear emissions, passenger car</t>
        </is>
      </c>
      <c r="BL79" t="inlineStr">
        <is>
          <t>brake wear emissions, passenger car</t>
        </is>
      </c>
    </row>
    <row r="80">
      <c r="A80" t="inlineStr">
        <is>
          <t>Scooter, gasoline, &lt;4kW, EURO-3</t>
        </is>
      </c>
      <c r="B80" t="inlineStr">
        <is>
          <t>motor scooter, 50 cubic cm engine</t>
        </is>
      </c>
      <c r="C80" t="inlineStr">
        <is>
          <t>Glider lightweighting</t>
        </is>
      </c>
      <c r="D80" t="inlineStr">
        <is>
          <t>motor scooter, 50 cubic cm engine</t>
        </is>
      </c>
      <c r="I80" t="inlineStr">
        <is>
          <t>polyethylene, high density, granulate</t>
        </is>
      </c>
      <c r="K80" t="inlineStr">
        <is>
          <t>petrol, two-stroke blend</t>
        </is>
      </c>
      <c r="M80" t="inlineStr">
        <is>
          <t>maintenance, motor scooter</t>
        </is>
      </c>
      <c r="N80" t="inlineStr">
        <is>
          <t>road</t>
        </is>
      </c>
      <c r="O80" t="inlineStr">
        <is>
          <t>road maintenance</t>
        </is>
      </c>
      <c r="R80" t="inlineStr">
        <is>
          <t>used Li-ion battery</t>
        </is>
      </c>
      <c r="BJ80" t="inlineStr">
        <is>
          <t>road wear emissions, passenger car</t>
        </is>
      </c>
      <c r="BK80" t="inlineStr">
        <is>
          <t>tyre wear emissions, passenger car</t>
        </is>
      </c>
      <c r="BL80" t="inlineStr">
        <is>
          <t>brake wear emissions, passenger car</t>
        </is>
      </c>
    </row>
    <row r="81">
      <c r="A81" t="inlineStr">
        <is>
          <t>Scooter, gasoline, &lt;4kW, EURO-4</t>
        </is>
      </c>
      <c r="B81" t="inlineStr">
        <is>
          <t>motor scooter, 50 cubic cm engine</t>
        </is>
      </c>
      <c r="C81" t="inlineStr">
        <is>
          <t>Glider lightweighting</t>
        </is>
      </c>
      <c r="D81" t="inlineStr">
        <is>
          <t>motor scooter, 50 cubic cm engine</t>
        </is>
      </c>
      <c r="I81" t="inlineStr">
        <is>
          <t>polyethylene, high density, granulate</t>
        </is>
      </c>
      <c r="K81" t="inlineStr">
        <is>
          <t>petrol, two-stroke blend</t>
        </is>
      </c>
      <c r="M81" t="inlineStr">
        <is>
          <t>maintenance, motor scooter</t>
        </is>
      </c>
      <c r="N81" t="inlineStr">
        <is>
          <t>road</t>
        </is>
      </c>
      <c r="O81" t="inlineStr">
        <is>
          <t>road maintenance</t>
        </is>
      </c>
      <c r="R81" t="inlineStr">
        <is>
          <t>used Li-ion battery</t>
        </is>
      </c>
      <c r="BJ81" t="inlineStr">
        <is>
          <t>road wear emissions, passenger car</t>
        </is>
      </c>
      <c r="BK81" t="inlineStr">
        <is>
          <t>tyre wear emissions, passenger car</t>
        </is>
      </c>
      <c r="BL81" t="inlineStr">
        <is>
          <t>brake wear emissions, passenger car</t>
        </is>
      </c>
    </row>
    <row r="82">
      <c r="A82" t="inlineStr">
        <is>
          <t>Scooter, gasoline, &lt;4kW, EURO-5</t>
        </is>
      </c>
      <c r="B82" t="inlineStr">
        <is>
          <t>motor scooter, 50 cubic cm engine</t>
        </is>
      </c>
      <c r="C82" t="inlineStr">
        <is>
          <t>Glider lightweighting</t>
        </is>
      </c>
      <c r="D82" t="inlineStr">
        <is>
          <t>motor scooter, 50 cubic cm engine</t>
        </is>
      </c>
      <c r="I82" t="inlineStr">
        <is>
          <t>polyethylene, high density, granulate</t>
        </is>
      </c>
      <c r="K82" t="inlineStr">
        <is>
          <t>petrol, two-stroke blend</t>
        </is>
      </c>
      <c r="M82" t="inlineStr">
        <is>
          <t>maintenance, motor scooter</t>
        </is>
      </c>
      <c r="N82" t="inlineStr">
        <is>
          <t>road</t>
        </is>
      </c>
      <c r="O82" t="inlineStr">
        <is>
          <t>road maintenance</t>
        </is>
      </c>
      <c r="R82" t="inlineStr">
        <is>
          <t>used Li-ion battery</t>
        </is>
      </c>
      <c r="BJ82" t="inlineStr">
        <is>
          <t>road wear emissions, passenger car</t>
        </is>
      </c>
      <c r="BK82" t="inlineStr">
        <is>
          <t>tyre wear emissions, passenger car</t>
        </is>
      </c>
      <c r="BL82" t="inlineStr">
        <is>
          <t>brake wear emissions, passenger car</t>
        </is>
      </c>
    </row>
    <row r="83">
      <c r="A83" t="inlineStr">
        <is>
          <t>Scooter, gasoline, 4-11kW, EURO-3</t>
        </is>
      </c>
      <c r="B83" t="inlineStr">
        <is>
          <t>motor scooter, 50 cubic cm engine</t>
        </is>
      </c>
      <c r="C83" t="inlineStr">
        <is>
          <t>Glider lightweighting</t>
        </is>
      </c>
      <c r="D83" t="inlineStr">
        <is>
          <t>motor scooter, 50 cubic cm engine</t>
        </is>
      </c>
      <c r="I83" t="inlineStr">
        <is>
          <t>polyethylene, high density, granulate</t>
        </is>
      </c>
      <c r="K83" t="inlineStr">
        <is>
          <t>gasoline blend</t>
        </is>
      </c>
      <c r="M83" t="inlineStr">
        <is>
          <t>maintenance, motor scooter</t>
        </is>
      </c>
      <c r="N83" t="inlineStr">
        <is>
          <t>road</t>
        </is>
      </c>
      <c r="O83" t="inlineStr">
        <is>
          <t>road maintenance</t>
        </is>
      </c>
      <c r="R83" t="inlineStr">
        <is>
          <t>used Li-ion battery</t>
        </is>
      </c>
      <c r="BJ83" t="inlineStr">
        <is>
          <t>road wear emissions, passenger car</t>
        </is>
      </c>
      <c r="BK83" t="inlineStr">
        <is>
          <t>tyre wear emissions, passenger car</t>
        </is>
      </c>
      <c r="BL83" t="inlineStr">
        <is>
          <t>brake wear emissions, passenger car</t>
        </is>
      </c>
    </row>
    <row r="84">
      <c r="A84" t="inlineStr">
        <is>
          <t>Scooter, gasoline, 4-11kW, EURO-4</t>
        </is>
      </c>
      <c r="B84" t="inlineStr">
        <is>
          <t>motor scooter, 50 cubic cm engine</t>
        </is>
      </c>
      <c r="C84" t="inlineStr">
        <is>
          <t>Glider lightweighting</t>
        </is>
      </c>
      <c r="D84" t="inlineStr">
        <is>
          <t>motor scooter, 50 cubic cm engine</t>
        </is>
      </c>
      <c r="I84" t="inlineStr">
        <is>
          <t>polyethylene, high density, granulate</t>
        </is>
      </c>
      <c r="K84" t="inlineStr">
        <is>
          <t>gasoline blend</t>
        </is>
      </c>
      <c r="M84" t="inlineStr">
        <is>
          <t>maintenance, motor scooter</t>
        </is>
      </c>
      <c r="N84" t="inlineStr">
        <is>
          <t>road</t>
        </is>
      </c>
      <c r="O84" t="inlineStr">
        <is>
          <t>road maintenance</t>
        </is>
      </c>
      <c r="R84" t="inlineStr">
        <is>
          <t>used Li-ion battery</t>
        </is>
      </c>
      <c r="BJ84" t="inlineStr">
        <is>
          <t>road wear emissions, passenger car</t>
        </is>
      </c>
      <c r="BK84" t="inlineStr">
        <is>
          <t>tyre wear emissions, passenger car</t>
        </is>
      </c>
      <c r="BL84" t="inlineStr">
        <is>
          <t>brake wear emissions, passenger car</t>
        </is>
      </c>
    </row>
    <row r="85">
      <c r="A85" t="inlineStr">
        <is>
          <t>Scooter, gasoline, 4-11kW, EURO-5</t>
        </is>
      </c>
      <c r="B85" t="inlineStr">
        <is>
          <t>motor scooter, 50 cubic cm engine</t>
        </is>
      </c>
      <c r="C85" t="inlineStr">
        <is>
          <t>Glider lightweighting</t>
        </is>
      </c>
      <c r="D85" t="inlineStr">
        <is>
          <t>motor scooter, 50 cubic cm engine</t>
        </is>
      </c>
      <c r="I85" t="inlineStr">
        <is>
          <t>polyethylene, high density, granulate</t>
        </is>
      </c>
      <c r="K85" t="inlineStr">
        <is>
          <t>gasoline blend</t>
        </is>
      </c>
      <c r="M85" t="inlineStr">
        <is>
          <t>maintenance, motor scooter</t>
        </is>
      </c>
      <c r="N85" t="inlineStr">
        <is>
          <t>road</t>
        </is>
      </c>
      <c r="O85" t="inlineStr">
        <is>
          <t>road maintenance</t>
        </is>
      </c>
      <c r="R85" t="inlineStr">
        <is>
          <t>used Li-ion battery</t>
        </is>
      </c>
      <c r="BJ85" t="inlineStr">
        <is>
          <t>road wear emissions, passenger car</t>
        </is>
      </c>
      <c r="BK85" t="inlineStr">
        <is>
          <t>tyre wear emissions, passenger car</t>
        </is>
      </c>
      <c r="BL85" t="inlineStr">
        <is>
          <t>brake wear emissions, passenger car</t>
        </is>
      </c>
    </row>
    <row r="86">
      <c r="A86" t="inlineStr">
        <is>
          <t>Scooter, battery electric, &lt;4kW</t>
        </is>
      </c>
      <c r="B86" t="inlineStr">
        <is>
          <t>glider, for electric scooter</t>
        </is>
      </c>
      <c r="C86" t="inlineStr">
        <is>
          <t>Glider lightweighting</t>
        </is>
      </c>
      <c r="D86" t="inlineStr">
        <is>
          <t>glider, for electric scooter</t>
        </is>
      </c>
      <c r="E86" t="inlineStr">
        <is>
          <t>powertrain, for electric scooter</t>
        </is>
      </c>
      <c r="F86" t="inlineStr">
        <is>
          <t>battery cell, Li-ion, NMC811</t>
        </is>
      </c>
      <c r="G86" t="inlineStr">
        <is>
          <t>battery management system, for Li-ion battery</t>
        </is>
      </c>
      <c r="J86" t="inlineStr">
        <is>
          <t>charging station, 3kW</t>
        </is>
      </c>
      <c r="L86" t="inlineStr">
        <is>
          <t>electricity, low voltage</t>
        </is>
      </c>
      <c r="M86" t="inlineStr">
        <is>
          <t>maintenance, electric scooter, without battery</t>
        </is>
      </c>
      <c r="N86" t="inlineStr">
        <is>
          <t>road</t>
        </is>
      </c>
      <c r="O86" t="inlineStr">
        <is>
          <t>road maintenance</t>
        </is>
      </c>
      <c r="P86" t="inlineStr">
        <is>
          <t>manual dismantling of electric scooter</t>
        </is>
      </c>
      <c r="Q86" t="inlineStr">
        <is>
          <t>manual dismantling of electric scooter</t>
        </is>
      </c>
      <c r="R86" t="inlineStr">
        <is>
          <t>used Li-ion battery</t>
        </is>
      </c>
      <c r="BJ86" t="inlineStr">
        <is>
          <t>road wear emissions, passenger car</t>
        </is>
      </c>
      <c r="BK86" t="inlineStr">
        <is>
          <t>tyre wear emissions, passenger car</t>
        </is>
      </c>
      <c r="BL86" t="inlineStr">
        <is>
          <t>brake wear emissions, passenger car</t>
        </is>
      </c>
    </row>
    <row r="87">
      <c r="A87" t="inlineStr">
        <is>
          <t>Scooter, battery electric, 4-11kW</t>
        </is>
      </c>
      <c r="B87" t="inlineStr">
        <is>
          <t>glider, for electric scooter</t>
        </is>
      </c>
      <c r="C87" t="inlineStr">
        <is>
          <t>Glider lightweighting</t>
        </is>
      </c>
      <c r="D87" t="inlineStr">
        <is>
          <t>glider, for electric scooter</t>
        </is>
      </c>
      <c r="E87" t="inlineStr">
        <is>
          <t>powertrain, for electric scooter</t>
        </is>
      </c>
      <c r="F87" t="inlineStr">
        <is>
          <t>battery cell, Li-ion, NMC811</t>
        </is>
      </c>
      <c r="G87" t="inlineStr">
        <is>
          <t>battery management system, for Li-ion battery</t>
        </is>
      </c>
      <c r="J87" t="inlineStr">
        <is>
          <t>charging station, 3kW</t>
        </is>
      </c>
      <c r="L87" t="inlineStr">
        <is>
          <t>electricity, low voltage</t>
        </is>
      </c>
      <c r="M87" t="inlineStr">
        <is>
          <t>maintenance, electric scooter, without battery</t>
        </is>
      </c>
      <c r="N87" t="inlineStr">
        <is>
          <t>road</t>
        </is>
      </c>
      <c r="O87" t="inlineStr">
        <is>
          <t>road maintenance</t>
        </is>
      </c>
      <c r="P87" t="inlineStr">
        <is>
          <t>manual dismantling of electric scooter</t>
        </is>
      </c>
      <c r="Q87" t="inlineStr">
        <is>
          <t>manual dismantling of electric scooter</t>
        </is>
      </c>
      <c r="R87" t="inlineStr">
        <is>
          <t>used Li-ion battery</t>
        </is>
      </c>
      <c r="BJ87" t="inlineStr">
        <is>
          <t>road wear emissions, passenger car</t>
        </is>
      </c>
      <c r="BK87" t="inlineStr">
        <is>
          <t>tyre wear emissions, passenger car</t>
        </is>
      </c>
      <c r="BL87" t="inlineStr">
        <is>
          <t>brake wear emissions, passenger car</t>
        </is>
      </c>
    </row>
    <row r="88">
      <c r="A88" t="inlineStr">
        <is>
          <t>Motorbike, gasoline, 4-11kW, EURO-3</t>
        </is>
      </c>
      <c r="B88" t="inlineStr">
        <is>
          <t>motor scooter, 50 cubic cm engine</t>
        </is>
      </c>
      <c r="C88" t="inlineStr">
        <is>
          <t>Glider lightweighting</t>
        </is>
      </c>
      <c r="D88" t="inlineStr">
        <is>
          <t>motor scooter, 50 cubic cm engine</t>
        </is>
      </c>
      <c r="I88" t="inlineStr">
        <is>
          <t>polyethylene, high density, granulate</t>
        </is>
      </c>
      <c r="K88" t="inlineStr">
        <is>
          <t>gasoline blend</t>
        </is>
      </c>
      <c r="M88" t="inlineStr">
        <is>
          <t>maintenance, motor scooter</t>
        </is>
      </c>
      <c r="N88" t="inlineStr">
        <is>
          <t>road</t>
        </is>
      </c>
      <c r="O88" t="inlineStr">
        <is>
          <t>road maintenance</t>
        </is>
      </c>
      <c r="R88" t="inlineStr">
        <is>
          <t>used Li-ion battery</t>
        </is>
      </c>
      <c r="BJ88" t="inlineStr">
        <is>
          <t>road wear emissions, passenger car</t>
        </is>
      </c>
      <c r="BK88" t="inlineStr">
        <is>
          <t>tyre wear emissions, passenger car</t>
        </is>
      </c>
      <c r="BL88" t="inlineStr">
        <is>
          <t>brake wear emissions, passenger car</t>
        </is>
      </c>
    </row>
    <row r="89">
      <c r="A89" t="inlineStr">
        <is>
          <t>Motorbike, gasoline, 4-11kW, EURO-4</t>
        </is>
      </c>
      <c r="B89" t="inlineStr">
        <is>
          <t>motor scooter, 50 cubic cm engine</t>
        </is>
      </c>
      <c r="C89" t="inlineStr">
        <is>
          <t>Glider lightweighting</t>
        </is>
      </c>
      <c r="D89" t="inlineStr">
        <is>
          <t>motor scooter, 50 cubic cm engine</t>
        </is>
      </c>
      <c r="I89" t="inlineStr">
        <is>
          <t>polyethylene, high density, granulate</t>
        </is>
      </c>
      <c r="K89" t="inlineStr">
        <is>
          <t>gasoline blend</t>
        </is>
      </c>
      <c r="M89" t="inlineStr">
        <is>
          <t>maintenance, motor scooter</t>
        </is>
      </c>
      <c r="N89" t="inlineStr">
        <is>
          <t>road</t>
        </is>
      </c>
      <c r="O89" t="inlineStr">
        <is>
          <t>road maintenance</t>
        </is>
      </c>
      <c r="R89" t="inlineStr">
        <is>
          <t>used Li-ion battery</t>
        </is>
      </c>
      <c r="BJ89" t="inlineStr">
        <is>
          <t>road wear emissions, passenger car</t>
        </is>
      </c>
      <c r="BK89" t="inlineStr">
        <is>
          <t>tyre wear emissions, passenger car</t>
        </is>
      </c>
      <c r="BL89" t="inlineStr">
        <is>
          <t>brake wear emissions, passenger car</t>
        </is>
      </c>
    </row>
    <row r="90">
      <c r="A90" t="inlineStr">
        <is>
          <t>Motorbike, gasoline, 4-11kW, EURO-5</t>
        </is>
      </c>
      <c r="B90" t="inlineStr">
        <is>
          <t>motor scooter, 50 cubic cm engine</t>
        </is>
      </c>
      <c r="C90" t="inlineStr">
        <is>
          <t>Glider lightweighting</t>
        </is>
      </c>
      <c r="D90" t="inlineStr">
        <is>
          <t>motor scooter, 50 cubic cm engine</t>
        </is>
      </c>
      <c r="I90" t="inlineStr">
        <is>
          <t>polyethylene, high density, granulate</t>
        </is>
      </c>
      <c r="K90" t="inlineStr">
        <is>
          <t>gasoline blend</t>
        </is>
      </c>
      <c r="M90" t="inlineStr">
        <is>
          <t>maintenance, motor scooter</t>
        </is>
      </c>
      <c r="N90" t="inlineStr">
        <is>
          <t>road</t>
        </is>
      </c>
      <c r="O90" t="inlineStr">
        <is>
          <t>road maintenance</t>
        </is>
      </c>
      <c r="R90" t="inlineStr">
        <is>
          <t>used Li-ion battery</t>
        </is>
      </c>
      <c r="BJ90" t="inlineStr">
        <is>
          <t>road wear emissions, passenger car</t>
        </is>
      </c>
      <c r="BK90" t="inlineStr">
        <is>
          <t>tyre wear emissions, passenger car</t>
        </is>
      </c>
      <c r="BL90" t="inlineStr">
        <is>
          <t>brake wear emissions, passenger car</t>
        </is>
      </c>
    </row>
    <row r="91">
      <c r="A91" t="inlineStr">
        <is>
          <t>Motorbike, gasoline, 11-35kW, EURO-3</t>
        </is>
      </c>
      <c r="B91" t="inlineStr">
        <is>
          <t>motor scooter, 50 cubic cm engine</t>
        </is>
      </c>
      <c r="C91" t="inlineStr">
        <is>
          <t>Glider lightweighting</t>
        </is>
      </c>
      <c r="D91" t="inlineStr">
        <is>
          <t>motor scooter, 50 cubic cm engine</t>
        </is>
      </c>
      <c r="I91" t="inlineStr">
        <is>
          <t>polyethylene, high density, granulate</t>
        </is>
      </c>
      <c r="K91" t="inlineStr">
        <is>
          <t>gasoline blend</t>
        </is>
      </c>
      <c r="M91" t="inlineStr">
        <is>
          <t>maintenance, motor scooter</t>
        </is>
      </c>
      <c r="N91" t="inlineStr">
        <is>
          <t>road</t>
        </is>
      </c>
      <c r="O91" t="inlineStr">
        <is>
          <t>road maintenance</t>
        </is>
      </c>
      <c r="R91" t="inlineStr">
        <is>
          <t>used Li-ion battery</t>
        </is>
      </c>
      <c r="BJ91" t="inlineStr">
        <is>
          <t>road wear emissions, passenger car</t>
        </is>
      </c>
      <c r="BK91" t="inlineStr">
        <is>
          <t>tyre wear emissions, passenger car</t>
        </is>
      </c>
      <c r="BL91" t="inlineStr">
        <is>
          <t>brake wear emissions, passenger car</t>
        </is>
      </c>
    </row>
    <row r="92">
      <c r="A92" t="inlineStr">
        <is>
          <t>Motorbike, gasoline, 11-35kW, EURO-4</t>
        </is>
      </c>
      <c r="B92" t="inlineStr">
        <is>
          <t>motor scooter, 50 cubic cm engine</t>
        </is>
      </c>
      <c r="C92" t="inlineStr">
        <is>
          <t>Glider lightweighting</t>
        </is>
      </c>
      <c r="D92" t="inlineStr">
        <is>
          <t>motor scooter, 50 cubic cm engine</t>
        </is>
      </c>
      <c r="I92" t="inlineStr">
        <is>
          <t>polyethylene, high density, granulate</t>
        </is>
      </c>
      <c r="K92" t="inlineStr">
        <is>
          <t>gasoline blend</t>
        </is>
      </c>
      <c r="M92" t="inlineStr">
        <is>
          <t>maintenance, motor scooter</t>
        </is>
      </c>
      <c r="N92" t="inlineStr">
        <is>
          <t>road</t>
        </is>
      </c>
      <c r="O92" t="inlineStr">
        <is>
          <t>road maintenance</t>
        </is>
      </c>
      <c r="R92" t="inlineStr">
        <is>
          <t>used Li-ion battery</t>
        </is>
      </c>
      <c r="BJ92" t="inlineStr">
        <is>
          <t>road wear emissions, passenger car</t>
        </is>
      </c>
      <c r="BK92" t="inlineStr">
        <is>
          <t>tyre wear emissions, passenger car</t>
        </is>
      </c>
      <c r="BL92" t="inlineStr">
        <is>
          <t>brake wear emissions, passenger car</t>
        </is>
      </c>
    </row>
    <row r="93">
      <c r="A93" t="inlineStr">
        <is>
          <t>Motorbike, gasoline, 11-35kW, EURO-5</t>
        </is>
      </c>
      <c r="B93" t="inlineStr">
        <is>
          <t>motor scooter, 50 cubic cm engine</t>
        </is>
      </c>
      <c r="C93" t="inlineStr">
        <is>
          <t>Glider lightweighting</t>
        </is>
      </c>
      <c r="D93" t="inlineStr">
        <is>
          <t>motor scooter, 50 cubic cm engine</t>
        </is>
      </c>
      <c r="I93" t="inlineStr">
        <is>
          <t>polyethylene, high density, granulate</t>
        </is>
      </c>
      <c r="K93" t="inlineStr">
        <is>
          <t>gasoline blend</t>
        </is>
      </c>
      <c r="M93" t="inlineStr">
        <is>
          <t>maintenance, motor scooter</t>
        </is>
      </c>
      <c r="N93" t="inlineStr">
        <is>
          <t>road</t>
        </is>
      </c>
      <c r="O93" t="inlineStr">
        <is>
          <t>road maintenance</t>
        </is>
      </c>
      <c r="R93" t="inlineStr">
        <is>
          <t>used Li-ion battery</t>
        </is>
      </c>
      <c r="BJ93" t="inlineStr">
        <is>
          <t>road wear emissions, passenger car</t>
        </is>
      </c>
      <c r="BK93" t="inlineStr">
        <is>
          <t>tyre wear emissions, passenger car</t>
        </is>
      </c>
      <c r="BL93" t="inlineStr">
        <is>
          <t>brake wear emissions, passenger car</t>
        </is>
      </c>
    </row>
    <row r="94">
      <c r="A94" t="inlineStr">
        <is>
          <t>Motorbike, gasoline, &gt;35kW, EURO-3</t>
        </is>
      </c>
      <c r="B94" t="inlineStr">
        <is>
          <t>motor scooter, 50 cubic cm engine</t>
        </is>
      </c>
      <c r="C94" t="inlineStr">
        <is>
          <t>Glider lightweighting</t>
        </is>
      </c>
      <c r="D94" t="inlineStr">
        <is>
          <t>motor scooter, 50 cubic cm engine</t>
        </is>
      </c>
      <c r="I94" t="inlineStr">
        <is>
          <t>polyethylene, high density, granulate</t>
        </is>
      </c>
      <c r="K94" t="inlineStr">
        <is>
          <t>gasoline blend</t>
        </is>
      </c>
      <c r="M94" t="inlineStr">
        <is>
          <t>maintenance, motor scooter</t>
        </is>
      </c>
      <c r="N94" t="inlineStr">
        <is>
          <t>road</t>
        </is>
      </c>
      <c r="O94" t="inlineStr">
        <is>
          <t>road maintenance</t>
        </is>
      </c>
      <c r="R94" t="inlineStr">
        <is>
          <t>used Li-ion battery</t>
        </is>
      </c>
      <c r="BJ94" t="inlineStr">
        <is>
          <t>road wear emissions, passenger car</t>
        </is>
      </c>
      <c r="BK94" t="inlineStr">
        <is>
          <t>tyre wear emissions, passenger car</t>
        </is>
      </c>
      <c r="BL94" t="inlineStr">
        <is>
          <t>brake wear emissions, passenger car</t>
        </is>
      </c>
    </row>
    <row r="95">
      <c r="A95" t="inlineStr">
        <is>
          <t>Motorbike, gasoline, &gt;35kW, EURO-4</t>
        </is>
      </c>
      <c r="B95" t="inlineStr">
        <is>
          <t>motor scooter, 50 cubic cm engine</t>
        </is>
      </c>
      <c r="C95" t="inlineStr">
        <is>
          <t>Glider lightweighting</t>
        </is>
      </c>
      <c r="D95" t="inlineStr">
        <is>
          <t>motor scooter, 50 cubic cm engine</t>
        </is>
      </c>
      <c r="I95" t="inlineStr">
        <is>
          <t>polyethylene, high density, granulate</t>
        </is>
      </c>
      <c r="K95" t="inlineStr">
        <is>
          <t>gasoline blend</t>
        </is>
      </c>
      <c r="M95" t="inlineStr">
        <is>
          <t>maintenance, motor scooter</t>
        </is>
      </c>
      <c r="N95" t="inlineStr">
        <is>
          <t>road</t>
        </is>
      </c>
      <c r="O95" t="inlineStr">
        <is>
          <t>road maintenance</t>
        </is>
      </c>
      <c r="R95" t="inlineStr">
        <is>
          <t>used Li-ion battery</t>
        </is>
      </c>
      <c r="BJ95" t="inlineStr">
        <is>
          <t>road wear emissions, passenger car</t>
        </is>
      </c>
      <c r="BK95" t="inlineStr">
        <is>
          <t>tyre wear emissions, passenger car</t>
        </is>
      </c>
      <c r="BL95" t="inlineStr">
        <is>
          <t>brake wear emissions, passenger car</t>
        </is>
      </c>
    </row>
    <row r="96">
      <c r="A96" t="inlineStr">
        <is>
          <t>Motorbike, gasoline, &gt;35kW, EURO-5</t>
        </is>
      </c>
      <c r="B96" t="inlineStr">
        <is>
          <t>motor scooter, 50 cubic cm engine</t>
        </is>
      </c>
      <c r="C96" t="inlineStr">
        <is>
          <t>Glider lightweighting</t>
        </is>
      </c>
      <c r="D96" t="inlineStr">
        <is>
          <t>motor scooter, 50 cubic cm engine</t>
        </is>
      </c>
      <c r="I96" t="inlineStr">
        <is>
          <t>polyethylene, high density, granulate</t>
        </is>
      </c>
      <c r="K96" t="inlineStr">
        <is>
          <t>gasoline blend</t>
        </is>
      </c>
      <c r="M96" t="inlineStr">
        <is>
          <t>maintenance, motor scooter</t>
        </is>
      </c>
      <c r="N96" t="inlineStr">
        <is>
          <t>road</t>
        </is>
      </c>
      <c r="O96" t="inlineStr">
        <is>
          <t>road maintenance</t>
        </is>
      </c>
      <c r="R96" t="inlineStr">
        <is>
          <t>used Li-ion battery</t>
        </is>
      </c>
      <c r="BJ96" t="inlineStr">
        <is>
          <t>road wear emissions, passenger car</t>
        </is>
      </c>
      <c r="BK96" t="inlineStr">
        <is>
          <t>tyre wear emissions, passenger car</t>
        </is>
      </c>
      <c r="BL96" t="inlineStr">
        <is>
          <t>brake wear emissions, passenger car</t>
        </is>
      </c>
    </row>
    <row r="97">
      <c r="A97" t="inlineStr">
        <is>
          <t>Motorbike, battery electric, &lt;4kW</t>
        </is>
      </c>
      <c r="B97" t="inlineStr">
        <is>
          <t>glider, for electric scooter</t>
        </is>
      </c>
      <c r="C97" t="inlineStr">
        <is>
          <t>Glider lightweighting</t>
        </is>
      </c>
      <c r="D97" t="inlineStr">
        <is>
          <t>glider, for electric scooter</t>
        </is>
      </c>
      <c r="E97" t="inlineStr">
        <is>
          <t>powertrain, for electric scooter</t>
        </is>
      </c>
      <c r="F97" t="inlineStr">
        <is>
          <t>battery cell, Li-ion, NMC811</t>
        </is>
      </c>
      <c r="G97" t="inlineStr">
        <is>
          <t>battery management system, for Li-ion battery</t>
        </is>
      </c>
      <c r="J97" t="inlineStr">
        <is>
          <t>charging station, 3kW</t>
        </is>
      </c>
      <c r="L97" t="inlineStr">
        <is>
          <t>electricity, low voltage</t>
        </is>
      </c>
      <c r="M97" t="inlineStr">
        <is>
          <t>maintenance, electric scooter, without battery</t>
        </is>
      </c>
      <c r="N97" t="inlineStr">
        <is>
          <t>road</t>
        </is>
      </c>
      <c r="O97" t="inlineStr">
        <is>
          <t>road maintenance</t>
        </is>
      </c>
      <c r="P97" t="inlineStr">
        <is>
          <t>manual dismantling of electric scooter</t>
        </is>
      </c>
      <c r="Q97" t="inlineStr">
        <is>
          <t>manual dismantling of electric scooter</t>
        </is>
      </c>
      <c r="R97" t="inlineStr">
        <is>
          <t>used Li-ion battery</t>
        </is>
      </c>
      <c r="BJ97" t="inlineStr">
        <is>
          <t>road wear emissions, passenger car</t>
        </is>
      </c>
      <c r="BK97" t="inlineStr">
        <is>
          <t>tyre wear emissions, passenger car</t>
        </is>
      </c>
      <c r="BL97" t="inlineStr">
        <is>
          <t>brake wear emissions, passenger car</t>
        </is>
      </c>
    </row>
    <row r="98">
      <c r="A98" t="inlineStr">
        <is>
          <t>Motorbike, battery electric, 4-11kW</t>
        </is>
      </c>
      <c r="B98" t="inlineStr">
        <is>
          <t>glider, for electric scooter</t>
        </is>
      </c>
      <c r="C98" t="inlineStr">
        <is>
          <t>Glider lightweighting</t>
        </is>
      </c>
      <c r="D98" t="inlineStr">
        <is>
          <t>glider, for electric scooter</t>
        </is>
      </c>
      <c r="E98" t="inlineStr">
        <is>
          <t>powertrain, for electric scooter</t>
        </is>
      </c>
      <c r="F98" t="inlineStr">
        <is>
          <t>battery cell, Li-ion, NMC811</t>
        </is>
      </c>
      <c r="G98" t="inlineStr">
        <is>
          <t>battery management system, for Li-ion battery</t>
        </is>
      </c>
      <c r="J98" t="inlineStr">
        <is>
          <t>charging station, 3kW</t>
        </is>
      </c>
      <c r="L98" t="inlineStr">
        <is>
          <t>electricity, low voltage</t>
        </is>
      </c>
      <c r="M98" t="inlineStr">
        <is>
          <t>maintenance, electric scooter, without battery</t>
        </is>
      </c>
      <c r="N98" t="inlineStr">
        <is>
          <t>road</t>
        </is>
      </c>
      <c r="O98" t="inlineStr">
        <is>
          <t>road maintenance</t>
        </is>
      </c>
      <c r="P98" t="inlineStr">
        <is>
          <t>manual dismantling of electric scooter</t>
        </is>
      </c>
      <c r="Q98" t="inlineStr">
        <is>
          <t>manual dismantling of electric scooter</t>
        </is>
      </c>
      <c r="R98" t="inlineStr">
        <is>
          <t>used Li-ion battery</t>
        </is>
      </c>
      <c r="BJ98" t="inlineStr">
        <is>
          <t>road wear emissions, passenger car</t>
        </is>
      </c>
      <c r="BK98" t="inlineStr">
        <is>
          <t>tyre wear emissions, passenger car</t>
        </is>
      </c>
      <c r="BL98" t="inlineStr">
        <is>
          <t>brake wear emissions, passenger car</t>
        </is>
      </c>
    </row>
    <row r="99">
      <c r="A99" t="inlineStr">
        <is>
          <t>Motorbike, battery electric, 11-35kW</t>
        </is>
      </c>
      <c r="B99" t="inlineStr">
        <is>
          <t>glider, for electric scooter</t>
        </is>
      </c>
      <c r="C99" t="inlineStr">
        <is>
          <t>Glider lightweighting</t>
        </is>
      </c>
      <c r="D99" t="inlineStr">
        <is>
          <t>glider, for electric scooter</t>
        </is>
      </c>
      <c r="E99" t="inlineStr">
        <is>
          <t>powertrain, for electric scooter</t>
        </is>
      </c>
      <c r="F99" t="inlineStr">
        <is>
          <t>battery cell, Li-ion, NMC811</t>
        </is>
      </c>
      <c r="G99" t="inlineStr">
        <is>
          <t>battery management system, for Li-ion battery</t>
        </is>
      </c>
      <c r="J99" t="inlineStr">
        <is>
          <t>charging station, 3kW</t>
        </is>
      </c>
      <c r="L99" t="inlineStr">
        <is>
          <t>electricity, low voltage</t>
        </is>
      </c>
      <c r="M99" t="inlineStr">
        <is>
          <t>maintenance, electric scooter, without battery</t>
        </is>
      </c>
      <c r="N99" t="inlineStr">
        <is>
          <t>road</t>
        </is>
      </c>
      <c r="O99" t="inlineStr">
        <is>
          <t>road maintenance</t>
        </is>
      </c>
      <c r="P99" t="inlineStr">
        <is>
          <t>manual dismantling of electric scooter</t>
        </is>
      </c>
      <c r="Q99" t="inlineStr">
        <is>
          <t>manual dismantling of electric scooter</t>
        </is>
      </c>
      <c r="R99" t="inlineStr">
        <is>
          <t>used Li-ion battery</t>
        </is>
      </c>
      <c r="BJ99" t="inlineStr">
        <is>
          <t>road wear emissions, passenger car</t>
        </is>
      </c>
      <c r="BK99" t="inlineStr">
        <is>
          <t>tyre wear emissions, passenger car</t>
        </is>
      </c>
      <c r="BL99" t="inlineStr">
        <is>
          <t>brake wear emissions, passenger car</t>
        </is>
      </c>
    </row>
    <row r="100">
      <c r="A100" t="inlineStr">
        <is>
          <t>Motorbike, battery electric, &gt;35kW</t>
        </is>
      </c>
      <c r="B100" t="inlineStr">
        <is>
          <t>glider, for electric scooter</t>
        </is>
      </c>
      <c r="C100" t="inlineStr">
        <is>
          <t>Glider lightweighting</t>
        </is>
      </c>
      <c r="D100" t="inlineStr">
        <is>
          <t>glider, for electric scooter</t>
        </is>
      </c>
      <c r="E100" t="inlineStr">
        <is>
          <t>powertrain, for electric scooter</t>
        </is>
      </c>
      <c r="F100" t="inlineStr">
        <is>
          <t>battery cell, Li-ion, NMC811</t>
        </is>
      </c>
      <c r="G100" t="inlineStr">
        <is>
          <t>battery management system, for Li-ion battery</t>
        </is>
      </c>
      <c r="J100" t="inlineStr">
        <is>
          <t>charging station, 3kW</t>
        </is>
      </c>
      <c r="L100" t="inlineStr">
        <is>
          <t>electricity, low voltage</t>
        </is>
      </c>
      <c r="M100" t="inlineStr">
        <is>
          <t>maintenance, electric scooter, without battery</t>
        </is>
      </c>
      <c r="N100" t="inlineStr">
        <is>
          <t>road</t>
        </is>
      </c>
      <c r="O100" t="inlineStr">
        <is>
          <t>road maintenance</t>
        </is>
      </c>
      <c r="P100" t="inlineStr">
        <is>
          <t>manual dismantling of electric scooter</t>
        </is>
      </c>
      <c r="Q100" t="inlineStr">
        <is>
          <t>manual dismantling of electric scooter</t>
        </is>
      </c>
      <c r="R100" t="inlineStr">
        <is>
          <t>used Li-ion battery</t>
        </is>
      </c>
      <c r="BJ100" t="inlineStr">
        <is>
          <t>road wear emissions, passenger car</t>
        </is>
      </c>
      <c r="BK100" t="inlineStr">
        <is>
          <t>tyre wear emissions, passenger car</t>
        </is>
      </c>
      <c r="BL100" t="inlineStr">
        <is>
          <t>brake wear emissions, passenger car</t>
        </is>
      </c>
    </row>
    <row r="102">
      <c r="A102" t="inlineStr">
        <is>
          <t>unit</t>
        </is>
      </c>
    </row>
    <row r="103">
      <c r="B103" t="inlineStr">
        <is>
          <t>Glider base mass [kg]</t>
        </is>
      </c>
      <c r="C103" t="inlineStr">
        <is>
          <t>Lightweighting rate [%]</t>
        </is>
      </c>
      <c r="D103" t="inlineStr">
        <is>
          <t>Mechanical powertrain mass [kg]</t>
        </is>
      </c>
      <c r="E103" t="inlineStr">
        <is>
          <t>Electric powertrain mass [kg]</t>
        </is>
      </c>
      <c r="F103" t="inlineStr">
        <is>
          <t>Energy battery cell mass [kg]</t>
        </is>
      </c>
      <c r="G103" t="inlineStr">
        <is>
          <t>Energy battery BoP mass [kg]</t>
        </is>
      </c>
      <c r="H103" t="inlineStr">
        <is>
          <t>Fuel mass [kg]</t>
        </is>
      </c>
      <c r="I103" t="inlineStr">
        <is>
          <t>Fuel tank mass [kg]</t>
        </is>
      </c>
      <c r="J103" t="inlineStr">
        <is>
          <t>Charging station per vehicle [unit]</t>
        </is>
      </c>
      <c r="K103" t="inlineStr">
        <is>
          <t>Gasoline consumption [MJ/km]</t>
        </is>
      </c>
      <c r="L103" t="inlineStr">
        <is>
          <t>Electricity consumption [MJ/km]</t>
        </is>
      </c>
      <c r="M103" t="inlineStr">
        <is>
          <t>Servicing [unit]</t>
        </is>
      </c>
      <c r="N103" t="inlineStr">
        <is>
          <t>Road/track use [m*year/vkm or pkm]</t>
        </is>
      </c>
      <c r="O103" t="inlineStr">
        <is>
          <t>Road maintenance [m*year/vkm]</t>
        </is>
      </c>
      <c r="P103" t="inlineStr">
        <is>
          <t>Discarding glider [kg]</t>
        </is>
      </c>
      <c r="Q103" t="inlineStr">
        <is>
          <t>Discarding powertrain [kg]</t>
        </is>
      </c>
      <c r="R103" t="inlineStr">
        <is>
          <t>Discarding battery [kg]</t>
        </is>
      </c>
      <c r="S103" t="inlineStr">
        <is>
          <t>CO2</t>
        </is>
      </c>
      <c r="T103" t="inlineStr">
        <is>
          <t>CO2, bio</t>
        </is>
      </c>
      <c r="U103" t="inlineStr">
        <is>
          <t>SO2</t>
        </is>
      </c>
      <c r="V103" t="inlineStr">
        <is>
          <t>Benzene</t>
        </is>
      </c>
      <c r="W103" t="inlineStr">
        <is>
          <t>CH4</t>
        </is>
      </c>
      <c r="X103" t="inlineStr">
        <is>
          <t>CO</t>
        </is>
      </c>
      <c r="Y103" t="inlineStr">
        <is>
          <t>N2O</t>
        </is>
      </c>
      <c r="Z103" t="inlineStr">
        <is>
          <t>NH3</t>
        </is>
      </c>
      <c r="AA103" t="inlineStr">
        <is>
          <t>NMHC</t>
        </is>
      </c>
      <c r="AB103" t="inlineStr">
        <is>
          <t>NOx</t>
        </is>
      </c>
      <c r="AC103" t="inlineStr">
        <is>
          <t>PM2.5</t>
        </is>
      </c>
      <c r="AD103" t="inlineStr">
        <is>
          <t>NMVOC</t>
        </is>
      </c>
      <c r="AE103" t="inlineStr">
        <is>
          <t>Ethane</t>
        </is>
      </c>
      <c r="AF103" t="inlineStr">
        <is>
          <t>Propane</t>
        </is>
      </c>
      <c r="AG103" t="inlineStr">
        <is>
          <t>Butane</t>
        </is>
      </c>
      <c r="AH103" t="inlineStr">
        <is>
          <t>Pentane</t>
        </is>
      </c>
      <c r="AI103" t="inlineStr">
        <is>
          <t>Hexane</t>
        </is>
      </c>
      <c r="AJ103" t="inlineStr">
        <is>
          <t>Cyclohexane</t>
        </is>
      </c>
      <c r="AK103" t="inlineStr">
        <is>
          <t>Heptane</t>
        </is>
      </c>
      <c r="AL103" t="inlineStr">
        <is>
          <t>Ethene</t>
        </is>
      </c>
      <c r="AM103" t="inlineStr">
        <is>
          <t>Propene</t>
        </is>
      </c>
      <c r="AN103" t="inlineStr">
        <is>
          <t>1-Pentene</t>
        </is>
      </c>
      <c r="AO103" t="inlineStr">
        <is>
          <t>Benzene</t>
        </is>
      </c>
      <c r="AP103" t="inlineStr">
        <is>
          <t>Toluene</t>
        </is>
      </c>
      <c r="AQ103" t="inlineStr">
        <is>
          <t>m-Xylene</t>
        </is>
      </c>
      <c r="AR103" t="inlineStr">
        <is>
          <t>o-Xylene</t>
        </is>
      </c>
      <c r="AS103" t="inlineStr">
        <is>
          <t>Formaldehyde</t>
        </is>
      </c>
      <c r="AT103" t="inlineStr">
        <is>
          <t>Acetaldehyde</t>
        </is>
      </c>
      <c r="AU103" t="inlineStr">
        <is>
          <t>Benzaldehyde</t>
        </is>
      </c>
      <c r="AV103" t="inlineStr">
        <is>
          <t>Acetone</t>
        </is>
      </c>
      <c r="AW103" t="inlineStr">
        <is>
          <t>Methyl ethyl ketone</t>
        </is>
      </c>
      <c r="AX103" t="inlineStr">
        <is>
          <t>Acrolein</t>
        </is>
      </c>
      <c r="AY103" t="inlineStr">
        <is>
          <t>Styrene</t>
        </is>
      </c>
      <c r="AZ103" t="inlineStr">
        <is>
          <t>PAHs</t>
        </is>
      </c>
      <c r="BA103" t="inlineStr">
        <is>
          <t>Arsenic</t>
        </is>
      </c>
      <c r="BB103" t="inlineStr">
        <is>
          <t>Selenium</t>
        </is>
      </c>
      <c r="BC103" t="inlineStr">
        <is>
          <t>Zinc</t>
        </is>
      </c>
      <c r="BD103" t="inlineStr">
        <is>
          <t>Copper</t>
        </is>
      </c>
      <c r="BE103" t="inlineStr">
        <is>
          <t>Nickel</t>
        </is>
      </c>
      <c r="BF103" t="inlineStr">
        <is>
          <t>Chromium</t>
        </is>
      </c>
      <c r="BG103" t="inlineStr">
        <is>
          <t>Chromium VI</t>
        </is>
      </c>
      <c r="BH103" t="inlineStr">
        <is>
          <t>Mercury</t>
        </is>
      </c>
      <c r="BI103" t="inlineStr">
        <is>
          <t>Cadmium</t>
        </is>
      </c>
      <c r="BJ103" t="inlineStr">
        <is>
          <t>Road wear [kg/km]</t>
        </is>
      </c>
      <c r="BK103" t="inlineStr">
        <is>
          <t>Tire wear [kg/km]</t>
        </is>
      </c>
      <c r="BL103" t="inlineStr">
        <is>
          <t>Brake wear [kg/km]</t>
        </is>
      </c>
    </row>
    <row r="104">
      <c r="A104" t="inlineStr">
        <is>
          <t>Kick Scooter, battery electric, &lt;1kW</t>
        </is>
      </c>
      <c r="B104" t="inlineStr">
        <is>
          <t>unit</t>
        </is>
      </c>
      <c r="C104" t="inlineStr">
        <is>
          <t>kilogram</t>
        </is>
      </c>
      <c r="D104" t="inlineStr">
        <is>
          <t>unit</t>
        </is>
      </c>
      <c r="E104" t="inlineStr">
        <is>
          <t>kilogram</t>
        </is>
      </c>
      <c r="F104" t="inlineStr">
        <is>
          <t>kilogram</t>
        </is>
      </c>
      <c r="G104" t="inlineStr">
        <is>
          <t>kilogram</t>
        </is>
      </c>
      <c r="J104" t="inlineStr">
        <is>
          <t>unit</t>
        </is>
      </c>
      <c r="K104" t="inlineStr">
        <is>
          <t>kilogram</t>
        </is>
      </c>
      <c r="L104" t="inlineStr">
        <is>
          <t>kilowatt hour</t>
        </is>
      </c>
      <c r="M104" t="inlineStr">
        <is>
          <t>unit</t>
        </is>
      </c>
      <c r="N104" t="inlineStr">
        <is>
          <t>meter-year</t>
        </is>
      </c>
      <c r="O104" t="inlineStr">
        <is>
          <t>meter-year</t>
        </is>
      </c>
      <c r="P104" t="inlineStr">
        <is>
          <t>unit</t>
        </is>
      </c>
      <c r="Q104" t="inlineStr">
        <is>
          <t>unit</t>
        </is>
      </c>
      <c r="R104" t="inlineStr">
        <is>
          <t>kilogram</t>
        </is>
      </c>
      <c r="S104" t="inlineStr">
        <is>
          <t>kilogram</t>
        </is>
      </c>
      <c r="T104" t="inlineStr">
        <is>
          <t>kilogram</t>
        </is>
      </c>
      <c r="U104" t="inlineStr">
        <is>
          <t>kilogram</t>
        </is>
      </c>
      <c r="V104" t="inlineStr">
        <is>
          <t>kilogram</t>
        </is>
      </c>
      <c r="W104" t="inlineStr">
        <is>
          <t>kilogram</t>
        </is>
      </c>
      <c r="X104" t="inlineStr">
        <is>
          <t>kilogram</t>
        </is>
      </c>
      <c r="Y104" t="inlineStr">
        <is>
          <t>kilogram</t>
        </is>
      </c>
      <c r="Z104" t="inlineStr">
        <is>
          <t>kilogram</t>
        </is>
      </c>
      <c r="AA104" t="inlineStr">
        <is>
          <t>kilogram</t>
        </is>
      </c>
      <c r="AB104" t="inlineStr">
        <is>
          <t>kilogram</t>
        </is>
      </c>
      <c r="AC104" t="inlineStr">
        <is>
          <t>kilogram</t>
        </is>
      </c>
      <c r="AD104" t="inlineStr">
        <is>
          <t>kilogram</t>
        </is>
      </c>
      <c r="AE104" t="inlineStr">
        <is>
          <t>kilogram</t>
        </is>
      </c>
      <c r="AF104" t="inlineStr">
        <is>
          <t>kilogram</t>
        </is>
      </c>
      <c r="AG104" t="inlineStr">
        <is>
          <t>kilogram</t>
        </is>
      </c>
      <c r="AH104" t="inlineStr">
        <is>
          <t>kilogram</t>
        </is>
      </c>
      <c r="AI104" t="inlineStr">
        <is>
          <t>kilogram</t>
        </is>
      </c>
      <c r="AJ104" t="inlineStr">
        <is>
          <t>kilogram</t>
        </is>
      </c>
      <c r="AK104" t="inlineStr">
        <is>
          <t>kilogram</t>
        </is>
      </c>
      <c r="AL104" t="inlineStr">
        <is>
          <t>kilogram</t>
        </is>
      </c>
      <c r="AM104" t="inlineStr">
        <is>
          <t>kilogram</t>
        </is>
      </c>
      <c r="AN104" t="inlineStr">
        <is>
          <t>kilogram</t>
        </is>
      </c>
      <c r="AO104" t="inlineStr">
        <is>
          <t>kilogram</t>
        </is>
      </c>
      <c r="AP104" t="inlineStr">
        <is>
          <t>kilogram</t>
        </is>
      </c>
      <c r="AQ104" t="inlineStr">
        <is>
          <t>kilogram</t>
        </is>
      </c>
      <c r="AR104" t="inlineStr">
        <is>
          <t>kilogram</t>
        </is>
      </c>
      <c r="AS104" t="inlineStr">
        <is>
          <t>kilogram</t>
        </is>
      </c>
      <c r="AT104" t="inlineStr">
        <is>
          <t>kilogram</t>
        </is>
      </c>
      <c r="AU104" t="inlineStr">
        <is>
          <t>kilogram</t>
        </is>
      </c>
      <c r="AV104" t="inlineStr">
        <is>
          <t>kilogram</t>
        </is>
      </c>
      <c r="AW104" t="inlineStr">
        <is>
          <t>kilogram</t>
        </is>
      </c>
      <c r="AX104" t="inlineStr">
        <is>
          <t>kilogram</t>
        </is>
      </c>
      <c r="AY104" t="inlineStr">
        <is>
          <t>kilogram</t>
        </is>
      </c>
      <c r="AZ104" t="inlineStr">
        <is>
          <t>kilogram</t>
        </is>
      </c>
      <c r="BA104" t="inlineStr">
        <is>
          <t>kilogram</t>
        </is>
      </c>
      <c r="BB104" t="inlineStr">
        <is>
          <t>kilogram</t>
        </is>
      </c>
      <c r="BC104" t="inlineStr">
        <is>
          <t>kilogram</t>
        </is>
      </c>
      <c r="BD104" t="inlineStr">
        <is>
          <t>kilogram</t>
        </is>
      </c>
      <c r="BE104" t="inlineStr">
        <is>
          <t>kilogram</t>
        </is>
      </c>
      <c r="BF104" t="inlineStr">
        <is>
          <t>kilogram</t>
        </is>
      </c>
      <c r="BG104" t="inlineStr">
        <is>
          <t>kilogram</t>
        </is>
      </c>
      <c r="BH104" t="inlineStr">
        <is>
          <t>kilogram</t>
        </is>
      </c>
      <c r="BI104" t="inlineStr">
        <is>
          <t>kilogram</t>
        </is>
      </c>
      <c r="BJ104" t="inlineStr">
        <is>
          <t>kilogram</t>
        </is>
      </c>
      <c r="BK104" t="inlineStr">
        <is>
          <t>kilogram</t>
        </is>
      </c>
      <c r="BL104" t="inlineStr">
        <is>
          <t>kilogram</t>
        </is>
      </c>
    </row>
    <row r="105">
      <c r="A105" t="inlineStr">
        <is>
          <t>Bicycle, conventional, urban</t>
        </is>
      </c>
      <c r="B105" t="inlineStr">
        <is>
          <t>unit</t>
        </is>
      </c>
      <c r="C105" t="inlineStr">
        <is>
          <t>kilogram</t>
        </is>
      </c>
      <c r="D105" t="inlineStr">
        <is>
          <t>unit</t>
        </is>
      </c>
      <c r="F105" t="inlineStr">
        <is>
          <t>kilogram</t>
        </is>
      </c>
      <c r="G105" t="inlineStr">
        <is>
          <t>kilogram</t>
        </is>
      </c>
      <c r="J105" t="inlineStr">
        <is>
          <t>unit</t>
        </is>
      </c>
      <c r="K105" t="inlineStr">
        <is>
          <t>kilogram</t>
        </is>
      </c>
      <c r="L105" t="inlineStr">
        <is>
          <t>kilowatt hour</t>
        </is>
      </c>
      <c r="M105" t="inlineStr">
        <is>
          <t>unit</t>
        </is>
      </c>
      <c r="N105" t="inlineStr">
        <is>
          <t>meter-year</t>
        </is>
      </c>
      <c r="O105" t="inlineStr">
        <is>
          <t>meter-year</t>
        </is>
      </c>
      <c r="P105" t="inlineStr">
        <is>
          <t>unit</t>
        </is>
      </c>
      <c r="R105" t="inlineStr">
        <is>
          <t>kilogram</t>
        </is>
      </c>
      <c r="S105" t="inlineStr">
        <is>
          <t>kilogram</t>
        </is>
      </c>
      <c r="T105" t="inlineStr">
        <is>
          <t>kilogram</t>
        </is>
      </c>
      <c r="U105" t="inlineStr">
        <is>
          <t>kilogram</t>
        </is>
      </c>
      <c r="V105" t="inlineStr">
        <is>
          <t>kilogram</t>
        </is>
      </c>
      <c r="W105" t="inlineStr">
        <is>
          <t>kilogram</t>
        </is>
      </c>
      <c r="X105" t="inlineStr">
        <is>
          <t>kilogram</t>
        </is>
      </c>
      <c r="Y105" t="inlineStr">
        <is>
          <t>kilogram</t>
        </is>
      </c>
      <c r="Z105" t="inlineStr">
        <is>
          <t>kilogram</t>
        </is>
      </c>
      <c r="AA105" t="inlineStr">
        <is>
          <t>kilogram</t>
        </is>
      </c>
      <c r="AB105" t="inlineStr">
        <is>
          <t>kilogram</t>
        </is>
      </c>
      <c r="AC105" t="inlineStr">
        <is>
          <t>kilogram</t>
        </is>
      </c>
      <c r="AD105" t="inlineStr">
        <is>
          <t>kilogram</t>
        </is>
      </c>
      <c r="AE105" t="inlineStr">
        <is>
          <t>kilogram</t>
        </is>
      </c>
      <c r="AF105" t="inlineStr">
        <is>
          <t>kilogram</t>
        </is>
      </c>
      <c r="AG105" t="inlineStr">
        <is>
          <t>kilogram</t>
        </is>
      </c>
      <c r="AH105" t="inlineStr">
        <is>
          <t>kilogram</t>
        </is>
      </c>
      <c r="AI105" t="inlineStr">
        <is>
          <t>kilogram</t>
        </is>
      </c>
      <c r="AJ105" t="inlineStr">
        <is>
          <t>kilogram</t>
        </is>
      </c>
      <c r="AK105" t="inlineStr">
        <is>
          <t>kilogram</t>
        </is>
      </c>
      <c r="AL105" t="inlineStr">
        <is>
          <t>kilogram</t>
        </is>
      </c>
      <c r="AM105" t="inlineStr">
        <is>
          <t>kilogram</t>
        </is>
      </c>
      <c r="AN105" t="inlineStr">
        <is>
          <t>kilogram</t>
        </is>
      </c>
      <c r="AO105" t="inlineStr">
        <is>
          <t>kilogram</t>
        </is>
      </c>
      <c r="AP105" t="inlineStr">
        <is>
          <t>kilogram</t>
        </is>
      </c>
      <c r="AQ105" t="inlineStr">
        <is>
          <t>kilogram</t>
        </is>
      </c>
      <c r="AR105" t="inlineStr">
        <is>
          <t>kilogram</t>
        </is>
      </c>
      <c r="AS105" t="inlineStr">
        <is>
          <t>kilogram</t>
        </is>
      </c>
      <c r="AT105" t="inlineStr">
        <is>
          <t>kilogram</t>
        </is>
      </c>
      <c r="AU105" t="inlineStr">
        <is>
          <t>kilogram</t>
        </is>
      </c>
      <c r="AV105" t="inlineStr">
        <is>
          <t>kilogram</t>
        </is>
      </c>
      <c r="AW105" t="inlineStr">
        <is>
          <t>kilogram</t>
        </is>
      </c>
      <c r="AX105" t="inlineStr">
        <is>
          <t>kilogram</t>
        </is>
      </c>
      <c r="AY105" t="inlineStr">
        <is>
          <t>kilogram</t>
        </is>
      </c>
      <c r="AZ105" t="inlineStr">
        <is>
          <t>kilogram</t>
        </is>
      </c>
      <c r="BA105" t="inlineStr">
        <is>
          <t>kilogram</t>
        </is>
      </c>
      <c r="BB105" t="inlineStr">
        <is>
          <t>kilogram</t>
        </is>
      </c>
      <c r="BC105" t="inlineStr">
        <is>
          <t>kilogram</t>
        </is>
      </c>
      <c r="BD105" t="inlineStr">
        <is>
          <t>kilogram</t>
        </is>
      </c>
      <c r="BE105" t="inlineStr">
        <is>
          <t>kilogram</t>
        </is>
      </c>
      <c r="BF105" t="inlineStr">
        <is>
          <t>kilogram</t>
        </is>
      </c>
      <c r="BG105" t="inlineStr">
        <is>
          <t>kilogram</t>
        </is>
      </c>
      <c r="BH105" t="inlineStr">
        <is>
          <t>kilogram</t>
        </is>
      </c>
      <c r="BI105" t="inlineStr">
        <is>
          <t>kilogram</t>
        </is>
      </c>
      <c r="BJ105" t="inlineStr">
        <is>
          <t>kilogram</t>
        </is>
      </c>
      <c r="BK105" t="inlineStr">
        <is>
          <t>kilogram</t>
        </is>
      </c>
      <c r="BL105" t="inlineStr">
        <is>
          <t>kilogram</t>
        </is>
      </c>
    </row>
    <row r="106">
      <c r="A106" t="inlineStr">
        <is>
          <t>Bicycle, electric (&lt;25 km/h)</t>
        </is>
      </c>
      <c r="B106" t="inlineStr">
        <is>
          <t>unit</t>
        </is>
      </c>
      <c r="C106" t="inlineStr">
        <is>
          <t>kilogram</t>
        </is>
      </c>
      <c r="D106" t="inlineStr">
        <is>
          <t>unit</t>
        </is>
      </c>
      <c r="E106" t="inlineStr">
        <is>
          <t>kilogram</t>
        </is>
      </c>
      <c r="F106" t="inlineStr">
        <is>
          <t>kilogram</t>
        </is>
      </c>
      <c r="G106" t="inlineStr">
        <is>
          <t>kilogram</t>
        </is>
      </c>
      <c r="J106" t="inlineStr">
        <is>
          <t>unit</t>
        </is>
      </c>
      <c r="K106" t="inlineStr">
        <is>
          <t>kilogram</t>
        </is>
      </c>
      <c r="L106" t="inlineStr">
        <is>
          <t>kilowatt hour</t>
        </is>
      </c>
      <c r="M106" t="inlineStr">
        <is>
          <t>unit</t>
        </is>
      </c>
      <c r="N106" t="inlineStr">
        <is>
          <t>meter-year</t>
        </is>
      </c>
      <c r="O106" t="inlineStr">
        <is>
          <t>meter-year</t>
        </is>
      </c>
      <c r="P106" t="inlineStr">
        <is>
          <t>unit</t>
        </is>
      </c>
      <c r="Q106" t="inlineStr">
        <is>
          <t>unit</t>
        </is>
      </c>
      <c r="R106" t="inlineStr">
        <is>
          <t>kilogram</t>
        </is>
      </c>
      <c r="S106" t="inlineStr">
        <is>
          <t>kilogram</t>
        </is>
      </c>
      <c r="T106" t="inlineStr">
        <is>
          <t>kilogram</t>
        </is>
      </c>
      <c r="U106" t="inlineStr">
        <is>
          <t>kilogram</t>
        </is>
      </c>
      <c r="V106" t="inlineStr">
        <is>
          <t>kilogram</t>
        </is>
      </c>
      <c r="W106" t="inlineStr">
        <is>
          <t>kilogram</t>
        </is>
      </c>
      <c r="X106" t="inlineStr">
        <is>
          <t>kilogram</t>
        </is>
      </c>
      <c r="Y106" t="inlineStr">
        <is>
          <t>kilogram</t>
        </is>
      </c>
      <c r="Z106" t="inlineStr">
        <is>
          <t>kilogram</t>
        </is>
      </c>
      <c r="AA106" t="inlineStr">
        <is>
          <t>kilogram</t>
        </is>
      </c>
      <c r="AB106" t="inlineStr">
        <is>
          <t>kilogram</t>
        </is>
      </c>
      <c r="AC106" t="inlineStr">
        <is>
          <t>kilogram</t>
        </is>
      </c>
      <c r="AD106" t="inlineStr">
        <is>
          <t>kilogram</t>
        </is>
      </c>
      <c r="AE106" t="inlineStr">
        <is>
          <t>kilogram</t>
        </is>
      </c>
      <c r="AF106" t="inlineStr">
        <is>
          <t>kilogram</t>
        </is>
      </c>
      <c r="AG106" t="inlineStr">
        <is>
          <t>kilogram</t>
        </is>
      </c>
      <c r="AH106" t="inlineStr">
        <is>
          <t>kilogram</t>
        </is>
      </c>
      <c r="AI106" t="inlineStr">
        <is>
          <t>kilogram</t>
        </is>
      </c>
      <c r="AJ106" t="inlineStr">
        <is>
          <t>kilogram</t>
        </is>
      </c>
      <c r="AK106" t="inlineStr">
        <is>
          <t>kilogram</t>
        </is>
      </c>
      <c r="AL106" t="inlineStr">
        <is>
          <t>kilogram</t>
        </is>
      </c>
      <c r="AM106" t="inlineStr">
        <is>
          <t>kilogram</t>
        </is>
      </c>
      <c r="AN106" t="inlineStr">
        <is>
          <t>kilogram</t>
        </is>
      </c>
      <c r="AO106" t="inlineStr">
        <is>
          <t>kilogram</t>
        </is>
      </c>
      <c r="AP106" t="inlineStr">
        <is>
          <t>kilogram</t>
        </is>
      </c>
      <c r="AQ106" t="inlineStr">
        <is>
          <t>kilogram</t>
        </is>
      </c>
      <c r="AR106" t="inlineStr">
        <is>
          <t>kilogram</t>
        </is>
      </c>
      <c r="AS106" t="inlineStr">
        <is>
          <t>kilogram</t>
        </is>
      </c>
      <c r="AT106" t="inlineStr">
        <is>
          <t>kilogram</t>
        </is>
      </c>
      <c r="AU106" t="inlineStr">
        <is>
          <t>kilogram</t>
        </is>
      </c>
      <c r="AV106" t="inlineStr">
        <is>
          <t>kilogram</t>
        </is>
      </c>
      <c r="AW106" t="inlineStr">
        <is>
          <t>kilogram</t>
        </is>
      </c>
      <c r="AX106" t="inlineStr">
        <is>
          <t>kilogram</t>
        </is>
      </c>
      <c r="AY106" t="inlineStr">
        <is>
          <t>kilogram</t>
        </is>
      </c>
      <c r="AZ106" t="inlineStr">
        <is>
          <t>kilogram</t>
        </is>
      </c>
      <c r="BA106" t="inlineStr">
        <is>
          <t>kilogram</t>
        </is>
      </c>
      <c r="BB106" t="inlineStr">
        <is>
          <t>kilogram</t>
        </is>
      </c>
      <c r="BC106" t="inlineStr">
        <is>
          <t>kilogram</t>
        </is>
      </c>
      <c r="BD106" t="inlineStr">
        <is>
          <t>kilogram</t>
        </is>
      </c>
      <c r="BE106" t="inlineStr">
        <is>
          <t>kilogram</t>
        </is>
      </c>
      <c r="BF106" t="inlineStr">
        <is>
          <t>kilogram</t>
        </is>
      </c>
      <c r="BG106" t="inlineStr">
        <is>
          <t>kilogram</t>
        </is>
      </c>
      <c r="BH106" t="inlineStr">
        <is>
          <t>kilogram</t>
        </is>
      </c>
      <c r="BI106" t="inlineStr">
        <is>
          <t>kilogram</t>
        </is>
      </c>
      <c r="BJ106" t="inlineStr">
        <is>
          <t>kilogram</t>
        </is>
      </c>
      <c r="BK106" t="inlineStr">
        <is>
          <t>kilogram</t>
        </is>
      </c>
      <c r="BL106" t="inlineStr">
        <is>
          <t>kilogram</t>
        </is>
      </c>
    </row>
    <row r="107">
      <c r="A107" t="inlineStr">
        <is>
          <t>Bicycle, electric (&lt;45 km/h)</t>
        </is>
      </c>
      <c r="B107" t="inlineStr">
        <is>
          <t>unit</t>
        </is>
      </c>
      <c r="C107" t="inlineStr">
        <is>
          <t>kilogram</t>
        </is>
      </c>
      <c r="D107" t="inlineStr">
        <is>
          <t>unit</t>
        </is>
      </c>
      <c r="E107" t="inlineStr">
        <is>
          <t>kilogram</t>
        </is>
      </c>
      <c r="F107" t="inlineStr">
        <is>
          <t>kilogram</t>
        </is>
      </c>
      <c r="G107" t="inlineStr">
        <is>
          <t>kilogram</t>
        </is>
      </c>
      <c r="J107" t="inlineStr">
        <is>
          <t>unit</t>
        </is>
      </c>
      <c r="K107" t="inlineStr">
        <is>
          <t>kilogram</t>
        </is>
      </c>
      <c r="L107" t="inlineStr">
        <is>
          <t>kilowatt hour</t>
        </is>
      </c>
      <c r="M107" t="inlineStr">
        <is>
          <t>unit</t>
        </is>
      </c>
      <c r="N107" t="inlineStr">
        <is>
          <t>meter-year</t>
        </is>
      </c>
      <c r="O107" t="inlineStr">
        <is>
          <t>meter-year</t>
        </is>
      </c>
      <c r="P107" t="inlineStr">
        <is>
          <t>unit</t>
        </is>
      </c>
      <c r="Q107" t="inlineStr">
        <is>
          <t>unit</t>
        </is>
      </c>
      <c r="R107" t="inlineStr">
        <is>
          <t>kilogram</t>
        </is>
      </c>
      <c r="S107" t="inlineStr">
        <is>
          <t>kilogram</t>
        </is>
      </c>
      <c r="T107" t="inlineStr">
        <is>
          <t>kilogram</t>
        </is>
      </c>
      <c r="U107" t="inlineStr">
        <is>
          <t>kilogram</t>
        </is>
      </c>
      <c r="V107" t="inlineStr">
        <is>
          <t>kilogram</t>
        </is>
      </c>
      <c r="W107" t="inlineStr">
        <is>
          <t>kilogram</t>
        </is>
      </c>
      <c r="X107" t="inlineStr">
        <is>
          <t>kilogram</t>
        </is>
      </c>
      <c r="Y107" t="inlineStr">
        <is>
          <t>kilogram</t>
        </is>
      </c>
      <c r="Z107" t="inlineStr">
        <is>
          <t>kilogram</t>
        </is>
      </c>
      <c r="AA107" t="inlineStr">
        <is>
          <t>kilogram</t>
        </is>
      </c>
      <c r="AB107" t="inlineStr">
        <is>
          <t>kilogram</t>
        </is>
      </c>
      <c r="AC107" t="inlineStr">
        <is>
          <t>kilogram</t>
        </is>
      </c>
      <c r="AD107" t="inlineStr">
        <is>
          <t>kilogram</t>
        </is>
      </c>
      <c r="AE107" t="inlineStr">
        <is>
          <t>kilogram</t>
        </is>
      </c>
      <c r="AF107" t="inlineStr">
        <is>
          <t>kilogram</t>
        </is>
      </c>
      <c r="AG107" t="inlineStr">
        <is>
          <t>kilogram</t>
        </is>
      </c>
      <c r="AH107" t="inlineStr">
        <is>
          <t>kilogram</t>
        </is>
      </c>
      <c r="AI107" t="inlineStr">
        <is>
          <t>kilogram</t>
        </is>
      </c>
      <c r="AJ107" t="inlineStr">
        <is>
          <t>kilogram</t>
        </is>
      </c>
      <c r="AK107" t="inlineStr">
        <is>
          <t>kilogram</t>
        </is>
      </c>
      <c r="AL107" t="inlineStr">
        <is>
          <t>kilogram</t>
        </is>
      </c>
      <c r="AM107" t="inlineStr">
        <is>
          <t>kilogram</t>
        </is>
      </c>
      <c r="AN107" t="inlineStr">
        <is>
          <t>kilogram</t>
        </is>
      </c>
      <c r="AO107" t="inlineStr">
        <is>
          <t>kilogram</t>
        </is>
      </c>
      <c r="AP107" t="inlineStr">
        <is>
          <t>kilogram</t>
        </is>
      </c>
      <c r="AQ107" t="inlineStr">
        <is>
          <t>kilogram</t>
        </is>
      </c>
      <c r="AR107" t="inlineStr">
        <is>
          <t>kilogram</t>
        </is>
      </c>
      <c r="AS107" t="inlineStr">
        <is>
          <t>kilogram</t>
        </is>
      </c>
      <c r="AT107" t="inlineStr">
        <is>
          <t>kilogram</t>
        </is>
      </c>
      <c r="AU107" t="inlineStr">
        <is>
          <t>kilogram</t>
        </is>
      </c>
      <c r="AV107" t="inlineStr">
        <is>
          <t>kilogram</t>
        </is>
      </c>
      <c r="AW107" t="inlineStr">
        <is>
          <t>kilogram</t>
        </is>
      </c>
      <c r="AX107" t="inlineStr">
        <is>
          <t>kilogram</t>
        </is>
      </c>
      <c r="AY107" t="inlineStr">
        <is>
          <t>kilogram</t>
        </is>
      </c>
      <c r="AZ107" t="inlineStr">
        <is>
          <t>kilogram</t>
        </is>
      </c>
      <c r="BA107" t="inlineStr">
        <is>
          <t>kilogram</t>
        </is>
      </c>
      <c r="BB107" t="inlineStr">
        <is>
          <t>kilogram</t>
        </is>
      </c>
      <c r="BC107" t="inlineStr">
        <is>
          <t>kilogram</t>
        </is>
      </c>
      <c r="BD107" t="inlineStr">
        <is>
          <t>kilogram</t>
        </is>
      </c>
      <c r="BE107" t="inlineStr">
        <is>
          <t>kilogram</t>
        </is>
      </c>
      <c r="BF107" t="inlineStr">
        <is>
          <t>kilogram</t>
        </is>
      </c>
      <c r="BG107" t="inlineStr">
        <is>
          <t>kilogram</t>
        </is>
      </c>
      <c r="BH107" t="inlineStr">
        <is>
          <t>kilogram</t>
        </is>
      </c>
      <c r="BI107" t="inlineStr">
        <is>
          <t>kilogram</t>
        </is>
      </c>
      <c r="BJ107" t="inlineStr">
        <is>
          <t>kilogram</t>
        </is>
      </c>
      <c r="BK107" t="inlineStr">
        <is>
          <t>kilogram</t>
        </is>
      </c>
      <c r="BL107" t="inlineStr">
        <is>
          <t>kilogram</t>
        </is>
      </c>
    </row>
    <row r="108">
      <c r="A108" t="inlineStr">
        <is>
          <t>Bicycle, battery electric, cargo bike</t>
        </is>
      </c>
      <c r="B108" t="inlineStr">
        <is>
          <t>unit</t>
        </is>
      </c>
      <c r="C108" t="inlineStr">
        <is>
          <t>kilogram</t>
        </is>
      </c>
      <c r="D108" t="inlineStr">
        <is>
          <t>unit</t>
        </is>
      </c>
      <c r="E108" t="inlineStr">
        <is>
          <t>kilogram</t>
        </is>
      </c>
      <c r="F108" t="inlineStr">
        <is>
          <t>kilogram</t>
        </is>
      </c>
      <c r="G108" t="inlineStr">
        <is>
          <t>kilogram</t>
        </is>
      </c>
      <c r="J108" t="inlineStr">
        <is>
          <t>unit</t>
        </is>
      </c>
      <c r="K108" t="inlineStr">
        <is>
          <t>kilogram</t>
        </is>
      </c>
      <c r="L108" t="inlineStr">
        <is>
          <t>kilowatt hour</t>
        </is>
      </c>
      <c r="M108" t="inlineStr">
        <is>
          <t>unit</t>
        </is>
      </c>
      <c r="N108" t="inlineStr">
        <is>
          <t>meter-year</t>
        </is>
      </c>
      <c r="O108" t="inlineStr">
        <is>
          <t>meter-year</t>
        </is>
      </c>
      <c r="P108" t="inlineStr">
        <is>
          <t>unit</t>
        </is>
      </c>
      <c r="Q108" t="inlineStr">
        <is>
          <t>unit</t>
        </is>
      </c>
      <c r="R108" t="inlineStr">
        <is>
          <t>kilogram</t>
        </is>
      </c>
      <c r="S108" t="inlineStr">
        <is>
          <t>kilogram</t>
        </is>
      </c>
      <c r="T108" t="inlineStr">
        <is>
          <t>kilogram</t>
        </is>
      </c>
      <c r="U108" t="inlineStr">
        <is>
          <t>kilogram</t>
        </is>
      </c>
      <c r="V108" t="inlineStr">
        <is>
          <t>kilogram</t>
        </is>
      </c>
      <c r="W108" t="inlineStr">
        <is>
          <t>kilogram</t>
        </is>
      </c>
      <c r="X108" t="inlineStr">
        <is>
          <t>kilogram</t>
        </is>
      </c>
      <c r="Y108" t="inlineStr">
        <is>
          <t>kilogram</t>
        </is>
      </c>
      <c r="Z108" t="inlineStr">
        <is>
          <t>kilogram</t>
        </is>
      </c>
      <c r="AA108" t="inlineStr">
        <is>
          <t>kilogram</t>
        </is>
      </c>
      <c r="AB108" t="inlineStr">
        <is>
          <t>kilogram</t>
        </is>
      </c>
      <c r="AC108" t="inlineStr">
        <is>
          <t>kilogram</t>
        </is>
      </c>
      <c r="AD108" t="inlineStr">
        <is>
          <t>kilogram</t>
        </is>
      </c>
      <c r="AE108" t="inlineStr">
        <is>
          <t>kilogram</t>
        </is>
      </c>
      <c r="AF108" t="inlineStr">
        <is>
          <t>kilogram</t>
        </is>
      </c>
      <c r="AG108" t="inlineStr">
        <is>
          <t>kilogram</t>
        </is>
      </c>
      <c r="AH108" t="inlineStr">
        <is>
          <t>kilogram</t>
        </is>
      </c>
      <c r="AI108" t="inlineStr">
        <is>
          <t>kilogram</t>
        </is>
      </c>
      <c r="AJ108" t="inlineStr">
        <is>
          <t>kilogram</t>
        </is>
      </c>
      <c r="AK108" t="inlineStr">
        <is>
          <t>kilogram</t>
        </is>
      </c>
      <c r="AL108" t="inlineStr">
        <is>
          <t>kilogram</t>
        </is>
      </c>
      <c r="AM108" t="inlineStr">
        <is>
          <t>kilogram</t>
        </is>
      </c>
      <c r="AN108" t="inlineStr">
        <is>
          <t>kilogram</t>
        </is>
      </c>
      <c r="AO108" t="inlineStr">
        <is>
          <t>kilogram</t>
        </is>
      </c>
      <c r="AP108" t="inlineStr">
        <is>
          <t>kilogram</t>
        </is>
      </c>
      <c r="AQ108" t="inlineStr">
        <is>
          <t>kilogram</t>
        </is>
      </c>
      <c r="AR108" t="inlineStr">
        <is>
          <t>kilogram</t>
        </is>
      </c>
      <c r="AS108" t="inlineStr">
        <is>
          <t>kilogram</t>
        </is>
      </c>
      <c r="AT108" t="inlineStr">
        <is>
          <t>kilogram</t>
        </is>
      </c>
      <c r="AU108" t="inlineStr">
        <is>
          <t>kilogram</t>
        </is>
      </c>
      <c r="AV108" t="inlineStr">
        <is>
          <t>kilogram</t>
        </is>
      </c>
      <c r="AW108" t="inlineStr">
        <is>
          <t>kilogram</t>
        </is>
      </c>
      <c r="AX108" t="inlineStr">
        <is>
          <t>kilogram</t>
        </is>
      </c>
      <c r="AY108" t="inlineStr">
        <is>
          <t>kilogram</t>
        </is>
      </c>
      <c r="AZ108" t="inlineStr">
        <is>
          <t>kilogram</t>
        </is>
      </c>
      <c r="BA108" t="inlineStr">
        <is>
          <t>kilogram</t>
        </is>
      </c>
      <c r="BB108" t="inlineStr">
        <is>
          <t>kilogram</t>
        </is>
      </c>
      <c r="BC108" t="inlineStr">
        <is>
          <t>kilogram</t>
        </is>
      </c>
      <c r="BD108" t="inlineStr">
        <is>
          <t>kilogram</t>
        </is>
      </c>
      <c r="BE108" t="inlineStr">
        <is>
          <t>kilogram</t>
        </is>
      </c>
      <c r="BF108" t="inlineStr">
        <is>
          <t>kilogram</t>
        </is>
      </c>
      <c r="BG108" t="inlineStr">
        <is>
          <t>kilogram</t>
        </is>
      </c>
      <c r="BH108" t="inlineStr">
        <is>
          <t>kilogram</t>
        </is>
      </c>
      <c r="BI108" t="inlineStr">
        <is>
          <t>kilogram</t>
        </is>
      </c>
      <c r="BJ108" t="inlineStr">
        <is>
          <t>kilogram</t>
        </is>
      </c>
      <c r="BK108" t="inlineStr">
        <is>
          <t>kilogram</t>
        </is>
      </c>
      <c r="BL108" t="inlineStr">
        <is>
          <t>kilogram</t>
        </is>
      </c>
    </row>
    <row r="109">
      <c r="A109" t="inlineStr">
        <is>
          <t>Tram, electric</t>
        </is>
      </c>
      <c r="B109" t="inlineStr">
        <is>
          <t>unit</t>
        </is>
      </c>
      <c r="C109" t="inlineStr">
        <is>
          <t>kilogram</t>
        </is>
      </c>
      <c r="D109" t="inlineStr">
        <is>
          <t>unit</t>
        </is>
      </c>
      <c r="E109" t="inlineStr">
        <is>
          <t>unit</t>
        </is>
      </c>
      <c r="F109" t="inlineStr">
        <is>
          <t>kilogram</t>
        </is>
      </c>
      <c r="G109" t="inlineStr">
        <is>
          <t>kilogram</t>
        </is>
      </c>
      <c r="K109" t="inlineStr">
        <is>
          <t>kilogram</t>
        </is>
      </c>
      <c r="L109" t="inlineStr">
        <is>
          <t>kilowatt hour</t>
        </is>
      </c>
      <c r="M109" t="inlineStr">
        <is>
          <t>unit</t>
        </is>
      </c>
      <c r="N109" t="inlineStr">
        <is>
          <t>meter-year</t>
        </is>
      </c>
      <c r="P109" t="inlineStr">
        <is>
          <t>unit</t>
        </is>
      </c>
      <c r="Q109" t="inlineStr">
        <is>
          <t>unit</t>
        </is>
      </c>
      <c r="R109" t="inlineStr">
        <is>
          <t>kilogram</t>
        </is>
      </c>
      <c r="S109" t="inlineStr">
        <is>
          <t>kilogram</t>
        </is>
      </c>
      <c r="T109" t="inlineStr">
        <is>
          <t>kilogram</t>
        </is>
      </c>
      <c r="U109" t="inlineStr">
        <is>
          <t>kilogram</t>
        </is>
      </c>
      <c r="V109" t="inlineStr">
        <is>
          <t>kilogram</t>
        </is>
      </c>
      <c r="W109" t="inlineStr">
        <is>
          <t>kilogram</t>
        </is>
      </c>
      <c r="X109" t="inlineStr">
        <is>
          <t>kilogram</t>
        </is>
      </c>
      <c r="Y109" t="inlineStr">
        <is>
          <t>kilogram</t>
        </is>
      </c>
      <c r="Z109" t="inlineStr">
        <is>
          <t>kilogram</t>
        </is>
      </c>
      <c r="AA109" t="inlineStr">
        <is>
          <t>kilogram</t>
        </is>
      </c>
      <c r="AB109" t="inlineStr">
        <is>
          <t>kilogram</t>
        </is>
      </c>
      <c r="AC109" t="inlineStr">
        <is>
          <t>kilogram</t>
        </is>
      </c>
      <c r="AD109" t="inlineStr">
        <is>
          <t>kilogram</t>
        </is>
      </c>
      <c r="AE109" t="inlineStr">
        <is>
          <t>kilogram</t>
        </is>
      </c>
      <c r="AF109" t="inlineStr">
        <is>
          <t>kilogram</t>
        </is>
      </c>
      <c r="AG109" t="inlineStr">
        <is>
          <t>kilogram</t>
        </is>
      </c>
      <c r="AH109" t="inlineStr">
        <is>
          <t>kilogram</t>
        </is>
      </c>
      <c r="AI109" t="inlineStr">
        <is>
          <t>kilogram</t>
        </is>
      </c>
      <c r="AJ109" t="inlineStr">
        <is>
          <t>kilogram</t>
        </is>
      </c>
      <c r="AK109" t="inlineStr">
        <is>
          <t>kilogram</t>
        </is>
      </c>
      <c r="AL109" t="inlineStr">
        <is>
          <t>kilogram</t>
        </is>
      </c>
      <c r="AM109" t="inlineStr">
        <is>
          <t>kilogram</t>
        </is>
      </c>
      <c r="AN109" t="inlineStr">
        <is>
          <t>kilogram</t>
        </is>
      </c>
      <c r="AO109" t="inlineStr">
        <is>
          <t>kilogram</t>
        </is>
      </c>
      <c r="AP109" t="inlineStr">
        <is>
          <t>kilogram</t>
        </is>
      </c>
      <c r="AQ109" t="inlineStr">
        <is>
          <t>kilogram</t>
        </is>
      </c>
      <c r="AR109" t="inlineStr">
        <is>
          <t>kilogram</t>
        </is>
      </c>
      <c r="AS109" t="inlineStr">
        <is>
          <t>kilogram</t>
        </is>
      </c>
      <c r="AT109" t="inlineStr">
        <is>
          <t>kilogram</t>
        </is>
      </c>
      <c r="AU109" t="inlineStr">
        <is>
          <t>kilogram</t>
        </is>
      </c>
      <c r="AV109" t="inlineStr">
        <is>
          <t>kilogram</t>
        </is>
      </c>
      <c r="AW109" t="inlineStr">
        <is>
          <t>kilogram</t>
        </is>
      </c>
      <c r="AX109" t="inlineStr">
        <is>
          <t>kilogram</t>
        </is>
      </c>
      <c r="AY109" t="inlineStr">
        <is>
          <t>kilogram</t>
        </is>
      </c>
      <c r="AZ109" t="inlineStr">
        <is>
          <t>kilogram</t>
        </is>
      </c>
      <c r="BA109" t="inlineStr">
        <is>
          <t>kilogram</t>
        </is>
      </c>
      <c r="BB109" t="inlineStr">
        <is>
          <t>kilogram</t>
        </is>
      </c>
      <c r="BC109" t="inlineStr">
        <is>
          <t>kilogram</t>
        </is>
      </c>
      <c r="BD109" t="inlineStr">
        <is>
          <t>kilogram</t>
        </is>
      </c>
      <c r="BE109" t="inlineStr">
        <is>
          <t>kilogram</t>
        </is>
      </c>
      <c r="BF109" t="inlineStr">
        <is>
          <t>kilogram</t>
        </is>
      </c>
      <c r="BG109" t="inlineStr">
        <is>
          <t>kilogram</t>
        </is>
      </c>
      <c r="BH109" t="inlineStr">
        <is>
          <t>kilogram</t>
        </is>
      </c>
      <c r="BI109" t="inlineStr">
        <is>
          <t>kilogram</t>
        </is>
      </c>
      <c r="BJ109" t="inlineStr">
        <is>
          <t>kilogram</t>
        </is>
      </c>
      <c r="BK109" t="inlineStr">
        <is>
          <t>kilogram</t>
        </is>
      </c>
      <c r="BL109" t="inlineStr">
        <is>
          <t>kilogram</t>
        </is>
      </c>
    </row>
    <row r="110">
      <c r="A110" t="inlineStr">
        <is>
          <t>Moped, gasoline, &lt;4kW, EURO-3</t>
        </is>
      </c>
      <c r="B110" t="inlineStr">
        <is>
          <t>unit</t>
        </is>
      </c>
      <c r="C110" t="inlineStr">
        <is>
          <t>kilogram</t>
        </is>
      </c>
      <c r="D110" t="inlineStr">
        <is>
          <t>unit</t>
        </is>
      </c>
      <c r="I110" t="inlineStr">
        <is>
          <t>kilogram</t>
        </is>
      </c>
      <c r="K110" t="inlineStr">
        <is>
          <t>kilogram</t>
        </is>
      </c>
      <c r="L110" t="inlineStr">
        <is>
          <t>kilowatt hour</t>
        </is>
      </c>
      <c r="M110" t="inlineStr">
        <is>
          <t>unit</t>
        </is>
      </c>
      <c r="N110" t="inlineStr">
        <is>
          <t>meter-year</t>
        </is>
      </c>
      <c r="O110" t="inlineStr">
        <is>
          <t>meter-year</t>
        </is>
      </c>
      <c r="R110" t="inlineStr">
        <is>
          <t>kilogram</t>
        </is>
      </c>
      <c r="S110" t="inlineStr">
        <is>
          <t>kilogram</t>
        </is>
      </c>
      <c r="T110" t="inlineStr">
        <is>
          <t>kilogram</t>
        </is>
      </c>
      <c r="U110" t="inlineStr">
        <is>
          <t>kilogram</t>
        </is>
      </c>
      <c r="V110" t="inlineStr">
        <is>
          <t>kilogram</t>
        </is>
      </c>
      <c r="W110" t="inlineStr">
        <is>
          <t>kilogram</t>
        </is>
      </c>
      <c r="X110" t="inlineStr">
        <is>
          <t>kilogram</t>
        </is>
      </c>
      <c r="Y110" t="inlineStr">
        <is>
          <t>kilogram</t>
        </is>
      </c>
      <c r="Z110" t="inlineStr">
        <is>
          <t>kilogram</t>
        </is>
      </c>
      <c r="AA110" t="inlineStr">
        <is>
          <t>kilogram</t>
        </is>
      </c>
      <c r="AB110" t="inlineStr">
        <is>
          <t>kilogram</t>
        </is>
      </c>
      <c r="AC110" t="inlineStr">
        <is>
          <t>kilogram</t>
        </is>
      </c>
      <c r="AD110" t="inlineStr">
        <is>
          <t>kilogram</t>
        </is>
      </c>
      <c r="AE110" t="inlineStr">
        <is>
          <t>kilogram</t>
        </is>
      </c>
      <c r="AF110" t="inlineStr">
        <is>
          <t>kilogram</t>
        </is>
      </c>
      <c r="AG110" t="inlineStr">
        <is>
          <t>kilogram</t>
        </is>
      </c>
      <c r="AH110" t="inlineStr">
        <is>
          <t>kilogram</t>
        </is>
      </c>
      <c r="AI110" t="inlineStr">
        <is>
          <t>kilogram</t>
        </is>
      </c>
      <c r="AJ110" t="inlineStr">
        <is>
          <t>kilogram</t>
        </is>
      </c>
      <c r="AK110" t="inlineStr">
        <is>
          <t>kilogram</t>
        </is>
      </c>
      <c r="AL110" t="inlineStr">
        <is>
          <t>kilogram</t>
        </is>
      </c>
      <c r="AM110" t="inlineStr">
        <is>
          <t>kilogram</t>
        </is>
      </c>
      <c r="AN110" t="inlineStr">
        <is>
          <t>kilogram</t>
        </is>
      </c>
      <c r="AO110" t="inlineStr">
        <is>
          <t>kilogram</t>
        </is>
      </c>
      <c r="AP110" t="inlineStr">
        <is>
          <t>kilogram</t>
        </is>
      </c>
      <c r="AQ110" t="inlineStr">
        <is>
          <t>kilogram</t>
        </is>
      </c>
      <c r="AR110" t="inlineStr">
        <is>
          <t>kilogram</t>
        </is>
      </c>
      <c r="AS110" t="inlineStr">
        <is>
          <t>kilogram</t>
        </is>
      </c>
      <c r="AT110" t="inlineStr">
        <is>
          <t>kilogram</t>
        </is>
      </c>
      <c r="AU110" t="inlineStr">
        <is>
          <t>kilogram</t>
        </is>
      </c>
      <c r="AV110" t="inlineStr">
        <is>
          <t>kilogram</t>
        </is>
      </c>
      <c r="AW110" t="inlineStr">
        <is>
          <t>kilogram</t>
        </is>
      </c>
      <c r="AX110" t="inlineStr">
        <is>
          <t>kilogram</t>
        </is>
      </c>
      <c r="AY110" t="inlineStr">
        <is>
          <t>kilogram</t>
        </is>
      </c>
      <c r="AZ110" t="inlineStr">
        <is>
          <t>kilogram</t>
        </is>
      </c>
      <c r="BA110" t="inlineStr">
        <is>
          <t>kilogram</t>
        </is>
      </c>
      <c r="BB110" t="inlineStr">
        <is>
          <t>kilogram</t>
        </is>
      </c>
      <c r="BC110" t="inlineStr">
        <is>
          <t>kilogram</t>
        </is>
      </c>
      <c r="BD110" t="inlineStr">
        <is>
          <t>kilogram</t>
        </is>
      </c>
      <c r="BE110" t="inlineStr">
        <is>
          <t>kilogram</t>
        </is>
      </c>
      <c r="BF110" t="inlineStr">
        <is>
          <t>kilogram</t>
        </is>
      </c>
      <c r="BG110" t="inlineStr">
        <is>
          <t>kilogram</t>
        </is>
      </c>
      <c r="BH110" t="inlineStr">
        <is>
          <t>kilogram</t>
        </is>
      </c>
      <c r="BI110" t="inlineStr">
        <is>
          <t>kilogram</t>
        </is>
      </c>
      <c r="BJ110" t="inlineStr">
        <is>
          <t>kilogram</t>
        </is>
      </c>
      <c r="BK110" t="inlineStr">
        <is>
          <t>kilogram</t>
        </is>
      </c>
      <c r="BL110" t="inlineStr">
        <is>
          <t>kilogram</t>
        </is>
      </c>
    </row>
    <row r="111">
      <c r="A111" t="inlineStr">
        <is>
          <t>Moped, gasoline, &lt;4kW, EURO-4</t>
        </is>
      </c>
      <c r="B111" t="inlineStr">
        <is>
          <t>unit</t>
        </is>
      </c>
      <c r="C111" t="inlineStr">
        <is>
          <t>kilogram</t>
        </is>
      </c>
      <c r="D111" t="inlineStr">
        <is>
          <t>unit</t>
        </is>
      </c>
      <c r="I111" t="inlineStr">
        <is>
          <t>kilogram</t>
        </is>
      </c>
      <c r="K111" t="inlineStr">
        <is>
          <t>kilogram</t>
        </is>
      </c>
      <c r="L111" t="inlineStr">
        <is>
          <t>kilowatt hour</t>
        </is>
      </c>
      <c r="M111" t="inlineStr">
        <is>
          <t>unit</t>
        </is>
      </c>
      <c r="N111" t="inlineStr">
        <is>
          <t>meter-year</t>
        </is>
      </c>
      <c r="O111" t="inlineStr">
        <is>
          <t>meter-year</t>
        </is>
      </c>
      <c r="R111" t="inlineStr">
        <is>
          <t>kilogram</t>
        </is>
      </c>
      <c r="S111" t="inlineStr">
        <is>
          <t>kilogram</t>
        </is>
      </c>
      <c r="T111" t="inlineStr">
        <is>
          <t>kilogram</t>
        </is>
      </c>
      <c r="U111" t="inlineStr">
        <is>
          <t>kilogram</t>
        </is>
      </c>
      <c r="V111" t="inlineStr">
        <is>
          <t>kilogram</t>
        </is>
      </c>
      <c r="W111" t="inlineStr">
        <is>
          <t>kilogram</t>
        </is>
      </c>
      <c r="X111" t="inlineStr">
        <is>
          <t>kilogram</t>
        </is>
      </c>
      <c r="Y111" t="inlineStr">
        <is>
          <t>kilogram</t>
        </is>
      </c>
      <c r="Z111" t="inlineStr">
        <is>
          <t>kilogram</t>
        </is>
      </c>
      <c r="AA111" t="inlineStr">
        <is>
          <t>kilogram</t>
        </is>
      </c>
      <c r="AB111" t="inlineStr">
        <is>
          <t>kilogram</t>
        </is>
      </c>
      <c r="AC111" t="inlineStr">
        <is>
          <t>kilogram</t>
        </is>
      </c>
      <c r="AD111" t="inlineStr">
        <is>
          <t>kilogram</t>
        </is>
      </c>
      <c r="AE111" t="inlineStr">
        <is>
          <t>kilogram</t>
        </is>
      </c>
      <c r="AF111" t="inlineStr">
        <is>
          <t>kilogram</t>
        </is>
      </c>
      <c r="AG111" t="inlineStr">
        <is>
          <t>kilogram</t>
        </is>
      </c>
      <c r="AH111" t="inlineStr">
        <is>
          <t>kilogram</t>
        </is>
      </c>
      <c r="AI111" t="inlineStr">
        <is>
          <t>kilogram</t>
        </is>
      </c>
      <c r="AJ111" t="inlineStr">
        <is>
          <t>kilogram</t>
        </is>
      </c>
      <c r="AK111" t="inlineStr">
        <is>
          <t>kilogram</t>
        </is>
      </c>
      <c r="AL111" t="inlineStr">
        <is>
          <t>kilogram</t>
        </is>
      </c>
      <c r="AM111" t="inlineStr">
        <is>
          <t>kilogram</t>
        </is>
      </c>
      <c r="AN111" t="inlineStr">
        <is>
          <t>kilogram</t>
        </is>
      </c>
      <c r="AO111" t="inlineStr">
        <is>
          <t>kilogram</t>
        </is>
      </c>
      <c r="AP111" t="inlineStr">
        <is>
          <t>kilogram</t>
        </is>
      </c>
      <c r="AQ111" t="inlineStr">
        <is>
          <t>kilogram</t>
        </is>
      </c>
      <c r="AR111" t="inlineStr">
        <is>
          <t>kilogram</t>
        </is>
      </c>
      <c r="AS111" t="inlineStr">
        <is>
          <t>kilogram</t>
        </is>
      </c>
      <c r="AT111" t="inlineStr">
        <is>
          <t>kilogram</t>
        </is>
      </c>
      <c r="AU111" t="inlineStr">
        <is>
          <t>kilogram</t>
        </is>
      </c>
      <c r="AV111" t="inlineStr">
        <is>
          <t>kilogram</t>
        </is>
      </c>
      <c r="AW111" t="inlineStr">
        <is>
          <t>kilogram</t>
        </is>
      </c>
      <c r="AX111" t="inlineStr">
        <is>
          <t>kilogram</t>
        </is>
      </c>
      <c r="AY111" t="inlineStr">
        <is>
          <t>kilogram</t>
        </is>
      </c>
      <c r="AZ111" t="inlineStr">
        <is>
          <t>kilogram</t>
        </is>
      </c>
      <c r="BA111" t="inlineStr">
        <is>
          <t>kilogram</t>
        </is>
      </c>
      <c r="BB111" t="inlineStr">
        <is>
          <t>kilogram</t>
        </is>
      </c>
      <c r="BC111" t="inlineStr">
        <is>
          <t>kilogram</t>
        </is>
      </c>
      <c r="BD111" t="inlineStr">
        <is>
          <t>kilogram</t>
        </is>
      </c>
      <c r="BE111" t="inlineStr">
        <is>
          <t>kilogram</t>
        </is>
      </c>
      <c r="BF111" t="inlineStr">
        <is>
          <t>kilogram</t>
        </is>
      </c>
      <c r="BG111" t="inlineStr">
        <is>
          <t>kilogram</t>
        </is>
      </c>
      <c r="BH111" t="inlineStr">
        <is>
          <t>kilogram</t>
        </is>
      </c>
      <c r="BI111" t="inlineStr">
        <is>
          <t>kilogram</t>
        </is>
      </c>
      <c r="BJ111" t="inlineStr">
        <is>
          <t>kilogram</t>
        </is>
      </c>
      <c r="BK111" t="inlineStr">
        <is>
          <t>kilogram</t>
        </is>
      </c>
      <c r="BL111" t="inlineStr">
        <is>
          <t>kilogram</t>
        </is>
      </c>
    </row>
    <row r="112">
      <c r="A112" t="inlineStr">
        <is>
          <t>Moped, gasoline, &lt;4kW, EURO-5</t>
        </is>
      </c>
      <c r="B112" t="inlineStr">
        <is>
          <t>unit</t>
        </is>
      </c>
      <c r="C112" t="inlineStr">
        <is>
          <t>kilogram</t>
        </is>
      </c>
      <c r="D112" t="inlineStr">
        <is>
          <t>unit</t>
        </is>
      </c>
      <c r="I112" t="inlineStr">
        <is>
          <t>kilogram</t>
        </is>
      </c>
      <c r="K112" t="inlineStr">
        <is>
          <t>kilogram</t>
        </is>
      </c>
      <c r="L112" t="inlineStr">
        <is>
          <t>kilowatt hour</t>
        </is>
      </c>
      <c r="M112" t="inlineStr">
        <is>
          <t>unit</t>
        </is>
      </c>
      <c r="N112" t="inlineStr">
        <is>
          <t>meter-year</t>
        </is>
      </c>
      <c r="O112" t="inlineStr">
        <is>
          <t>meter-year</t>
        </is>
      </c>
      <c r="R112" t="inlineStr">
        <is>
          <t>kilogram</t>
        </is>
      </c>
      <c r="S112" t="inlineStr">
        <is>
          <t>kilogram</t>
        </is>
      </c>
      <c r="T112" t="inlineStr">
        <is>
          <t>kilogram</t>
        </is>
      </c>
      <c r="U112" t="inlineStr">
        <is>
          <t>kilogram</t>
        </is>
      </c>
      <c r="V112" t="inlineStr">
        <is>
          <t>kilogram</t>
        </is>
      </c>
      <c r="W112" t="inlineStr">
        <is>
          <t>kilogram</t>
        </is>
      </c>
      <c r="X112" t="inlineStr">
        <is>
          <t>kilogram</t>
        </is>
      </c>
      <c r="Y112" t="inlineStr">
        <is>
          <t>kilogram</t>
        </is>
      </c>
      <c r="Z112" t="inlineStr">
        <is>
          <t>kilogram</t>
        </is>
      </c>
      <c r="AA112" t="inlineStr">
        <is>
          <t>kilogram</t>
        </is>
      </c>
      <c r="AB112" t="inlineStr">
        <is>
          <t>kilogram</t>
        </is>
      </c>
      <c r="AC112" t="inlineStr">
        <is>
          <t>kilogram</t>
        </is>
      </c>
      <c r="AD112" t="inlineStr">
        <is>
          <t>kilogram</t>
        </is>
      </c>
      <c r="AE112" t="inlineStr">
        <is>
          <t>kilogram</t>
        </is>
      </c>
      <c r="AF112" t="inlineStr">
        <is>
          <t>kilogram</t>
        </is>
      </c>
      <c r="AG112" t="inlineStr">
        <is>
          <t>kilogram</t>
        </is>
      </c>
      <c r="AH112" t="inlineStr">
        <is>
          <t>kilogram</t>
        </is>
      </c>
      <c r="AI112" t="inlineStr">
        <is>
          <t>kilogram</t>
        </is>
      </c>
      <c r="AJ112" t="inlineStr">
        <is>
          <t>kilogram</t>
        </is>
      </c>
      <c r="AK112" t="inlineStr">
        <is>
          <t>kilogram</t>
        </is>
      </c>
      <c r="AL112" t="inlineStr">
        <is>
          <t>kilogram</t>
        </is>
      </c>
      <c r="AM112" t="inlineStr">
        <is>
          <t>kilogram</t>
        </is>
      </c>
      <c r="AN112" t="inlineStr">
        <is>
          <t>kilogram</t>
        </is>
      </c>
      <c r="AO112" t="inlineStr">
        <is>
          <t>kilogram</t>
        </is>
      </c>
      <c r="AP112" t="inlineStr">
        <is>
          <t>kilogram</t>
        </is>
      </c>
      <c r="AQ112" t="inlineStr">
        <is>
          <t>kilogram</t>
        </is>
      </c>
      <c r="AR112" t="inlineStr">
        <is>
          <t>kilogram</t>
        </is>
      </c>
      <c r="AS112" t="inlineStr">
        <is>
          <t>kilogram</t>
        </is>
      </c>
      <c r="AT112" t="inlineStr">
        <is>
          <t>kilogram</t>
        </is>
      </c>
      <c r="AU112" t="inlineStr">
        <is>
          <t>kilogram</t>
        </is>
      </c>
      <c r="AV112" t="inlineStr">
        <is>
          <t>kilogram</t>
        </is>
      </c>
      <c r="AW112" t="inlineStr">
        <is>
          <t>kilogram</t>
        </is>
      </c>
      <c r="AX112" t="inlineStr">
        <is>
          <t>kilogram</t>
        </is>
      </c>
      <c r="AY112" t="inlineStr">
        <is>
          <t>kilogram</t>
        </is>
      </c>
      <c r="AZ112" t="inlineStr">
        <is>
          <t>kilogram</t>
        </is>
      </c>
      <c r="BA112" t="inlineStr">
        <is>
          <t>kilogram</t>
        </is>
      </c>
      <c r="BB112" t="inlineStr">
        <is>
          <t>kilogram</t>
        </is>
      </c>
      <c r="BC112" t="inlineStr">
        <is>
          <t>kilogram</t>
        </is>
      </c>
      <c r="BD112" t="inlineStr">
        <is>
          <t>kilogram</t>
        </is>
      </c>
      <c r="BE112" t="inlineStr">
        <is>
          <t>kilogram</t>
        </is>
      </c>
      <c r="BF112" t="inlineStr">
        <is>
          <t>kilogram</t>
        </is>
      </c>
      <c r="BG112" t="inlineStr">
        <is>
          <t>kilogram</t>
        </is>
      </c>
      <c r="BH112" t="inlineStr">
        <is>
          <t>kilogram</t>
        </is>
      </c>
      <c r="BI112" t="inlineStr">
        <is>
          <t>kilogram</t>
        </is>
      </c>
      <c r="BJ112" t="inlineStr">
        <is>
          <t>kilogram</t>
        </is>
      </c>
      <c r="BK112" t="inlineStr">
        <is>
          <t>kilogram</t>
        </is>
      </c>
      <c r="BL112" t="inlineStr">
        <is>
          <t>kilogram</t>
        </is>
      </c>
    </row>
    <row r="113">
      <c r="A113" t="inlineStr">
        <is>
          <t>Scooter, gasoline, &lt;4kW, EURO-3</t>
        </is>
      </c>
      <c r="B113" t="inlineStr">
        <is>
          <t>unit</t>
        </is>
      </c>
      <c r="C113" t="inlineStr">
        <is>
          <t>kilogram</t>
        </is>
      </c>
      <c r="D113" t="inlineStr">
        <is>
          <t>unit</t>
        </is>
      </c>
      <c r="I113" t="inlineStr">
        <is>
          <t>kilogram</t>
        </is>
      </c>
      <c r="K113" t="inlineStr">
        <is>
          <t>kilogram</t>
        </is>
      </c>
      <c r="L113" t="inlineStr">
        <is>
          <t>kilowatt hour</t>
        </is>
      </c>
      <c r="M113" t="inlineStr">
        <is>
          <t>unit</t>
        </is>
      </c>
      <c r="N113" t="inlineStr">
        <is>
          <t>meter-year</t>
        </is>
      </c>
      <c r="O113" t="inlineStr">
        <is>
          <t>meter-year</t>
        </is>
      </c>
      <c r="R113" t="inlineStr">
        <is>
          <t>kilogram</t>
        </is>
      </c>
      <c r="S113" t="inlineStr">
        <is>
          <t>kilogram</t>
        </is>
      </c>
      <c r="T113" t="inlineStr">
        <is>
          <t>kilogram</t>
        </is>
      </c>
      <c r="U113" t="inlineStr">
        <is>
          <t>kilogram</t>
        </is>
      </c>
      <c r="V113" t="inlineStr">
        <is>
          <t>kilogram</t>
        </is>
      </c>
      <c r="W113" t="inlineStr">
        <is>
          <t>kilogram</t>
        </is>
      </c>
      <c r="X113" t="inlineStr">
        <is>
          <t>kilogram</t>
        </is>
      </c>
      <c r="Y113" t="inlineStr">
        <is>
          <t>kilogram</t>
        </is>
      </c>
      <c r="Z113" t="inlineStr">
        <is>
          <t>kilogram</t>
        </is>
      </c>
      <c r="AA113" t="inlineStr">
        <is>
          <t>kilogram</t>
        </is>
      </c>
      <c r="AB113" t="inlineStr">
        <is>
          <t>kilogram</t>
        </is>
      </c>
      <c r="AC113" t="inlineStr">
        <is>
          <t>kilogram</t>
        </is>
      </c>
      <c r="AD113" t="inlineStr">
        <is>
          <t>kilogram</t>
        </is>
      </c>
      <c r="AE113" t="inlineStr">
        <is>
          <t>kilogram</t>
        </is>
      </c>
      <c r="AF113" t="inlineStr">
        <is>
          <t>kilogram</t>
        </is>
      </c>
      <c r="AG113" t="inlineStr">
        <is>
          <t>kilogram</t>
        </is>
      </c>
      <c r="AH113" t="inlineStr">
        <is>
          <t>kilogram</t>
        </is>
      </c>
      <c r="AI113" t="inlineStr">
        <is>
          <t>kilogram</t>
        </is>
      </c>
      <c r="AJ113" t="inlineStr">
        <is>
          <t>kilogram</t>
        </is>
      </c>
      <c r="AK113" t="inlineStr">
        <is>
          <t>kilogram</t>
        </is>
      </c>
      <c r="AL113" t="inlineStr">
        <is>
          <t>kilogram</t>
        </is>
      </c>
      <c r="AM113" t="inlineStr">
        <is>
          <t>kilogram</t>
        </is>
      </c>
      <c r="AN113" t="inlineStr">
        <is>
          <t>kilogram</t>
        </is>
      </c>
      <c r="AO113" t="inlineStr">
        <is>
          <t>kilogram</t>
        </is>
      </c>
      <c r="AP113" t="inlineStr">
        <is>
          <t>kilogram</t>
        </is>
      </c>
      <c r="AQ113" t="inlineStr">
        <is>
          <t>kilogram</t>
        </is>
      </c>
      <c r="AR113" t="inlineStr">
        <is>
          <t>kilogram</t>
        </is>
      </c>
      <c r="AS113" t="inlineStr">
        <is>
          <t>kilogram</t>
        </is>
      </c>
      <c r="AT113" t="inlineStr">
        <is>
          <t>kilogram</t>
        </is>
      </c>
      <c r="AU113" t="inlineStr">
        <is>
          <t>kilogram</t>
        </is>
      </c>
      <c r="AV113" t="inlineStr">
        <is>
          <t>kilogram</t>
        </is>
      </c>
      <c r="AW113" t="inlineStr">
        <is>
          <t>kilogram</t>
        </is>
      </c>
      <c r="AX113" t="inlineStr">
        <is>
          <t>kilogram</t>
        </is>
      </c>
      <c r="AY113" t="inlineStr">
        <is>
          <t>kilogram</t>
        </is>
      </c>
      <c r="AZ113" t="inlineStr">
        <is>
          <t>kilogram</t>
        </is>
      </c>
      <c r="BA113" t="inlineStr">
        <is>
          <t>kilogram</t>
        </is>
      </c>
      <c r="BB113" t="inlineStr">
        <is>
          <t>kilogram</t>
        </is>
      </c>
      <c r="BC113" t="inlineStr">
        <is>
          <t>kilogram</t>
        </is>
      </c>
      <c r="BD113" t="inlineStr">
        <is>
          <t>kilogram</t>
        </is>
      </c>
      <c r="BE113" t="inlineStr">
        <is>
          <t>kilogram</t>
        </is>
      </c>
      <c r="BF113" t="inlineStr">
        <is>
          <t>kilogram</t>
        </is>
      </c>
      <c r="BG113" t="inlineStr">
        <is>
          <t>kilogram</t>
        </is>
      </c>
      <c r="BH113" t="inlineStr">
        <is>
          <t>kilogram</t>
        </is>
      </c>
      <c r="BI113" t="inlineStr">
        <is>
          <t>kilogram</t>
        </is>
      </c>
      <c r="BJ113" t="inlineStr">
        <is>
          <t>kilogram</t>
        </is>
      </c>
      <c r="BK113" t="inlineStr">
        <is>
          <t>kilogram</t>
        </is>
      </c>
      <c r="BL113" t="inlineStr">
        <is>
          <t>kilogram</t>
        </is>
      </c>
    </row>
    <row r="114">
      <c r="A114" t="inlineStr">
        <is>
          <t>Scooter, gasoline, &lt;4kW, EURO-4</t>
        </is>
      </c>
      <c r="B114" t="inlineStr">
        <is>
          <t>unit</t>
        </is>
      </c>
      <c r="C114" t="inlineStr">
        <is>
          <t>kilogram</t>
        </is>
      </c>
      <c r="D114" t="inlineStr">
        <is>
          <t>unit</t>
        </is>
      </c>
      <c r="I114" t="inlineStr">
        <is>
          <t>kilogram</t>
        </is>
      </c>
      <c r="K114" t="inlineStr">
        <is>
          <t>kilogram</t>
        </is>
      </c>
      <c r="L114" t="inlineStr">
        <is>
          <t>kilowatt hour</t>
        </is>
      </c>
      <c r="M114" t="inlineStr">
        <is>
          <t>unit</t>
        </is>
      </c>
      <c r="N114" t="inlineStr">
        <is>
          <t>meter-year</t>
        </is>
      </c>
      <c r="O114" t="inlineStr">
        <is>
          <t>meter-year</t>
        </is>
      </c>
      <c r="R114" t="inlineStr">
        <is>
          <t>kilogram</t>
        </is>
      </c>
      <c r="S114" t="inlineStr">
        <is>
          <t>kilogram</t>
        </is>
      </c>
      <c r="T114" t="inlineStr">
        <is>
          <t>kilogram</t>
        </is>
      </c>
      <c r="U114" t="inlineStr">
        <is>
          <t>kilogram</t>
        </is>
      </c>
      <c r="V114" t="inlineStr">
        <is>
          <t>kilogram</t>
        </is>
      </c>
      <c r="W114" t="inlineStr">
        <is>
          <t>kilogram</t>
        </is>
      </c>
      <c r="X114" t="inlineStr">
        <is>
          <t>kilogram</t>
        </is>
      </c>
      <c r="Y114" t="inlineStr">
        <is>
          <t>kilogram</t>
        </is>
      </c>
      <c r="Z114" t="inlineStr">
        <is>
          <t>kilogram</t>
        </is>
      </c>
      <c r="AA114" t="inlineStr">
        <is>
          <t>kilogram</t>
        </is>
      </c>
      <c r="AB114" t="inlineStr">
        <is>
          <t>kilogram</t>
        </is>
      </c>
      <c r="AC114" t="inlineStr">
        <is>
          <t>kilogram</t>
        </is>
      </c>
      <c r="AD114" t="inlineStr">
        <is>
          <t>kilogram</t>
        </is>
      </c>
      <c r="AE114" t="inlineStr">
        <is>
          <t>kilogram</t>
        </is>
      </c>
      <c r="AF114" t="inlineStr">
        <is>
          <t>kilogram</t>
        </is>
      </c>
      <c r="AG114" t="inlineStr">
        <is>
          <t>kilogram</t>
        </is>
      </c>
      <c r="AH114" t="inlineStr">
        <is>
          <t>kilogram</t>
        </is>
      </c>
      <c r="AI114" t="inlineStr">
        <is>
          <t>kilogram</t>
        </is>
      </c>
      <c r="AJ114" t="inlineStr">
        <is>
          <t>kilogram</t>
        </is>
      </c>
      <c r="AK114" t="inlineStr">
        <is>
          <t>kilogram</t>
        </is>
      </c>
      <c r="AL114" t="inlineStr">
        <is>
          <t>kilogram</t>
        </is>
      </c>
      <c r="AM114" t="inlineStr">
        <is>
          <t>kilogram</t>
        </is>
      </c>
      <c r="AN114" t="inlineStr">
        <is>
          <t>kilogram</t>
        </is>
      </c>
      <c r="AO114" t="inlineStr">
        <is>
          <t>kilogram</t>
        </is>
      </c>
      <c r="AP114" t="inlineStr">
        <is>
          <t>kilogram</t>
        </is>
      </c>
      <c r="AQ114" t="inlineStr">
        <is>
          <t>kilogram</t>
        </is>
      </c>
      <c r="AR114" t="inlineStr">
        <is>
          <t>kilogram</t>
        </is>
      </c>
      <c r="AS114" t="inlineStr">
        <is>
          <t>kilogram</t>
        </is>
      </c>
      <c r="AT114" t="inlineStr">
        <is>
          <t>kilogram</t>
        </is>
      </c>
      <c r="AU114" t="inlineStr">
        <is>
          <t>kilogram</t>
        </is>
      </c>
      <c r="AV114" t="inlineStr">
        <is>
          <t>kilogram</t>
        </is>
      </c>
      <c r="AW114" t="inlineStr">
        <is>
          <t>kilogram</t>
        </is>
      </c>
      <c r="AX114" t="inlineStr">
        <is>
          <t>kilogram</t>
        </is>
      </c>
      <c r="AY114" t="inlineStr">
        <is>
          <t>kilogram</t>
        </is>
      </c>
      <c r="AZ114" t="inlineStr">
        <is>
          <t>kilogram</t>
        </is>
      </c>
      <c r="BA114" t="inlineStr">
        <is>
          <t>kilogram</t>
        </is>
      </c>
      <c r="BB114" t="inlineStr">
        <is>
          <t>kilogram</t>
        </is>
      </c>
      <c r="BC114" t="inlineStr">
        <is>
          <t>kilogram</t>
        </is>
      </c>
      <c r="BD114" t="inlineStr">
        <is>
          <t>kilogram</t>
        </is>
      </c>
      <c r="BE114" t="inlineStr">
        <is>
          <t>kilogram</t>
        </is>
      </c>
      <c r="BF114" t="inlineStr">
        <is>
          <t>kilogram</t>
        </is>
      </c>
      <c r="BG114" t="inlineStr">
        <is>
          <t>kilogram</t>
        </is>
      </c>
      <c r="BH114" t="inlineStr">
        <is>
          <t>kilogram</t>
        </is>
      </c>
      <c r="BI114" t="inlineStr">
        <is>
          <t>kilogram</t>
        </is>
      </c>
      <c r="BJ114" t="inlineStr">
        <is>
          <t>kilogram</t>
        </is>
      </c>
      <c r="BK114" t="inlineStr">
        <is>
          <t>kilogram</t>
        </is>
      </c>
      <c r="BL114" t="inlineStr">
        <is>
          <t>kilogram</t>
        </is>
      </c>
    </row>
    <row r="115">
      <c r="A115" t="inlineStr">
        <is>
          <t>Scooter, gasoline, &lt;4kW, EURO-5</t>
        </is>
      </c>
      <c r="B115" t="inlineStr">
        <is>
          <t>unit</t>
        </is>
      </c>
      <c r="C115" t="inlineStr">
        <is>
          <t>kilogram</t>
        </is>
      </c>
      <c r="D115" t="inlineStr">
        <is>
          <t>unit</t>
        </is>
      </c>
      <c r="I115" t="inlineStr">
        <is>
          <t>kilogram</t>
        </is>
      </c>
      <c r="K115" t="inlineStr">
        <is>
          <t>kilogram</t>
        </is>
      </c>
      <c r="L115" t="inlineStr">
        <is>
          <t>kilowatt hour</t>
        </is>
      </c>
      <c r="M115" t="inlineStr">
        <is>
          <t>unit</t>
        </is>
      </c>
      <c r="N115" t="inlineStr">
        <is>
          <t>meter-year</t>
        </is>
      </c>
      <c r="O115" t="inlineStr">
        <is>
          <t>meter-year</t>
        </is>
      </c>
      <c r="R115" t="inlineStr">
        <is>
          <t>kilogram</t>
        </is>
      </c>
      <c r="S115" t="inlineStr">
        <is>
          <t>kilogram</t>
        </is>
      </c>
      <c r="T115" t="inlineStr">
        <is>
          <t>kilogram</t>
        </is>
      </c>
      <c r="U115" t="inlineStr">
        <is>
          <t>kilogram</t>
        </is>
      </c>
      <c r="V115" t="inlineStr">
        <is>
          <t>kilogram</t>
        </is>
      </c>
      <c r="W115" t="inlineStr">
        <is>
          <t>kilogram</t>
        </is>
      </c>
      <c r="X115" t="inlineStr">
        <is>
          <t>kilogram</t>
        </is>
      </c>
      <c r="Y115" t="inlineStr">
        <is>
          <t>kilogram</t>
        </is>
      </c>
      <c r="Z115" t="inlineStr">
        <is>
          <t>kilogram</t>
        </is>
      </c>
      <c r="AA115" t="inlineStr">
        <is>
          <t>kilogram</t>
        </is>
      </c>
      <c r="AB115" t="inlineStr">
        <is>
          <t>kilogram</t>
        </is>
      </c>
      <c r="AC115" t="inlineStr">
        <is>
          <t>kilogram</t>
        </is>
      </c>
      <c r="AD115" t="inlineStr">
        <is>
          <t>kilogram</t>
        </is>
      </c>
      <c r="AE115" t="inlineStr">
        <is>
          <t>kilogram</t>
        </is>
      </c>
      <c r="AF115" t="inlineStr">
        <is>
          <t>kilogram</t>
        </is>
      </c>
      <c r="AG115" t="inlineStr">
        <is>
          <t>kilogram</t>
        </is>
      </c>
      <c r="AH115" t="inlineStr">
        <is>
          <t>kilogram</t>
        </is>
      </c>
      <c r="AI115" t="inlineStr">
        <is>
          <t>kilogram</t>
        </is>
      </c>
      <c r="AJ115" t="inlineStr">
        <is>
          <t>kilogram</t>
        </is>
      </c>
      <c r="AK115" t="inlineStr">
        <is>
          <t>kilogram</t>
        </is>
      </c>
      <c r="AL115" t="inlineStr">
        <is>
          <t>kilogram</t>
        </is>
      </c>
      <c r="AM115" t="inlineStr">
        <is>
          <t>kilogram</t>
        </is>
      </c>
      <c r="AN115" t="inlineStr">
        <is>
          <t>kilogram</t>
        </is>
      </c>
      <c r="AO115" t="inlineStr">
        <is>
          <t>kilogram</t>
        </is>
      </c>
      <c r="AP115" t="inlineStr">
        <is>
          <t>kilogram</t>
        </is>
      </c>
      <c r="AQ115" t="inlineStr">
        <is>
          <t>kilogram</t>
        </is>
      </c>
      <c r="AR115" t="inlineStr">
        <is>
          <t>kilogram</t>
        </is>
      </c>
      <c r="AS115" t="inlineStr">
        <is>
          <t>kilogram</t>
        </is>
      </c>
      <c r="AT115" t="inlineStr">
        <is>
          <t>kilogram</t>
        </is>
      </c>
      <c r="AU115" t="inlineStr">
        <is>
          <t>kilogram</t>
        </is>
      </c>
      <c r="AV115" t="inlineStr">
        <is>
          <t>kilogram</t>
        </is>
      </c>
      <c r="AW115" t="inlineStr">
        <is>
          <t>kilogram</t>
        </is>
      </c>
      <c r="AX115" t="inlineStr">
        <is>
          <t>kilogram</t>
        </is>
      </c>
      <c r="AY115" t="inlineStr">
        <is>
          <t>kilogram</t>
        </is>
      </c>
      <c r="AZ115" t="inlineStr">
        <is>
          <t>kilogram</t>
        </is>
      </c>
      <c r="BA115" t="inlineStr">
        <is>
          <t>kilogram</t>
        </is>
      </c>
      <c r="BB115" t="inlineStr">
        <is>
          <t>kilogram</t>
        </is>
      </c>
      <c r="BC115" t="inlineStr">
        <is>
          <t>kilogram</t>
        </is>
      </c>
      <c r="BD115" t="inlineStr">
        <is>
          <t>kilogram</t>
        </is>
      </c>
      <c r="BE115" t="inlineStr">
        <is>
          <t>kilogram</t>
        </is>
      </c>
      <c r="BF115" t="inlineStr">
        <is>
          <t>kilogram</t>
        </is>
      </c>
      <c r="BG115" t="inlineStr">
        <is>
          <t>kilogram</t>
        </is>
      </c>
      <c r="BH115" t="inlineStr">
        <is>
          <t>kilogram</t>
        </is>
      </c>
      <c r="BI115" t="inlineStr">
        <is>
          <t>kilogram</t>
        </is>
      </c>
      <c r="BJ115" t="inlineStr">
        <is>
          <t>kilogram</t>
        </is>
      </c>
      <c r="BK115" t="inlineStr">
        <is>
          <t>kilogram</t>
        </is>
      </c>
      <c r="BL115" t="inlineStr">
        <is>
          <t>kilogram</t>
        </is>
      </c>
    </row>
    <row r="116">
      <c r="A116" t="inlineStr">
        <is>
          <t>Scooter, gasoline, 4-11kW, EURO-3</t>
        </is>
      </c>
      <c r="B116" t="inlineStr">
        <is>
          <t>unit</t>
        </is>
      </c>
      <c r="C116" t="inlineStr">
        <is>
          <t>kilogram</t>
        </is>
      </c>
      <c r="D116" t="inlineStr">
        <is>
          <t>unit</t>
        </is>
      </c>
      <c r="I116" t="inlineStr">
        <is>
          <t>kilogram</t>
        </is>
      </c>
      <c r="K116" t="inlineStr">
        <is>
          <t>kilogram</t>
        </is>
      </c>
      <c r="L116" t="inlineStr">
        <is>
          <t>kilowatt hour</t>
        </is>
      </c>
      <c r="M116" t="inlineStr">
        <is>
          <t>unit</t>
        </is>
      </c>
      <c r="N116" t="inlineStr">
        <is>
          <t>meter-year</t>
        </is>
      </c>
      <c r="O116" t="inlineStr">
        <is>
          <t>meter-year</t>
        </is>
      </c>
      <c r="R116" t="inlineStr">
        <is>
          <t>kilogram</t>
        </is>
      </c>
      <c r="S116" t="inlineStr">
        <is>
          <t>kilogram</t>
        </is>
      </c>
      <c r="T116" t="inlineStr">
        <is>
          <t>kilogram</t>
        </is>
      </c>
      <c r="U116" t="inlineStr">
        <is>
          <t>kilogram</t>
        </is>
      </c>
      <c r="V116" t="inlineStr">
        <is>
          <t>kilogram</t>
        </is>
      </c>
      <c r="W116" t="inlineStr">
        <is>
          <t>kilogram</t>
        </is>
      </c>
      <c r="X116" t="inlineStr">
        <is>
          <t>kilogram</t>
        </is>
      </c>
      <c r="Y116" t="inlineStr">
        <is>
          <t>kilogram</t>
        </is>
      </c>
      <c r="Z116" t="inlineStr">
        <is>
          <t>kilogram</t>
        </is>
      </c>
      <c r="AA116" t="inlineStr">
        <is>
          <t>kilogram</t>
        </is>
      </c>
      <c r="AB116" t="inlineStr">
        <is>
          <t>kilogram</t>
        </is>
      </c>
      <c r="AC116" t="inlineStr">
        <is>
          <t>kilogram</t>
        </is>
      </c>
      <c r="AD116" t="inlineStr">
        <is>
          <t>kilogram</t>
        </is>
      </c>
      <c r="AE116" t="inlineStr">
        <is>
          <t>kilogram</t>
        </is>
      </c>
      <c r="AF116" t="inlineStr">
        <is>
          <t>kilogram</t>
        </is>
      </c>
      <c r="AG116" t="inlineStr">
        <is>
          <t>kilogram</t>
        </is>
      </c>
      <c r="AH116" t="inlineStr">
        <is>
          <t>kilogram</t>
        </is>
      </c>
      <c r="AI116" t="inlineStr">
        <is>
          <t>kilogram</t>
        </is>
      </c>
      <c r="AJ116" t="inlineStr">
        <is>
          <t>kilogram</t>
        </is>
      </c>
      <c r="AK116" t="inlineStr">
        <is>
          <t>kilogram</t>
        </is>
      </c>
      <c r="AL116" t="inlineStr">
        <is>
          <t>kilogram</t>
        </is>
      </c>
      <c r="AM116" t="inlineStr">
        <is>
          <t>kilogram</t>
        </is>
      </c>
      <c r="AN116" t="inlineStr">
        <is>
          <t>kilogram</t>
        </is>
      </c>
      <c r="AO116" t="inlineStr">
        <is>
          <t>kilogram</t>
        </is>
      </c>
      <c r="AP116" t="inlineStr">
        <is>
          <t>kilogram</t>
        </is>
      </c>
      <c r="AQ116" t="inlineStr">
        <is>
          <t>kilogram</t>
        </is>
      </c>
      <c r="AR116" t="inlineStr">
        <is>
          <t>kilogram</t>
        </is>
      </c>
      <c r="AS116" t="inlineStr">
        <is>
          <t>kilogram</t>
        </is>
      </c>
      <c r="AT116" t="inlineStr">
        <is>
          <t>kilogram</t>
        </is>
      </c>
      <c r="AU116" t="inlineStr">
        <is>
          <t>kilogram</t>
        </is>
      </c>
      <c r="AV116" t="inlineStr">
        <is>
          <t>kilogram</t>
        </is>
      </c>
      <c r="AW116" t="inlineStr">
        <is>
          <t>kilogram</t>
        </is>
      </c>
      <c r="AX116" t="inlineStr">
        <is>
          <t>kilogram</t>
        </is>
      </c>
      <c r="AY116" t="inlineStr">
        <is>
          <t>kilogram</t>
        </is>
      </c>
      <c r="AZ116" t="inlineStr">
        <is>
          <t>kilogram</t>
        </is>
      </c>
      <c r="BA116" t="inlineStr">
        <is>
          <t>kilogram</t>
        </is>
      </c>
      <c r="BB116" t="inlineStr">
        <is>
          <t>kilogram</t>
        </is>
      </c>
      <c r="BC116" t="inlineStr">
        <is>
          <t>kilogram</t>
        </is>
      </c>
      <c r="BD116" t="inlineStr">
        <is>
          <t>kilogram</t>
        </is>
      </c>
      <c r="BE116" t="inlineStr">
        <is>
          <t>kilogram</t>
        </is>
      </c>
      <c r="BF116" t="inlineStr">
        <is>
          <t>kilogram</t>
        </is>
      </c>
      <c r="BG116" t="inlineStr">
        <is>
          <t>kilogram</t>
        </is>
      </c>
      <c r="BH116" t="inlineStr">
        <is>
          <t>kilogram</t>
        </is>
      </c>
      <c r="BI116" t="inlineStr">
        <is>
          <t>kilogram</t>
        </is>
      </c>
      <c r="BJ116" t="inlineStr">
        <is>
          <t>kilogram</t>
        </is>
      </c>
      <c r="BK116" t="inlineStr">
        <is>
          <t>kilogram</t>
        </is>
      </c>
      <c r="BL116" t="inlineStr">
        <is>
          <t>kilogram</t>
        </is>
      </c>
    </row>
    <row r="117">
      <c r="A117" t="inlineStr">
        <is>
          <t>Scooter, gasoline, 4-11kW, EURO-4</t>
        </is>
      </c>
      <c r="B117" t="inlineStr">
        <is>
          <t>unit</t>
        </is>
      </c>
      <c r="C117" t="inlineStr">
        <is>
          <t>kilogram</t>
        </is>
      </c>
      <c r="D117" t="inlineStr">
        <is>
          <t>unit</t>
        </is>
      </c>
      <c r="I117" t="inlineStr">
        <is>
          <t>kilogram</t>
        </is>
      </c>
      <c r="K117" t="inlineStr">
        <is>
          <t>kilogram</t>
        </is>
      </c>
      <c r="L117" t="inlineStr">
        <is>
          <t>kilowatt hour</t>
        </is>
      </c>
      <c r="M117" t="inlineStr">
        <is>
          <t>unit</t>
        </is>
      </c>
      <c r="N117" t="inlineStr">
        <is>
          <t>meter-year</t>
        </is>
      </c>
      <c r="O117" t="inlineStr">
        <is>
          <t>meter-year</t>
        </is>
      </c>
      <c r="R117" t="inlineStr">
        <is>
          <t>kilogram</t>
        </is>
      </c>
      <c r="S117" t="inlineStr">
        <is>
          <t>kilogram</t>
        </is>
      </c>
      <c r="T117" t="inlineStr">
        <is>
          <t>kilogram</t>
        </is>
      </c>
      <c r="U117" t="inlineStr">
        <is>
          <t>kilogram</t>
        </is>
      </c>
      <c r="V117" t="inlineStr">
        <is>
          <t>kilogram</t>
        </is>
      </c>
      <c r="W117" t="inlineStr">
        <is>
          <t>kilogram</t>
        </is>
      </c>
      <c r="X117" t="inlineStr">
        <is>
          <t>kilogram</t>
        </is>
      </c>
      <c r="Y117" t="inlineStr">
        <is>
          <t>kilogram</t>
        </is>
      </c>
      <c r="Z117" t="inlineStr">
        <is>
          <t>kilogram</t>
        </is>
      </c>
      <c r="AA117" t="inlineStr">
        <is>
          <t>kilogram</t>
        </is>
      </c>
      <c r="AB117" t="inlineStr">
        <is>
          <t>kilogram</t>
        </is>
      </c>
      <c r="AC117" t="inlineStr">
        <is>
          <t>kilogram</t>
        </is>
      </c>
      <c r="AD117" t="inlineStr">
        <is>
          <t>kilogram</t>
        </is>
      </c>
      <c r="AE117" t="inlineStr">
        <is>
          <t>kilogram</t>
        </is>
      </c>
      <c r="AF117" t="inlineStr">
        <is>
          <t>kilogram</t>
        </is>
      </c>
      <c r="AG117" t="inlineStr">
        <is>
          <t>kilogram</t>
        </is>
      </c>
      <c r="AH117" t="inlineStr">
        <is>
          <t>kilogram</t>
        </is>
      </c>
      <c r="AI117" t="inlineStr">
        <is>
          <t>kilogram</t>
        </is>
      </c>
      <c r="AJ117" t="inlineStr">
        <is>
          <t>kilogram</t>
        </is>
      </c>
      <c r="AK117" t="inlineStr">
        <is>
          <t>kilogram</t>
        </is>
      </c>
      <c r="AL117" t="inlineStr">
        <is>
          <t>kilogram</t>
        </is>
      </c>
      <c r="AM117" t="inlineStr">
        <is>
          <t>kilogram</t>
        </is>
      </c>
      <c r="AN117" t="inlineStr">
        <is>
          <t>kilogram</t>
        </is>
      </c>
      <c r="AO117" t="inlineStr">
        <is>
          <t>kilogram</t>
        </is>
      </c>
      <c r="AP117" t="inlineStr">
        <is>
          <t>kilogram</t>
        </is>
      </c>
      <c r="AQ117" t="inlineStr">
        <is>
          <t>kilogram</t>
        </is>
      </c>
      <c r="AR117" t="inlineStr">
        <is>
          <t>kilogram</t>
        </is>
      </c>
      <c r="AS117" t="inlineStr">
        <is>
          <t>kilogram</t>
        </is>
      </c>
      <c r="AT117" t="inlineStr">
        <is>
          <t>kilogram</t>
        </is>
      </c>
      <c r="AU117" t="inlineStr">
        <is>
          <t>kilogram</t>
        </is>
      </c>
      <c r="AV117" t="inlineStr">
        <is>
          <t>kilogram</t>
        </is>
      </c>
      <c r="AW117" t="inlineStr">
        <is>
          <t>kilogram</t>
        </is>
      </c>
      <c r="AX117" t="inlineStr">
        <is>
          <t>kilogram</t>
        </is>
      </c>
      <c r="AY117" t="inlineStr">
        <is>
          <t>kilogram</t>
        </is>
      </c>
      <c r="AZ117" t="inlineStr">
        <is>
          <t>kilogram</t>
        </is>
      </c>
      <c r="BA117" t="inlineStr">
        <is>
          <t>kilogram</t>
        </is>
      </c>
      <c r="BB117" t="inlineStr">
        <is>
          <t>kilogram</t>
        </is>
      </c>
      <c r="BC117" t="inlineStr">
        <is>
          <t>kilogram</t>
        </is>
      </c>
      <c r="BD117" t="inlineStr">
        <is>
          <t>kilogram</t>
        </is>
      </c>
      <c r="BE117" t="inlineStr">
        <is>
          <t>kilogram</t>
        </is>
      </c>
      <c r="BF117" t="inlineStr">
        <is>
          <t>kilogram</t>
        </is>
      </c>
      <c r="BG117" t="inlineStr">
        <is>
          <t>kilogram</t>
        </is>
      </c>
      <c r="BH117" t="inlineStr">
        <is>
          <t>kilogram</t>
        </is>
      </c>
      <c r="BI117" t="inlineStr">
        <is>
          <t>kilogram</t>
        </is>
      </c>
      <c r="BJ117" t="inlineStr">
        <is>
          <t>kilogram</t>
        </is>
      </c>
      <c r="BK117" t="inlineStr">
        <is>
          <t>kilogram</t>
        </is>
      </c>
      <c r="BL117" t="inlineStr">
        <is>
          <t>kilogram</t>
        </is>
      </c>
    </row>
    <row r="118">
      <c r="A118" t="inlineStr">
        <is>
          <t>Scooter, gasoline, 4-11kW, EURO-5</t>
        </is>
      </c>
      <c r="B118" t="inlineStr">
        <is>
          <t>unit</t>
        </is>
      </c>
      <c r="C118" t="inlineStr">
        <is>
          <t>kilogram</t>
        </is>
      </c>
      <c r="D118" t="inlineStr">
        <is>
          <t>unit</t>
        </is>
      </c>
      <c r="I118" t="inlineStr">
        <is>
          <t>kilogram</t>
        </is>
      </c>
      <c r="K118" t="inlineStr">
        <is>
          <t>kilogram</t>
        </is>
      </c>
      <c r="L118" t="inlineStr">
        <is>
          <t>kilowatt hour</t>
        </is>
      </c>
      <c r="M118" t="inlineStr">
        <is>
          <t>unit</t>
        </is>
      </c>
      <c r="N118" t="inlineStr">
        <is>
          <t>meter-year</t>
        </is>
      </c>
      <c r="O118" t="inlineStr">
        <is>
          <t>meter-year</t>
        </is>
      </c>
      <c r="R118" t="inlineStr">
        <is>
          <t>kilogram</t>
        </is>
      </c>
      <c r="S118" t="inlineStr">
        <is>
          <t>kilogram</t>
        </is>
      </c>
      <c r="T118" t="inlineStr">
        <is>
          <t>kilogram</t>
        </is>
      </c>
      <c r="U118" t="inlineStr">
        <is>
          <t>kilogram</t>
        </is>
      </c>
      <c r="V118" t="inlineStr">
        <is>
          <t>kilogram</t>
        </is>
      </c>
      <c r="W118" t="inlineStr">
        <is>
          <t>kilogram</t>
        </is>
      </c>
      <c r="X118" t="inlineStr">
        <is>
          <t>kilogram</t>
        </is>
      </c>
      <c r="Y118" t="inlineStr">
        <is>
          <t>kilogram</t>
        </is>
      </c>
      <c r="Z118" t="inlineStr">
        <is>
          <t>kilogram</t>
        </is>
      </c>
      <c r="AA118" t="inlineStr">
        <is>
          <t>kilogram</t>
        </is>
      </c>
      <c r="AB118" t="inlineStr">
        <is>
          <t>kilogram</t>
        </is>
      </c>
      <c r="AC118" t="inlineStr">
        <is>
          <t>kilogram</t>
        </is>
      </c>
      <c r="AD118" t="inlineStr">
        <is>
          <t>kilogram</t>
        </is>
      </c>
      <c r="AE118" t="inlineStr">
        <is>
          <t>kilogram</t>
        </is>
      </c>
      <c r="AF118" t="inlineStr">
        <is>
          <t>kilogram</t>
        </is>
      </c>
      <c r="AG118" t="inlineStr">
        <is>
          <t>kilogram</t>
        </is>
      </c>
      <c r="AH118" t="inlineStr">
        <is>
          <t>kilogram</t>
        </is>
      </c>
      <c r="AI118" t="inlineStr">
        <is>
          <t>kilogram</t>
        </is>
      </c>
      <c r="AJ118" t="inlineStr">
        <is>
          <t>kilogram</t>
        </is>
      </c>
      <c r="AK118" t="inlineStr">
        <is>
          <t>kilogram</t>
        </is>
      </c>
      <c r="AL118" t="inlineStr">
        <is>
          <t>kilogram</t>
        </is>
      </c>
      <c r="AM118" t="inlineStr">
        <is>
          <t>kilogram</t>
        </is>
      </c>
      <c r="AN118" t="inlineStr">
        <is>
          <t>kilogram</t>
        </is>
      </c>
      <c r="AO118" t="inlineStr">
        <is>
          <t>kilogram</t>
        </is>
      </c>
      <c r="AP118" t="inlineStr">
        <is>
          <t>kilogram</t>
        </is>
      </c>
      <c r="AQ118" t="inlineStr">
        <is>
          <t>kilogram</t>
        </is>
      </c>
      <c r="AR118" t="inlineStr">
        <is>
          <t>kilogram</t>
        </is>
      </c>
      <c r="AS118" t="inlineStr">
        <is>
          <t>kilogram</t>
        </is>
      </c>
      <c r="AT118" t="inlineStr">
        <is>
          <t>kilogram</t>
        </is>
      </c>
      <c r="AU118" t="inlineStr">
        <is>
          <t>kilogram</t>
        </is>
      </c>
      <c r="AV118" t="inlineStr">
        <is>
          <t>kilogram</t>
        </is>
      </c>
      <c r="AW118" t="inlineStr">
        <is>
          <t>kilogram</t>
        </is>
      </c>
      <c r="AX118" t="inlineStr">
        <is>
          <t>kilogram</t>
        </is>
      </c>
      <c r="AY118" t="inlineStr">
        <is>
          <t>kilogram</t>
        </is>
      </c>
      <c r="AZ118" t="inlineStr">
        <is>
          <t>kilogram</t>
        </is>
      </c>
      <c r="BA118" t="inlineStr">
        <is>
          <t>kilogram</t>
        </is>
      </c>
      <c r="BB118" t="inlineStr">
        <is>
          <t>kilogram</t>
        </is>
      </c>
      <c r="BC118" t="inlineStr">
        <is>
          <t>kilogram</t>
        </is>
      </c>
      <c r="BD118" t="inlineStr">
        <is>
          <t>kilogram</t>
        </is>
      </c>
      <c r="BE118" t="inlineStr">
        <is>
          <t>kilogram</t>
        </is>
      </c>
      <c r="BF118" t="inlineStr">
        <is>
          <t>kilogram</t>
        </is>
      </c>
      <c r="BG118" t="inlineStr">
        <is>
          <t>kilogram</t>
        </is>
      </c>
      <c r="BH118" t="inlineStr">
        <is>
          <t>kilogram</t>
        </is>
      </c>
      <c r="BI118" t="inlineStr">
        <is>
          <t>kilogram</t>
        </is>
      </c>
      <c r="BJ118" t="inlineStr">
        <is>
          <t>kilogram</t>
        </is>
      </c>
      <c r="BK118" t="inlineStr">
        <is>
          <t>kilogram</t>
        </is>
      </c>
      <c r="BL118" t="inlineStr">
        <is>
          <t>kilogram</t>
        </is>
      </c>
    </row>
    <row r="119">
      <c r="A119" t="inlineStr">
        <is>
          <t>Scooter, battery electric, &lt;4kW</t>
        </is>
      </c>
      <c r="B119" t="inlineStr">
        <is>
          <t>kilogram</t>
        </is>
      </c>
      <c r="C119" t="inlineStr">
        <is>
          <t>kilogram</t>
        </is>
      </c>
      <c r="D119" t="inlineStr">
        <is>
          <t>kilogram</t>
        </is>
      </c>
      <c r="E119" t="inlineStr">
        <is>
          <t>kilogram</t>
        </is>
      </c>
      <c r="F119" t="inlineStr">
        <is>
          <t>kilogram</t>
        </is>
      </c>
      <c r="G119" t="inlineStr">
        <is>
          <t>kilogram</t>
        </is>
      </c>
      <c r="J119" t="inlineStr">
        <is>
          <t>unit</t>
        </is>
      </c>
      <c r="K119" t="inlineStr">
        <is>
          <t>kilogram</t>
        </is>
      </c>
      <c r="L119" t="inlineStr">
        <is>
          <t>kilowatt hour</t>
        </is>
      </c>
      <c r="M119" t="inlineStr">
        <is>
          <t>unit</t>
        </is>
      </c>
      <c r="N119" t="inlineStr">
        <is>
          <t>meter-year</t>
        </is>
      </c>
      <c r="O119" t="inlineStr">
        <is>
          <t>meter-year</t>
        </is>
      </c>
      <c r="P119" t="inlineStr">
        <is>
          <t>unit</t>
        </is>
      </c>
      <c r="Q119" t="inlineStr">
        <is>
          <t>unit</t>
        </is>
      </c>
      <c r="R119" t="inlineStr">
        <is>
          <t>kilogram</t>
        </is>
      </c>
      <c r="S119" t="inlineStr">
        <is>
          <t>kilogram</t>
        </is>
      </c>
      <c r="T119" t="inlineStr">
        <is>
          <t>kilogram</t>
        </is>
      </c>
      <c r="U119" t="inlineStr">
        <is>
          <t>kilogram</t>
        </is>
      </c>
      <c r="V119" t="inlineStr">
        <is>
          <t>kilogram</t>
        </is>
      </c>
      <c r="W119" t="inlineStr">
        <is>
          <t>kilogram</t>
        </is>
      </c>
      <c r="X119" t="inlineStr">
        <is>
          <t>kilogram</t>
        </is>
      </c>
      <c r="Y119" t="inlineStr">
        <is>
          <t>kilogram</t>
        </is>
      </c>
      <c r="Z119" t="inlineStr">
        <is>
          <t>kilogram</t>
        </is>
      </c>
      <c r="AA119" t="inlineStr">
        <is>
          <t>kilogram</t>
        </is>
      </c>
      <c r="AB119" t="inlineStr">
        <is>
          <t>kilogram</t>
        </is>
      </c>
      <c r="AC119" t="inlineStr">
        <is>
          <t>kilogram</t>
        </is>
      </c>
      <c r="AD119" t="inlineStr">
        <is>
          <t>kilogram</t>
        </is>
      </c>
      <c r="AE119" t="inlineStr">
        <is>
          <t>kilogram</t>
        </is>
      </c>
      <c r="AF119" t="inlineStr">
        <is>
          <t>kilogram</t>
        </is>
      </c>
      <c r="AG119" t="inlineStr">
        <is>
          <t>kilogram</t>
        </is>
      </c>
      <c r="AH119" t="inlineStr">
        <is>
          <t>kilogram</t>
        </is>
      </c>
      <c r="AI119" t="inlineStr">
        <is>
          <t>kilogram</t>
        </is>
      </c>
      <c r="AJ119" t="inlineStr">
        <is>
          <t>kilogram</t>
        </is>
      </c>
      <c r="AK119" t="inlineStr">
        <is>
          <t>kilogram</t>
        </is>
      </c>
      <c r="AL119" t="inlineStr">
        <is>
          <t>kilogram</t>
        </is>
      </c>
      <c r="AM119" t="inlineStr">
        <is>
          <t>kilogram</t>
        </is>
      </c>
      <c r="AN119" t="inlineStr">
        <is>
          <t>kilogram</t>
        </is>
      </c>
      <c r="AO119" t="inlineStr">
        <is>
          <t>kilogram</t>
        </is>
      </c>
      <c r="AP119" t="inlineStr">
        <is>
          <t>kilogram</t>
        </is>
      </c>
      <c r="AQ119" t="inlineStr">
        <is>
          <t>kilogram</t>
        </is>
      </c>
      <c r="AR119" t="inlineStr">
        <is>
          <t>kilogram</t>
        </is>
      </c>
      <c r="AS119" t="inlineStr">
        <is>
          <t>kilogram</t>
        </is>
      </c>
      <c r="AT119" t="inlineStr">
        <is>
          <t>kilogram</t>
        </is>
      </c>
      <c r="AU119" t="inlineStr">
        <is>
          <t>kilogram</t>
        </is>
      </c>
      <c r="AV119" t="inlineStr">
        <is>
          <t>kilogram</t>
        </is>
      </c>
      <c r="AW119" t="inlineStr">
        <is>
          <t>kilogram</t>
        </is>
      </c>
      <c r="AX119" t="inlineStr">
        <is>
          <t>kilogram</t>
        </is>
      </c>
      <c r="AY119" t="inlineStr">
        <is>
          <t>kilogram</t>
        </is>
      </c>
      <c r="AZ119" t="inlineStr">
        <is>
          <t>kilogram</t>
        </is>
      </c>
      <c r="BA119" t="inlineStr">
        <is>
          <t>kilogram</t>
        </is>
      </c>
      <c r="BB119" t="inlineStr">
        <is>
          <t>kilogram</t>
        </is>
      </c>
      <c r="BC119" t="inlineStr">
        <is>
          <t>kilogram</t>
        </is>
      </c>
      <c r="BD119" t="inlineStr">
        <is>
          <t>kilogram</t>
        </is>
      </c>
      <c r="BE119" t="inlineStr">
        <is>
          <t>kilogram</t>
        </is>
      </c>
      <c r="BF119" t="inlineStr">
        <is>
          <t>kilogram</t>
        </is>
      </c>
      <c r="BG119" t="inlineStr">
        <is>
          <t>kilogram</t>
        </is>
      </c>
      <c r="BH119" t="inlineStr">
        <is>
          <t>kilogram</t>
        </is>
      </c>
      <c r="BI119" t="inlineStr">
        <is>
          <t>kilogram</t>
        </is>
      </c>
      <c r="BJ119" t="inlineStr">
        <is>
          <t>kilogram</t>
        </is>
      </c>
      <c r="BK119" t="inlineStr">
        <is>
          <t>kilogram</t>
        </is>
      </c>
      <c r="BL119" t="inlineStr">
        <is>
          <t>kilogram</t>
        </is>
      </c>
    </row>
    <row r="120">
      <c r="A120" t="inlineStr">
        <is>
          <t>Scooter, battery electric, 4-11kW</t>
        </is>
      </c>
      <c r="B120" t="inlineStr">
        <is>
          <t>kilogram</t>
        </is>
      </c>
      <c r="C120" t="inlineStr">
        <is>
          <t>kilogram</t>
        </is>
      </c>
      <c r="D120" t="inlineStr">
        <is>
          <t>kilogram</t>
        </is>
      </c>
      <c r="E120" t="inlineStr">
        <is>
          <t>kilogram</t>
        </is>
      </c>
      <c r="F120" t="inlineStr">
        <is>
          <t>kilogram</t>
        </is>
      </c>
      <c r="G120" t="inlineStr">
        <is>
          <t>kilogram</t>
        </is>
      </c>
      <c r="J120" t="inlineStr">
        <is>
          <t>unit</t>
        </is>
      </c>
      <c r="K120" t="inlineStr">
        <is>
          <t>kilogram</t>
        </is>
      </c>
      <c r="L120" t="inlineStr">
        <is>
          <t>kilowatt hour</t>
        </is>
      </c>
      <c r="M120" t="inlineStr">
        <is>
          <t>unit</t>
        </is>
      </c>
      <c r="N120" t="inlineStr">
        <is>
          <t>meter-year</t>
        </is>
      </c>
      <c r="O120" t="inlineStr">
        <is>
          <t>meter-year</t>
        </is>
      </c>
      <c r="P120" t="inlineStr">
        <is>
          <t>unit</t>
        </is>
      </c>
      <c r="Q120" t="inlineStr">
        <is>
          <t>unit</t>
        </is>
      </c>
      <c r="R120" t="inlineStr">
        <is>
          <t>kilogram</t>
        </is>
      </c>
      <c r="S120" t="inlineStr">
        <is>
          <t>kilogram</t>
        </is>
      </c>
      <c r="T120" t="inlineStr">
        <is>
          <t>kilogram</t>
        </is>
      </c>
      <c r="U120" t="inlineStr">
        <is>
          <t>kilogram</t>
        </is>
      </c>
      <c r="V120" t="inlineStr">
        <is>
          <t>kilogram</t>
        </is>
      </c>
      <c r="W120" t="inlineStr">
        <is>
          <t>kilogram</t>
        </is>
      </c>
      <c r="X120" t="inlineStr">
        <is>
          <t>kilogram</t>
        </is>
      </c>
      <c r="Y120" t="inlineStr">
        <is>
          <t>kilogram</t>
        </is>
      </c>
      <c r="Z120" t="inlineStr">
        <is>
          <t>kilogram</t>
        </is>
      </c>
      <c r="AA120" t="inlineStr">
        <is>
          <t>kilogram</t>
        </is>
      </c>
      <c r="AB120" t="inlineStr">
        <is>
          <t>kilogram</t>
        </is>
      </c>
      <c r="AC120" t="inlineStr">
        <is>
          <t>kilogram</t>
        </is>
      </c>
      <c r="AD120" t="inlineStr">
        <is>
          <t>kilogram</t>
        </is>
      </c>
      <c r="AE120" t="inlineStr">
        <is>
          <t>kilogram</t>
        </is>
      </c>
      <c r="AF120" t="inlineStr">
        <is>
          <t>kilogram</t>
        </is>
      </c>
      <c r="AG120" t="inlineStr">
        <is>
          <t>kilogram</t>
        </is>
      </c>
      <c r="AH120" t="inlineStr">
        <is>
          <t>kilogram</t>
        </is>
      </c>
      <c r="AI120" t="inlineStr">
        <is>
          <t>kilogram</t>
        </is>
      </c>
      <c r="AJ120" t="inlineStr">
        <is>
          <t>kilogram</t>
        </is>
      </c>
      <c r="AK120" t="inlineStr">
        <is>
          <t>kilogram</t>
        </is>
      </c>
      <c r="AL120" t="inlineStr">
        <is>
          <t>kilogram</t>
        </is>
      </c>
      <c r="AM120" t="inlineStr">
        <is>
          <t>kilogram</t>
        </is>
      </c>
      <c r="AN120" t="inlineStr">
        <is>
          <t>kilogram</t>
        </is>
      </c>
      <c r="AO120" t="inlineStr">
        <is>
          <t>kilogram</t>
        </is>
      </c>
      <c r="AP120" t="inlineStr">
        <is>
          <t>kilogram</t>
        </is>
      </c>
      <c r="AQ120" t="inlineStr">
        <is>
          <t>kilogram</t>
        </is>
      </c>
      <c r="AR120" t="inlineStr">
        <is>
          <t>kilogram</t>
        </is>
      </c>
      <c r="AS120" t="inlineStr">
        <is>
          <t>kilogram</t>
        </is>
      </c>
      <c r="AT120" t="inlineStr">
        <is>
          <t>kilogram</t>
        </is>
      </c>
      <c r="AU120" t="inlineStr">
        <is>
          <t>kilogram</t>
        </is>
      </c>
      <c r="AV120" t="inlineStr">
        <is>
          <t>kilogram</t>
        </is>
      </c>
      <c r="AW120" t="inlineStr">
        <is>
          <t>kilogram</t>
        </is>
      </c>
      <c r="AX120" t="inlineStr">
        <is>
          <t>kilogram</t>
        </is>
      </c>
      <c r="AY120" t="inlineStr">
        <is>
          <t>kilogram</t>
        </is>
      </c>
      <c r="AZ120" t="inlineStr">
        <is>
          <t>kilogram</t>
        </is>
      </c>
      <c r="BA120" t="inlineStr">
        <is>
          <t>kilogram</t>
        </is>
      </c>
      <c r="BB120" t="inlineStr">
        <is>
          <t>kilogram</t>
        </is>
      </c>
      <c r="BC120" t="inlineStr">
        <is>
          <t>kilogram</t>
        </is>
      </c>
      <c r="BD120" t="inlineStr">
        <is>
          <t>kilogram</t>
        </is>
      </c>
      <c r="BE120" t="inlineStr">
        <is>
          <t>kilogram</t>
        </is>
      </c>
      <c r="BF120" t="inlineStr">
        <is>
          <t>kilogram</t>
        </is>
      </c>
      <c r="BG120" t="inlineStr">
        <is>
          <t>kilogram</t>
        </is>
      </c>
      <c r="BH120" t="inlineStr">
        <is>
          <t>kilogram</t>
        </is>
      </c>
      <c r="BI120" t="inlineStr">
        <is>
          <t>kilogram</t>
        </is>
      </c>
      <c r="BJ120" t="inlineStr">
        <is>
          <t>kilogram</t>
        </is>
      </c>
      <c r="BK120" t="inlineStr">
        <is>
          <t>kilogram</t>
        </is>
      </c>
      <c r="BL120" t="inlineStr">
        <is>
          <t>kilogram</t>
        </is>
      </c>
    </row>
    <row r="121">
      <c r="A121" t="inlineStr">
        <is>
          <t>Motorbike, gasoline, 4-11kW, EURO-3</t>
        </is>
      </c>
      <c r="B121" t="inlineStr">
        <is>
          <t>unit</t>
        </is>
      </c>
      <c r="C121" t="inlineStr">
        <is>
          <t>kilogram</t>
        </is>
      </c>
      <c r="D121" t="inlineStr">
        <is>
          <t>unit</t>
        </is>
      </c>
      <c r="I121" t="inlineStr">
        <is>
          <t>kilogram</t>
        </is>
      </c>
      <c r="K121" t="inlineStr">
        <is>
          <t>kilogram</t>
        </is>
      </c>
      <c r="L121" t="inlineStr">
        <is>
          <t>kilowatt hour</t>
        </is>
      </c>
      <c r="M121" t="inlineStr">
        <is>
          <t>unit</t>
        </is>
      </c>
      <c r="N121" t="inlineStr">
        <is>
          <t>meter-year</t>
        </is>
      </c>
      <c r="O121" t="inlineStr">
        <is>
          <t>meter-year</t>
        </is>
      </c>
      <c r="R121" t="inlineStr">
        <is>
          <t>kilogram</t>
        </is>
      </c>
      <c r="S121" t="inlineStr">
        <is>
          <t>kilogram</t>
        </is>
      </c>
      <c r="T121" t="inlineStr">
        <is>
          <t>kilogram</t>
        </is>
      </c>
      <c r="U121" t="inlineStr">
        <is>
          <t>kilogram</t>
        </is>
      </c>
      <c r="V121" t="inlineStr">
        <is>
          <t>kilogram</t>
        </is>
      </c>
      <c r="W121" t="inlineStr">
        <is>
          <t>kilogram</t>
        </is>
      </c>
      <c r="X121" t="inlineStr">
        <is>
          <t>kilogram</t>
        </is>
      </c>
      <c r="Y121" t="inlineStr">
        <is>
          <t>kilogram</t>
        </is>
      </c>
      <c r="Z121" t="inlineStr">
        <is>
          <t>kilogram</t>
        </is>
      </c>
      <c r="AA121" t="inlineStr">
        <is>
          <t>kilogram</t>
        </is>
      </c>
      <c r="AB121" t="inlineStr">
        <is>
          <t>kilogram</t>
        </is>
      </c>
      <c r="AC121" t="inlineStr">
        <is>
          <t>kilogram</t>
        </is>
      </c>
      <c r="AD121" t="inlineStr">
        <is>
          <t>kilogram</t>
        </is>
      </c>
      <c r="AE121" t="inlineStr">
        <is>
          <t>kilogram</t>
        </is>
      </c>
      <c r="AF121" t="inlineStr">
        <is>
          <t>kilogram</t>
        </is>
      </c>
      <c r="AG121" t="inlineStr">
        <is>
          <t>kilogram</t>
        </is>
      </c>
      <c r="AH121" t="inlineStr">
        <is>
          <t>kilogram</t>
        </is>
      </c>
      <c r="AI121" t="inlineStr">
        <is>
          <t>kilogram</t>
        </is>
      </c>
      <c r="AJ121" t="inlineStr">
        <is>
          <t>kilogram</t>
        </is>
      </c>
      <c r="AK121" t="inlineStr">
        <is>
          <t>kilogram</t>
        </is>
      </c>
      <c r="AL121" t="inlineStr">
        <is>
          <t>kilogram</t>
        </is>
      </c>
      <c r="AM121" t="inlineStr">
        <is>
          <t>kilogram</t>
        </is>
      </c>
      <c r="AN121" t="inlineStr">
        <is>
          <t>kilogram</t>
        </is>
      </c>
      <c r="AO121" t="inlineStr">
        <is>
          <t>kilogram</t>
        </is>
      </c>
      <c r="AP121" t="inlineStr">
        <is>
          <t>kilogram</t>
        </is>
      </c>
      <c r="AQ121" t="inlineStr">
        <is>
          <t>kilogram</t>
        </is>
      </c>
      <c r="AR121" t="inlineStr">
        <is>
          <t>kilogram</t>
        </is>
      </c>
      <c r="AS121" t="inlineStr">
        <is>
          <t>kilogram</t>
        </is>
      </c>
      <c r="AT121" t="inlineStr">
        <is>
          <t>kilogram</t>
        </is>
      </c>
      <c r="AU121" t="inlineStr">
        <is>
          <t>kilogram</t>
        </is>
      </c>
      <c r="AV121" t="inlineStr">
        <is>
          <t>kilogram</t>
        </is>
      </c>
      <c r="AW121" t="inlineStr">
        <is>
          <t>kilogram</t>
        </is>
      </c>
      <c r="AX121" t="inlineStr">
        <is>
          <t>kilogram</t>
        </is>
      </c>
      <c r="AY121" t="inlineStr">
        <is>
          <t>kilogram</t>
        </is>
      </c>
      <c r="AZ121" t="inlineStr">
        <is>
          <t>kilogram</t>
        </is>
      </c>
      <c r="BA121" t="inlineStr">
        <is>
          <t>kilogram</t>
        </is>
      </c>
      <c r="BB121" t="inlineStr">
        <is>
          <t>kilogram</t>
        </is>
      </c>
      <c r="BC121" t="inlineStr">
        <is>
          <t>kilogram</t>
        </is>
      </c>
      <c r="BD121" t="inlineStr">
        <is>
          <t>kilogram</t>
        </is>
      </c>
      <c r="BE121" t="inlineStr">
        <is>
          <t>kilogram</t>
        </is>
      </c>
      <c r="BF121" t="inlineStr">
        <is>
          <t>kilogram</t>
        </is>
      </c>
      <c r="BG121" t="inlineStr">
        <is>
          <t>kilogram</t>
        </is>
      </c>
      <c r="BH121" t="inlineStr">
        <is>
          <t>kilogram</t>
        </is>
      </c>
      <c r="BI121" t="inlineStr">
        <is>
          <t>kilogram</t>
        </is>
      </c>
      <c r="BJ121" t="inlineStr">
        <is>
          <t>kilogram</t>
        </is>
      </c>
      <c r="BK121" t="inlineStr">
        <is>
          <t>kilogram</t>
        </is>
      </c>
      <c r="BL121" t="inlineStr">
        <is>
          <t>kilogram</t>
        </is>
      </c>
    </row>
    <row r="122">
      <c r="A122" t="inlineStr">
        <is>
          <t>Motorbike, gasoline, 4-11kW, EURO-4</t>
        </is>
      </c>
      <c r="B122" t="inlineStr">
        <is>
          <t>unit</t>
        </is>
      </c>
      <c r="C122" t="inlineStr">
        <is>
          <t>kilogram</t>
        </is>
      </c>
      <c r="D122" t="inlineStr">
        <is>
          <t>unit</t>
        </is>
      </c>
      <c r="I122" t="inlineStr">
        <is>
          <t>kilogram</t>
        </is>
      </c>
      <c r="K122" t="inlineStr">
        <is>
          <t>kilogram</t>
        </is>
      </c>
      <c r="L122" t="inlineStr">
        <is>
          <t>kilowatt hour</t>
        </is>
      </c>
      <c r="M122" t="inlineStr">
        <is>
          <t>unit</t>
        </is>
      </c>
      <c r="N122" t="inlineStr">
        <is>
          <t>meter-year</t>
        </is>
      </c>
      <c r="O122" t="inlineStr">
        <is>
          <t>meter-year</t>
        </is>
      </c>
      <c r="R122" t="inlineStr">
        <is>
          <t>kilogram</t>
        </is>
      </c>
      <c r="S122" t="inlineStr">
        <is>
          <t>kilogram</t>
        </is>
      </c>
      <c r="T122" t="inlineStr">
        <is>
          <t>kilogram</t>
        </is>
      </c>
      <c r="U122" t="inlineStr">
        <is>
          <t>kilogram</t>
        </is>
      </c>
      <c r="V122" t="inlineStr">
        <is>
          <t>kilogram</t>
        </is>
      </c>
      <c r="W122" t="inlineStr">
        <is>
          <t>kilogram</t>
        </is>
      </c>
      <c r="X122" t="inlineStr">
        <is>
          <t>kilogram</t>
        </is>
      </c>
      <c r="Y122" t="inlineStr">
        <is>
          <t>kilogram</t>
        </is>
      </c>
      <c r="Z122" t="inlineStr">
        <is>
          <t>kilogram</t>
        </is>
      </c>
      <c r="AA122" t="inlineStr">
        <is>
          <t>kilogram</t>
        </is>
      </c>
      <c r="AB122" t="inlineStr">
        <is>
          <t>kilogram</t>
        </is>
      </c>
      <c r="AC122" t="inlineStr">
        <is>
          <t>kilogram</t>
        </is>
      </c>
      <c r="AD122" t="inlineStr">
        <is>
          <t>kilogram</t>
        </is>
      </c>
      <c r="AE122" t="inlineStr">
        <is>
          <t>kilogram</t>
        </is>
      </c>
      <c r="AF122" t="inlineStr">
        <is>
          <t>kilogram</t>
        </is>
      </c>
      <c r="AG122" t="inlineStr">
        <is>
          <t>kilogram</t>
        </is>
      </c>
      <c r="AH122" t="inlineStr">
        <is>
          <t>kilogram</t>
        </is>
      </c>
      <c r="AI122" t="inlineStr">
        <is>
          <t>kilogram</t>
        </is>
      </c>
      <c r="AJ122" t="inlineStr">
        <is>
          <t>kilogram</t>
        </is>
      </c>
      <c r="AK122" t="inlineStr">
        <is>
          <t>kilogram</t>
        </is>
      </c>
      <c r="AL122" t="inlineStr">
        <is>
          <t>kilogram</t>
        </is>
      </c>
      <c r="AM122" t="inlineStr">
        <is>
          <t>kilogram</t>
        </is>
      </c>
      <c r="AN122" t="inlineStr">
        <is>
          <t>kilogram</t>
        </is>
      </c>
      <c r="AO122" t="inlineStr">
        <is>
          <t>kilogram</t>
        </is>
      </c>
      <c r="AP122" t="inlineStr">
        <is>
          <t>kilogram</t>
        </is>
      </c>
      <c r="AQ122" t="inlineStr">
        <is>
          <t>kilogram</t>
        </is>
      </c>
      <c r="AR122" t="inlineStr">
        <is>
          <t>kilogram</t>
        </is>
      </c>
      <c r="AS122" t="inlineStr">
        <is>
          <t>kilogram</t>
        </is>
      </c>
      <c r="AT122" t="inlineStr">
        <is>
          <t>kilogram</t>
        </is>
      </c>
      <c r="AU122" t="inlineStr">
        <is>
          <t>kilogram</t>
        </is>
      </c>
      <c r="AV122" t="inlineStr">
        <is>
          <t>kilogram</t>
        </is>
      </c>
      <c r="AW122" t="inlineStr">
        <is>
          <t>kilogram</t>
        </is>
      </c>
      <c r="AX122" t="inlineStr">
        <is>
          <t>kilogram</t>
        </is>
      </c>
      <c r="AY122" t="inlineStr">
        <is>
          <t>kilogram</t>
        </is>
      </c>
      <c r="AZ122" t="inlineStr">
        <is>
          <t>kilogram</t>
        </is>
      </c>
      <c r="BA122" t="inlineStr">
        <is>
          <t>kilogram</t>
        </is>
      </c>
      <c r="BB122" t="inlineStr">
        <is>
          <t>kilogram</t>
        </is>
      </c>
      <c r="BC122" t="inlineStr">
        <is>
          <t>kilogram</t>
        </is>
      </c>
      <c r="BD122" t="inlineStr">
        <is>
          <t>kilogram</t>
        </is>
      </c>
      <c r="BE122" t="inlineStr">
        <is>
          <t>kilogram</t>
        </is>
      </c>
      <c r="BF122" t="inlineStr">
        <is>
          <t>kilogram</t>
        </is>
      </c>
      <c r="BG122" t="inlineStr">
        <is>
          <t>kilogram</t>
        </is>
      </c>
      <c r="BH122" t="inlineStr">
        <is>
          <t>kilogram</t>
        </is>
      </c>
      <c r="BI122" t="inlineStr">
        <is>
          <t>kilogram</t>
        </is>
      </c>
      <c r="BJ122" t="inlineStr">
        <is>
          <t>kilogram</t>
        </is>
      </c>
      <c r="BK122" t="inlineStr">
        <is>
          <t>kilogram</t>
        </is>
      </c>
      <c r="BL122" t="inlineStr">
        <is>
          <t>kilogram</t>
        </is>
      </c>
    </row>
    <row r="123">
      <c r="A123" t="inlineStr">
        <is>
          <t>Motorbike, gasoline, 4-11kW, EURO-5</t>
        </is>
      </c>
      <c r="B123" t="inlineStr">
        <is>
          <t>unit</t>
        </is>
      </c>
      <c r="C123" t="inlineStr">
        <is>
          <t>kilogram</t>
        </is>
      </c>
      <c r="D123" t="inlineStr">
        <is>
          <t>unit</t>
        </is>
      </c>
      <c r="I123" t="inlineStr">
        <is>
          <t>kilogram</t>
        </is>
      </c>
      <c r="K123" t="inlineStr">
        <is>
          <t>kilogram</t>
        </is>
      </c>
      <c r="L123" t="inlineStr">
        <is>
          <t>kilowatt hour</t>
        </is>
      </c>
      <c r="M123" t="inlineStr">
        <is>
          <t>unit</t>
        </is>
      </c>
      <c r="N123" t="inlineStr">
        <is>
          <t>meter-year</t>
        </is>
      </c>
      <c r="O123" t="inlineStr">
        <is>
          <t>meter-year</t>
        </is>
      </c>
      <c r="R123" t="inlineStr">
        <is>
          <t>kilogram</t>
        </is>
      </c>
      <c r="S123" t="inlineStr">
        <is>
          <t>kilogram</t>
        </is>
      </c>
      <c r="T123" t="inlineStr">
        <is>
          <t>kilogram</t>
        </is>
      </c>
      <c r="U123" t="inlineStr">
        <is>
          <t>kilogram</t>
        </is>
      </c>
      <c r="V123" t="inlineStr">
        <is>
          <t>kilogram</t>
        </is>
      </c>
      <c r="W123" t="inlineStr">
        <is>
          <t>kilogram</t>
        </is>
      </c>
      <c r="X123" t="inlineStr">
        <is>
          <t>kilogram</t>
        </is>
      </c>
      <c r="Y123" t="inlineStr">
        <is>
          <t>kilogram</t>
        </is>
      </c>
      <c r="Z123" t="inlineStr">
        <is>
          <t>kilogram</t>
        </is>
      </c>
      <c r="AA123" t="inlineStr">
        <is>
          <t>kilogram</t>
        </is>
      </c>
      <c r="AB123" t="inlineStr">
        <is>
          <t>kilogram</t>
        </is>
      </c>
      <c r="AC123" t="inlineStr">
        <is>
          <t>kilogram</t>
        </is>
      </c>
      <c r="AD123" t="inlineStr">
        <is>
          <t>kilogram</t>
        </is>
      </c>
      <c r="AE123" t="inlineStr">
        <is>
          <t>kilogram</t>
        </is>
      </c>
      <c r="AF123" t="inlineStr">
        <is>
          <t>kilogram</t>
        </is>
      </c>
      <c r="AG123" t="inlineStr">
        <is>
          <t>kilogram</t>
        </is>
      </c>
      <c r="AH123" t="inlineStr">
        <is>
          <t>kilogram</t>
        </is>
      </c>
      <c r="AI123" t="inlineStr">
        <is>
          <t>kilogram</t>
        </is>
      </c>
      <c r="AJ123" t="inlineStr">
        <is>
          <t>kilogram</t>
        </is>
      </c>
      <c r="AK123" t="inlineStr">
        <is>
          <t>kilogram</t>
        </is>
      </c>
      <c r="AL123" t="inlineStr">
        <is>
          <t>kilogram</t>
        </is>
      </c>
      <c r="AM123" t="inlineStr">
        <is>
          <t>kilogram</t>
        </is>
      </c>
      <c r="AN123" t="inlineStr">
        <is>
          <t>kilogram</t>
        </is>
      </c>
      <c r="AO123" t="inlineStr">
        <is>
          <t>kilogram</t>
        </is>
      </c>
      <c r="AP123" t="inlineStr">
        <is>
          <t>kilogram</t>
        </is>
      </c>
      <c r="AQ123" t="inlineStr">
        <is>
          <t>kilogram</t>
        </is>
      </c>
      <c r="AR123" t="inlineStr">
        <is>
          <t>kilogram</t>
        </is>
      </c>
      <c r="AS123" t="inlineStr">
        <is>
          <t>kilogram</t>
        </is>
      </c>
      <c r="AT123" t="inlineStr">
        <is>
          <t>kilogram</t>
        </is>
      </c>
      <c r="AU123" t="inlineStr">
        <is>
          <t>kilogram</t>
        </is>
      </c>
      <c r="AV123" t="inlineStr">
        <is>
          <t>kilogram</t>
        </is>
      </c>
      <c r="AW123" t="inlineStr">
        <is>
          <t>kilogram</t>
        </is>
      </c>
      <c r="AX123" t="inlineStr">
        <is>
          <t>kilogram</t>
        </is>
      </c>
      <c r="AY123" t="inlineStr">
        <is>
          <t>kilogram</t>
        </is>
      </c>
      <c r="AZ123" t="inlineStr">
        <is>
          <t>kilogram</t>
        </is>
      </c>
      <c r="BA123" t="inlineStr">
        <is>
          <t>kilogram</t>
        </is>
      </c>
      <c r="BB123" t="inlineStr">
        <is>
          <t>kilogram</t>
        </is>
      </c>
      <c r="BC123" t="inlineStr">
        <is>
          <t>kilogram</t>
        </is>
      </c>
      <c r="BD123" t="inlineStr">
        <is>
          <t>kilogram</t>
        </is>
      </c>
      <c r="BE123" t="inlineStr">
        <is>
          <t>kilogram</t>
        </is>
      </c>
      <c r="BF123" t="inlineStr">
        <is>
          <t>kilogram</t>
        </is>
      </c>
      <c r="BG123" t="inlineStr">
        <is>
          <t>kilogram</t>
        </is>
      </c>
      <c r="BH123" t="inlineStr">
        <is>
          <t>kilogram</t>
        </is>
      </c>
      <c r="BI123" t="inlineStr">
        <is>
          <t>kilogram</t>
        </is>
      </c>
      <c r="BJ123" t="inlineStr">
        <is>
          <t>kilogram</t>
        </is>
      </c>
      <c r="BK123" t="inlineStr">
        <is>
          <t>kilogram</t>
        </is>
      </c>
      <c r="BL123" t="inlineStr">
        <is>
          <t>kilogram</t>
        </is>
      </c>
    </row>
    <row r="124">
      <c r="A124" t="inlineStr">
        <is>
          <t>Motorbike, gasoline, 11-35kW, EURO-3</t>
        </is>
      </c>
      <c r="B124" t="inlineStr">
        <is>
          <t>unit</t>
        </is>
      </c>
      <c r="C124" t="inlineStr">
        <is>
          <t>kilogram</t>
        </is>
      </c>
      <c r="D124" t="inlineStr">
        <is>
          <t>unit</t>
        </is>
      </c>
      <c r="I124" t="inlineStr">
        <is>
          <t>kilogram</t>
        </is>
      </c>
      <c r="K124" t="inlineStr">
        <is>
          <t>kilogram</t>
        </is>
      </c>
      <c r="L124" t="inlineStr">
        <is>
          <t>kilowatt hour</t>
        </is>
      </c>
      <c r="M124" t="inlineStr">
        <is>
          <t>unit</t>
        </is>
      </c>
      <c r="N124" t="inlineStr">
        <is>
          <t>meter-year</t>
        </is>
      </c>
      <c r="O124" t="inlineStr">
        <is>
          <t>meter-year</t>
        </is>
      </c>
      <c r="R124" t="inlineStr">
        <is>
          <t>kilogram</t>
        </is>
      </c>
      <c r="S124" t="inlineStr">
        <is>
          <t>kilogram</t>
        </is>
      </c>
      <c r="T124" t="inlineStr">
        <is>
          <t>kilogram</t>
        </is>
      </c>
      <c r="U124" t="inlineStr">
        <is>
          <t>kilogram</t>
        </is>
      </c>
      <c r="V124" t="inlineStr">
        <is>
          <t>kilogram</t>
        </is>
      </c>
      <c r="W124" t="inlineStr">
        <is>
          <t>kilogram</t>
        </is>
      </c>
      <c r="X124" t="inlineStr">
        <is>
          <t>kilogram</t>
        </is>
      </c>
      <c r="Y124" t="inlineStr">
        <is>
          <t>kilogram</t>
        </is>
      </c>
      <c r="Z124" t="inlineStr">
        <is>
          <t>kilogram</t>
        </is>
      </c>
      <c r="AA124" t="inlineStr">
        <is>
          <t>kilogram</t>
        </is>
      </c>
      <c r="AB124" t="inlineStr">
        <is>
          <t>kilogram</t>
        </is>
      </c>
      <c r="AC124" t="inlineStr">
        <is>
          <t>kilogram</t>
        </is>
      </c>
      <c r="AD124" t="inlineStr">
        <is>
          <t>kilogram</t>
        </is>
      </c>
      <c r="AE124" t="inlineStr">
        <is>
          <t>kilogram</t>
        </is>
      </c>
      <c r="AF124" t="inlineStr">
        <is>
          <t>kilogram</t>
        </is>
      </c>
      <c r="AG124" t="inlineStr">
        <is>
          <t>kilogram</t>
        </is>
      </c>
      <c r="AH124" t="inlineStr">
        <is>
          <t>kilogram</t>
        </is>
      </c>
      <c r="AI124" t="inlineStr">
        <is>
          <t>kilogram</t>
        </is>
      </c>
      <c r="AJ124" t="inlineStr">
        <is>
          <t>kilogram</t>
        </is>
      </c>
      <c r="AK124" t="inlineStr">
        <is>
          <t>kilogram</t>
        </is>
      </c>
      <c r="AL124" t="inlineStr">
        <is>
          <t>kilogram</t>
        </is>
      </c>
      <c r="AM124" t="inlineStr">
        <is>
          <t>kilogram</t>
        </is>
      </c>
      <c r="AN124" t="inlineStr">
        <is>
          <t>kilogram</t>
        </is>
      </c>
      <c r="AO124" t="inlineStr">
        <is>
          <t>kilogram</t>
        </is>
      </c>
      <c r="AP124" t="inlineStr">
        <is>
          <t>kilogram</t>
        </is>
      </c>
      <c r="AQ124" t="inlineStr">
        <is>
          <t>kilogram</t>
        </is>
      </c>
      <c r="AR124" t="inlineStr">
        <is>
          <t>kilogram</t>
        </is>
      </c>
      <c r="AS124" t="inlineStr">
        <is>
          <t>kilogram</t>
        </is>
      </c>
      <c r="AT124" t="inlineStr">
        <is>
          <t>kilogram</t>
        </is>
      </c>
      <c r="AU124" t="inlineStr">
        <is>
          <t>kilogram</t>
        </is>
      </c>
      <c r="AV124" t="inlineStr">
        <is>
          <t>kilogram</t>
        </is>
      </c>
      <c r="AW124" t="inlineStr">
        <is>
          <t>kilogram</t>
        </is>
      </c>
      <c r="AX124" t="inlineStr">
        <is>
          <t>kilogram</t>
        </is>
      </c>
      <c r="AY124" t="inlineStr">
        <is>
          <t>kilogram</t>
        </is>
      </c>
      <c r="AZ124" t="inlineStr">
        <is>
          <t>kilogram</t>
        </is>
      </c>
      <c r="BA124" t="inlineStr">
        <is>
          <t>kilogram</t>
        </is>
      </c>
      <c r="BB124" t="inlineStr">
        <is>
          <t>kilogram</t>
        </is>
      </c>
      <c r="BC124" t="inlineStr">
        <is>
          <t>kilogram</t>
        </is>
      </c>
      <c r="BD124" t="inlineStr">
        <is>
          <t>kilogram</t>
        </is>
      </c>
      <c r="BE124" t="inlineStr">
        <is>
          <t>kilogram</t>
        </is>
      </c>
      <c r="BF124" t="inlineStr">
        <is>
          <t>kilogram</t>
        </is>
      </c>
      <c r="BG124" t="inlineStr">
        <is>
          <t>kilogram</t>
        </is>
      </c>
      <c r="BH124" t="inlineStr">
        <is>
          <t>kilogram</t>
        </is>
      </c>
      <c r="BI124" t="inlineStr">
        <is>
          <t>kilogram</t>
        </is>
      </c>
      <c r="BJ124" t="inlineStr">
        <is>
          <t>kilogram</t>
        </is>
      </c>
      <c r="BK124" t="inlineStr">
        <is>
          <t>kilogram</t>
        </is>
      </c>
      <c r="BL124" t="inlineStr">
        <is>
          <t>kilogram</t>
        </is>
      </c>
    </row>
    <row r="125">
      <c r="A125" t="inlineStr">
        <is>
          <t>Motorbike, gasoline, 11-35kW, EURO-4</t>
        </is>
      </c>
      <c r="B125" t="inlineStr">
        <is>
          <t>unit</t>
        </is>
      </c>
      <c r="C125" t="inlineStr">
        <is>
          <t>kilogram</t>
        </is>
      </c>
      <c r="D125" t="inlineStr">
        <is>
          <t>unit</t>
        </is>
      </c>
      <c r="I125" t="inlineStr">
        <is>
          <t>kilogram</t>
        </is>
      </c>
      <c r="K125" t="inlineStr">
        <is>
          <t>kilogram</t>
        </is>
      </c>
      <c r="L125" t="inlineStr">
        <is>
          <t>kilowatt hour</t>
        </is>
      </c>
      <c r="M125" t="inlineStr">
        <is>
          <t>unit</t>
        </is>
      </c>
      <c r="N125" t="inlineStr">
        <is>
          <t>meter-year</t>
        </is>
      </c>
      <c r="O125" t="inlineStr">
        <is>
          <t>meter-year</t>
        </is>
      </c>
      <c r="R125" t="inlineStr">
        <is>
          <t>kilogram</t>
        </is>
      </c>
      <c r="S125" t="inlineStr">
        <is>
          <t>kilogram</t>
        </is>
      </c>
      <c r="T125" t="inlineStr">
        <is>
          <t>kilogram</t>
        </is>
      </c>
      <c r="U125" t="inlineStr">
        <is>
          <t>kilogram</t>
        </is>
      </c>
      <c r="V125" t="inlineStr">
        <is>
          <t>kilogram</t>
        </is>
      </c>
      <c r="W125" t="inlineStr">
        <is>
          <t>kilogram</t>
        </is>
      </c>
      <c r="X125" t="inlineStr">
        <is>
          <t>kilogram</t>
        </is>
      </c>
      <c r="Y125" t="inlineStr">
        <is>
          <t>kilogram</t>
        </is>
      </c>
      <c r="Z125" t="inlineStr">
        <is>
          <t>kilogram</t>
        </is>
      </c>
      <c r="AA125" t="inlineStr">
        <is>
          <t>kilogram</t>
        </is>
      </c>
      <c r="AB125" t="inlineStr">
        <is>
          <t>kilogram</t>
        </is>
      </c>
      <c r="AC125" t="inlineStr">
        <is>
          <t>kilogram</t>
        </is>
      </c>
      <c r="AD125" t="inlineStr">
        <is>
          <t>kilogram</t>
        </is>
      </c>
      <c r="AE125" t="inlineStr">
        <is>
          <t>kilogram</t>
        </is>
      </c>
      <c r="AF125" t="inlineStr">
        <is>
          <t>kilogram</t>
        </is>
      </c>
      <c r="AG125" t="inlineStr">
        <is>
          <t>kilogram</t>
        </is>
      </c>
      <c r="AH125" t="inlineStr">
        <is>
          <t>kilogram</t>
        </is>
      </c>
      <c r="AI125" t="inlineStr">
        <is>
          <t>kilogram</t>
        </is>
      </c>
      <c r="AJ125" t="inlineStr">
        <is>
          <t>kilogram</t>
        </is>
      </c>
      <c r="AK125" t="inlineStr">
        <is>
          <t>kilogram</t>
        </is>
      </c>
      <c r="AL125" t="inlineStr">
        <is>
          <t>kilogram</t>
        </is>
      </c>
      <c r="AM125" t="inlineStr">
        <is>
          <t>kilogram</t>
        </is>
      </c>
      <c r="AN125" t="inlineStr">
        <is>
          <t>kilogram</t>
        </is>
      </c>
      <c r="AO125" t="inlineStr">
        <is>
          <t>kilogram</t>
        </is>
      </c>
      <c r="AP125" t="inlineStr">
        <is>
          <t>kilogram</t>
        </is>
      </c>
      <c r="AQ125" t="inlineStr">
        <is>
          <t>kilogram</t>
        </is>
      </c>
      <c r="AR125" t="inlineStr">
        <is>
          <t>kilogram</t>
        </is>
      </c>
      <c r="AS125" t="inlineStr">
        <is>
          <t>kilogram</t>
        </is>
      </c>
      <c r="AT125" t="inlineStr">
        <is>
          <t>kilogram</t>
        </is>
      </c>
      <c r="AU125" t="inlineStr">
        <is>
          <t>kilogram</t>
        </is>
      </c>
      <c r="AV125" t="inlineStr">
        <is>
          <t>kilogram</t>
        </is>
      </c>
      <c r="AW125" t="inlineStr">
        <is>
          <t>kilogram</t>
        </is>
      </c>
      <c r="AX125" t="inlineStr">
        <is>
          <t>kilogram</t>
        </is>
      </c>
      <c r="AY125" t="inlineStr">
        <is>
          <t>kilogram</t>
        </is>
      </c>
      <c r="AZ125" t="inlineStr">
        <is>
          <t>kilogram</t>
        </is>
      </c>
      <c r="BA125" t="inlineStr">
        <is>
          <t>kilogram</t>
        </is>
      </c>
      <c r="BB125" t="inlineStr">
        <is>
          <t>kilogram</t>
        </is>
      </c>
      <c r="BC125" t="inlineStr">
        <is>
          <t>kilogram</t>
        </is>
      </c>
      <c r="BD125" t="inlineStr">
        <is>
          <t>kilogram</t>
        </is>
      </c>
      <c r="BE125" t="inlineStr">
        <is>
          <t>kilogram</t>
        </is>
      </c>
      <c r="BF125" t="inlineStr">
        <is>
          <t>kilogram</t>
        </is>
      </c>
      <c r="BG125" t="inlineStr">
        <is>
          <t>kilogram</t>
        </is>
      </c>
      <c r="BH125" t="inlineStr">
        <is>
          <t>kilogram</t>
        </is>
      </c>
      <c r="BI125" t="inlineStr">
        <is>
          <t>kilogram</t>
        </is>
      </c>
      <c r="BJ125" t="inlineStr">
        <is>
          <t>kilogram</t>
        </is>
      </c>
      <c r="BK125" t="inlineStr">
        <is>
          <t>kilogram</t>
        </is>
      </c>
      <c r="BL125" t="inlineStr">
        <is>
          <t>kilogram</t>
        </is>
      </c>
    </row>
    <row r="126">
      <c r="A126" t="inlineStr">
        <is>
          <t>Motorbike, gasoline, 11-35kW, EURO-5</t>
        </is>
      </c>
      <c r="B126" t="inlineStr">
        <is>
          <t>unit</t>
        </is>
      </c>
      <c r="C126" t="inlineStr">
        <is>
          <t>kilogram</t>
        </is>
      </c>
      <c r="D126" t="inlineStr">
        <is>
          <t>unit</t>
        </is>
      </c>
      <c r="I126" t="inlineStr">
        <is>
          <t>kilogram</t>
        </is>
      </c>
      <c r="K126" t="inlineStr">
        <is>
          <t>kilogram</t>
        </is>
      </c>
      <c r="L126" t="inlineStr">
        <is>
          <t>kilowatt hour</t>
        </is>
      </c>
      <c r="M126" t="inlineStr">
        <is>
          <t>unit</t>
        </is>
      </c>
      <c r="N126" t="inlineStr">
        <is>
          <t>meter-year</t>
        </is>
      </c>
      <c r="O126" t="inlineStr">
        <is>
          <t>meter-year</t>
        </is>
      </c>
      <c r="R126" t="inlineStr">
        <is>
          <t>kilogram</t>
        </is>
      </c>
      <c r="S126" t="inlineStr">
        <is>
          <t>kilogram</t>
        </is>
      </c>
      <c r="T126" t="inlineStr">
        <is>
          <t>kilogram</t>
        </is>
      </c>
      <c r="U126" t="inlineStr">
        <is>
          <t>kilogram</t>
        </is>
      </c>
      <c r="V126" t="inlineStr">
        <is>
          <t>kilogram</t>
        </is>
      </c>
      <c r="W126" t="inlineStr">
        <is>
          <t>kilogram</t>
        </is>
      </c>
      <c r="X126" t="inlineStr">
        <is>
          <t>kilogram</t>
        </is>
      </c>
      <c r="Y126" t="inlineStr">
        <is>
          <t>kilogram</t>
        </is>
      </c>
      <c r="Z126" t="inlineStr">
        <is>
          <t>kilogram</t>
        </is>
      </c>
      <c r="AA126" t="inlineStr">
        <is>
          <t>kilogram</t>
        </is>
      </c>
      <c r="AB126" t="inlineStr">
        <is>
          <t>kilogram</t>
        </is>
      </c>
      <c r="AC126" t="inlineStr">
        <is>
          <t>kilogram</t>
        </is>
      </c>
      <c r="AD126" t="inlineStr">
        <is>
          <t>kilogram</t>
        </is>
      </c>
      <c r="AE126" t="inlineStr">
        <is>
          <t>kilogram</t>
        </is>
      </c>
      <c r="AF126" t="inlineStr">
        <is>
          <t>kilogram</t>
        </is>
      </c>
      <c r="AG126" t="inlineStr">
        <is>
          <t>kilogram</t>
        </is>
      </c>
      <c r="AH126" t="inlineStr">
        <is>
          <t>kilogram</t>
        </is>
      </c>
      <c r="AI126" t="inlineStr">
        <is>
          <t>kilogram</t>
        </is>
      </c>
      <c r="AJ126" t="inlineStr">
        <is>
          <t>kilogram</t>
        </is>
      </c>
      <c r="AK126" t="inlineStr">
        <is>
          <t>kilogram</t>
        </is>
      </c>
      <c r="AL126" t="inlineStr">
        <is>
          <t>kilogram</t>
        </is>
      </c>
      <c r="AM126" t="inlineStr">
        <is>
          <t>kilogram</t>
        </is>
      </c>
      <c r="AN126" t="inlineStr">
        <is>
          <t>kilogram</t>
        </is>
      </c>
      <c r="AO126" t="inlineStr">
        <is>
          <t>kilogram</t>
        </is>
      </c>
      <c r="AP126" t="inlineStr">
        <is>
          <t>kilogram</t>
        </is>
      </c>
      <c r="AQ126" t="inlineStr">
        <is>
          <t>kilogram</t>
        </is>
      </c>
      <c r="AR126" t="inlineStr">
        <is>
          <t>kilogram</t>
        </is>
      </c>
      <c r="AS126" t="inlineStr">
        <is>
          <t>kilogram</t>
        </is>
      </c>
      <c r="AT126" t="inlineStr">
        <is>
          <t>kilogram</t>
        </is>
      </c>
      <c r="AU126" t="inlineStr">
        <is>
          <t>kilogram</t>
        </is>
      </c>
      <c r="AV126" t="inlineStr">
        <is>
          <t>kilogram</t>
        </is>
      </c>
      <c r="AW126" t="inlineStr">
        <is>
          <t>kilogram</t>
        </is>
      </c>
      <c r="AX126" t="inlineStr">
        <is>
          <t>kilogram</t>
        </is>
      </c>
      <c r="AY126" t="inlineStr">
        <is>
          <t>kilogram</t>
        </is>
      </c>
      <c r="AZ126" t="inlineStr">
        <is>
          <t>kilogram</t>
        </is>
      </c>
      <c r="BA126" t="inlineStr">
        <is>
          <t>kilogram</t>
        </is>
      </c>
      <c r="BB126" t="inlineStr">
        <is>
          <t>kilogram</t>
        </is>
      </c>
      <c r="BC126" t="inlineStr">
        <is>
          <t>kilogram</t>
        </is>
      </c>
      <c r="BD126" t="inlineStr">
        <is>
          <t>kilogram</t>
        </is>
      </c>
      <c r="BE126" t="inlineStr">
        <is>
          <t>kilogram</t>
        </is>
      </c>
      <c r="BF126" t="inlineStr">
        <is>
          <t>kilogram</t>
        </is>
      </c>
      <c r="BG126" t="inlineStr">
        <is>
          <t>kilogram</t>
        </is>
      </c>
      <c r="BH126" t="inlineStr">
        <is>
          <t>kilogram</t>
        </is>
      </c>
      <c r="BI126" t="inlineStr">
        <is>
          <t>kilogram</t>
        </is>
      </c>
      <c r="BJ126" t="inlineStr">
        <is>
          <t>kilogram</t>
        </is>
      </c>
      <c r="BK126" t="inlineStr">
        <is>
          <t>kilogram</t>
        </is>
      </c>
      <c r="BL126" t="inlineStr">
        <is>
          <t>kilogram</t>
        </is>
      </c>
    </row>
    <row r="127">
      <c r="A127" t="inlineStr">
        <is>
          <t>Motorbike, gasoline, &gt;35kW, EURO-3</t>
        </is>
      </c>
      <c r="B127" t="inlineStr">
        <is>
          <t>unit</t>
        </is>
      </c>
      <c r="C127" t="inlineStr">
        <is>
          <t>kilogram</t>
        </is>
      </c>
      <c r="D127" t="inlineStr">
        <is>
          <t>unit</t>
        </is>
      </c>
      <c r="I127" t="inlineStr">
        <is>
          <t>kilogram</t>
        </is>
      </c>
      <c r="K127" t="inlineStr">
        <is>
          <t>kilogram</t>
        </is>
      </c>
      <c r="L127" t="inlineStr">
        <is>
          <t>kilowatt hour</t>
        </is>
      </c>
      <c r="M127" t="inlineStr">
        <is>
          <t>unit</t>
        </is>
      </c>
      <c r="N127" t="inlineStr">
        <is>
          <t>meter-year</t>
        </is>
      </c>
      <c r="O127" t="inlineStr">
        <is>
          <t>meter-year</t>
        </is>
      </c>
      <c r="R127" t="inlineStr">
        <is>
          <t>kilogram</t>
        </is>
      </c>
      <c r="S127" t="inlineStr">
        <is>
          <t>kilogram</t>
        </is>
      </c>
      <c r="T127" t="inlineStr">
        <is>
          <t>kilogram</t>
        </is>
      </c>
      <c r="U127" t="inlineStr">
        <is>
          <t>kilogram</t>
        </is>
      </c>
      <c r="V127" t="inlineStr">
        <is>
          <t>kilogram</t>
        </is>
      </c>
      <c r="W127" t="inlineStr">
        <is>
          <t>kilogram</t>
        </is>
      </c>
      <c r="X127" t="inlineStr">
        <is>
          <t>kilogram</t>
        </is>
      </c>
      <c r="Y127" t="inlineStr">
        <is>
          <t>kilogram</t>
        </is>
      </c>
      <c r="Z127" t="inlineStr">
        <is>
          <t>kilogram</t>
        </is>
      </c>
      <c r="AA127" t="inlineStr">
        <is>
          <t>kilogram</t>
        </is>
      </c>
      <c r="AB127" t="inlineStr">
        <is>
          <t>kilogram</t>
        </is>
      </c>
      <c r="AC127" t="inlineStr">
        <is>
          <t>kilogram</t>
        </is>
      </c>
      <c r="AD127" t="inlineStr">
        <is>
          <t>kilogram</t>
        </is>
      </c>
      <c r="AE127" t="inlineStr">
        <is>
          <t>kilogram</t>
        </is>
      </c>
      <c r="AF127" t="inlineStr">
        <is>
          <t>kilogram</t>
        </is>
      </c>
      <c r="AG127" t="inlineStr">
        <is>
          <t>kilogram</t>
        </is>
      </c>
      <c r="AH127" t="inlineStr">
        <is>
          <t>kilogram</t>
        </is>
      </c>
      <c r="AI127" t="inlineStr">
        <is>
          <t>kilogram</t>
        </is>
      </c>
      <c r="AJ127" t="inlineStr">
        <is>
          <t>kilogram</t>
        </is>
      </c>
      <c r="AK127" t="inlineStr">
        <is>
          <t>kilogram</t>
        </is>
      </c>
      <c r="AL127" t="inlineStr">
        <is>
          <t>kilogram</t>
        </is>
      </c>
      <c r="AM127" t="inlineStr">
        <is>
          <t>kilogram</t>
        </is>
      </c>
      <c r="AN127" t="inlineStr">
        <is>
          <t>kilogram</t>
        </is>
      </c>
      <c r="AO127" t="inlineStr">
        <is>
          <t>kilogram</t>
        </is>
      </c>
      <c r="AP127" t="inlineStr">
        <is>
          <t>kilogram</t>
        </is>
      </c>
      <c r="AQ127" t="inlineStr">
        <is>
          <t>kilogram</t>
        </is>
      </c>
      <c r="AR127" t="inlineStr">
        <is>
          <t>kilogram</t>
        </is>
      </c>
      <c r="AS127" t="inlineStr">
        <is>
          <t>kilogram</t>
        </is>
      </c>
      <c r="AT127" t="inlineStr">
        <is>
          <t>kilogram</t>
        </is>
      </c>
      <c r="AU127" t="inlineStr">
        <is>
          <t>kilogram</t>
        </is>
      </c>
      <c r="AV127" t="inlineStr">
        <is>
          <t>kilogram</t>
        </is>
      </c>
      <c r="AW127" t="inlineStr">
        <is>
          <t>kilogram</t>
        </is>
      </c>
      <c r="AX127" t="inlineStr">
        <is>
          <t>kilogram</t>
        </is>
      </c>
      <c r="AY127" t="inlineStr">
        <is>
          <t>kilogram</t>
        </is>
      </c>
      <c r="AZ127" t="inlineStr">
        <is>
          <t>kilogram</t>
        </is>
      </c>
      <c r="BA127" t="inlineStr">
        <is>
          <t>kilogram</t>
        </is>
      </c>
      <c r="BB127" t="inlineStr">
        <is>
          <t>kilogram</t>
        </is>
      </c>
      <c r="BC127" t="inlineStr">
        <is>
          <t>kilogram</t>
        </is>
      </c>
      <c r="BD127" t="inlineStr">
        <is>
          <t>kilogram</t>
        </is>
      </c>
      <c r="BE127" t="inlineStr">
        <is>
          <t>kilogram</t>
        </is>
      </c>
      <c r="BF127" t="inlineStr">
        <is>
          <t>kilogram</t>
        </is>
      </c>
      <c r="BG127" t="inlineStr">
        <is>
          <t>kilogram</t>
        </is>
      </c>
      <c r="BH127" t="inlineStr">
        <is>
          <t>kilogram</t>
        </is>
      </c>
      <c r="BI127" t="inlineStr">
        <is>
          <t>kilogram</t>
        </is>
      </c>
      <c r="BJ127" t="inlineStr">
        <is>
          <t>kilogram</t>
        </is>
      </c>
      <c r="BK127" t="inlineStr">
        <is>
          <t>kilogram</t>
        </is>
      </c>
      <c r="BL127" t="inlineStr">
        <is>
          <t>kilogram</t>
        </is>
      </c>
    </row>
    <row r="128">
      <c r="A128" t="inlineStr">
        <is>
          <t>Motorbike, gasoline, &gt;35kW, EURO-4</t>
        </is>
      </c>
      <c r="B128" t="inlineStr">
        <is>
          <t>unit</t>
        </is>
      </c>
      <c r="C128" t="inlineStr">
        <is>
          <t>kilogram</t>
        </is>
      </c>
      <c r="D128" t="inlineStr">
        <is>
          <t>unit</t>
        </is>
      </c>
      <c r="I128" t="inlineStr">
        <is>
          <t>kilogram</t>
        </is>
      </c>
      <c r="K128" t="inlineStr">
        <is>
          <t>kilogram</t>
        </is>
      </c>
      <c r="L128" t="inlineStr">
        <is>
          <t>kilowatt hour</t>
        </is>
      </c>
      <c r="M128" t="inlineStr">
        <is>
          <t>unit</t>
        </is>
      </c>
      <c r="N128" t="inlineStr">
        <is>
          <t>meter-year</t>
        </is>
      </c>
      <c r="O128" t="inlineStr">
        <is>
          <t>meter-year</t>
        </is>
      </c>
      <c r="R128" t="inlineStr">
        <is>
          <t>kilogram</t>
        </is>
      </c>
      <c r="S128" t="inlineStr">
        <is>
          <t>kilogram</t>
        </is>
      </c>
      <c r="T128" t="inlineStr">
        <is>
          <t>kilogram</t>
        </is>
      </c>
      <c r="U128" t="inlineStr">
        <is>
          <t>kilogram</t>
        </is>
      </c>
      <c r="V128" t="inlineStr">
        <is>
          <t>kilogram</t>
        </is>
      </c>
      <c r="W128" t="inlineStr">
        <is>
          <t>kilogram</t>
        </is>
      </c>
      <c r="X128" t="inlineStr">
        <is>
          <t>kilogram</t>
        </is>
      </c>
      <c r="Y128" t="inlineStr">
        <is>
          <t>kilogram</t>
        </is>
      </c>
      <c r="Z128" t="inlineStr">
        <is>
          <t>kilogram</t>
        </is>
      </c>
      <c r="AA128" t="inlineStr">
        <is>
          <t>kilogram</t>
        </is>
      </c>
      <c r="AB128" t="inlineStr">
        <is>
          <t>kilogram</t>
        </is>
      </c>
      <c r="AC128" t="inlineStr">
        <is>
          <t>kilogram</t>
        </is>
      </c>
      <c r="AD128" t="inlineStr">
        <is>
          <t>kilogram</t>
        </is>
      </c>
      <c r="AE128" t="inlineStr">
        <is>
          <t>kilogram</t>
        </is>
      </c>
      <c r="AF128" t="inlineStr">
        <is>
          <t>kilogram</t>
        </is>
      </c>
      <c r="AG128" t="inlineStr">
        <is>
          <t>kilogram</t>
        </is>
      </c>
      <c r="AH128" t="inlineStr">
        <is>
          <t>kilogram</t>
        </is>
      </c>
      <c r="AI128" t="inlineStr">
        <is>
          <t>kilogram</t>
        </is>
      </c>
      <c r="AJ128" t="inlineStr">
        <is>
          <t>kilogram</t>
        </is>
      </c>
      <c r="AK128" t="inlineStr">
        <is>
          <t>kilogram</t>
        </is>
      </c>
      <c r="AL128" t="inlineStr">
        <is>
          <t>kilogram</t>
        </is>
      </c>
      <c r="AM128" t="inlineStr">
        <is>
          <t>kilogram</t>
        </is>
      </c>
      <c r="AN128" t="inlineStr">
        <is>
          <t>kilogram</t>
        </is>
      </c>
      <c r="AO128" t="inlineStr">
        <is>
          <t>kilogram</t>
        </is>
      </c>
      <c r="AP128" t="inlineStr">
        <is>
          <t>kilogram</t>
        </is>
      </c>
      <c r="AQ128" t="inlineStr">
        <is>
          <t>kilogram</t>
        </is>
      </c>
      <c r="AR128" t="inlineStr">
        <is>
          <t>kilogram</t>
        </is>
      </c>
      <c r="AS128" t="inlineStr">
        <is>
          <t>kilogram</t>
        </is>
      </c>
      <c r="AT128" t="inlineStr">
        <is>
          <t>kilogram</t>
        </is>
      </c>
      <c r="AU128" t="inlineStr">
        <is>
          <t>kilogram</t>
        </is>
      </c>
      <c r="AV128" t="inlineStr">
        <is>
          <t>kilogram</t>
        </is>
      </c>
      <c r="AW128" t="inlineStr">
        <is>
          <t>kilogram</t>
        </is>
      </c>
      <c r="AX128" t="inlineStr">
        <is>
          <t>kilogram</t>
        </is>
      </c>
      <c r="AY128" t="inlineStr">
        <is>
          <t>kilogram</t>
        </is>
      </c>
      <c r="AZ128" t="inlineStr">
        <is>
          <t>kilogram</t>
        </is>
      </c>
      <c r="BA128" t="inlineStr">
        <is>
          <t>kilogram</t>
        </is>
      </c>
      <c r="BB128" t="inlineStr">
        <is>
          <t>kilogram</t>
        </is>
      </c>
      <c r="BC128" t="inlineStr">
        <is>
          <t>kilogram</t>
        </is>
      </c>
      <c r="BD128" t="inlineStr">
        <is>
          <t>kilogram</t>
        </is>
      </c>
      <c r="BE128" t="inlineStr">
        <is>
          <t>kilogram</t>
        </is>
      </c>
      <c r="BF128" t="inlineStr">
        <is>
          <t>kilogram</t>
        </is>
      </c>
      <c r="BG128" t="inlineStr">
        <is>
          <t>kilogram</t>
        </is>
      </c>
      <c r="BH128" t="inlineStr">
        <is>
          <t>kilogram</t>
        </is>
      </c>
      <c r="BI128" t="inlineStr">
        <is>
          <t>kilogram</t>
        </is>
      </c>
      <c r="BJ128" t="inlineStr">
        <is>
          <t>kilogram</t>
        </is>
      </c>
      <c r="BK128" t="inlineStr">
        <is>
          <t>kilogram</t>
        </is>
      </c>
      <c r="BL128" t="inlineStr">
        <is>
          <t>kilogram</t>
        </is>
      </c>
    </row>
    <row r="129">
      <c r="A129" t="inlineStr">
        <is>
          <t>Motorbike, gasoline, &gt;35kW, EURO-5</t>
        </is>
      </c>
      <c r="B129" t="inlineStr">
        <is>
          <t>unit</t>
        </is>
      </c>
      <c r="C129" t="inlineStr">
        <is>
          <t>kilogram</t>
        </is>
      </c>
      <c r="D129" t="inlineStr">
        <is>
          <t>unit</t>
        </is>
      </c>
      <c r="I129" t="inlineStr">
        <is>
          <t>kilogram</t>
        </is>
      </c>
      <c r="K129" t="inlineStr">
        <is>
          <t>kilogram</t>
        </is>
      </c>
      <c r="L129" t="inlineStr">
        <is>
          <t>kilowatt hour</t>
        </is>
      </c>
      <c r="M129" t="inlineStr">
        <is>
          <t>unit</t>
        </is>
      </c>
      <c r="N129" t="inlineStr">
        <is>
          <t>meter-year</t>
        </is>
      </c>
      <c r="O129" t="inlineStr">
        <is>
          <t>meter-year</t>
        </is>
      </c>
      <c r="R129" t="inlineStr">
        <is>
          <t>kilogram</t>
        </is>
      </c>
      <c r="S129" t="inlineStr">
        <is>
          <t>kilogram</t>
        </is>
      </c>
      <c r="T129" t="inlineStr">
        <is>
          <t>kilogram</t>
        </is>
      </c>
      <c r="U129" t="inlineStr">
        <is>
          <t>kilogram</t>
        </is>
      </c>
      <c r="V129" t="inlineStr">
        <is>
          <t>kilogram</t>
        </is>
      </c>
      <c r="W129" t="inlineStr">
        <is>
          <t>kilogram</t>
        </is>
      </c>
      <c r="X129" t="inlineStr">
        <is>
          <t>kilogram</t>
        </is>
      </c>
      <c r="Y129" t="inlineStr">
        <is>
          <t>kilogram</t>
        </is>
      </c>
      <c r="Z129" t="inlineStr">
        <is>
          <t>kilogram</t>
        </is>
      </c>
      <c r="AA129" t="inlineStr">
        <is>
          <t>kilogram</t>
        </is>
      </c>
      <c r="AB129" t="inlineStr">
        <is>
          <t>kilogram</t>
        </is>
      </c>
      <c r="AC129" t="inlineStr">
        <is>
          <t>kilogram</t>
        </is>
      </c>
      <c r="AD129" t="inlineStr">
        <is>
          <t>kilogram</t>
        </is>
      </c>
      <c r="AE129" t="inlineStr">
        <is>
          <t>kilogram</t>
        </is>
      </c>
      <c r="AF129" t="inlineStr">
        <is>
          <t>kilogram</t>
        </is>
      </c>
      <c r="AG129" t="inlineStr">
        <is>
          <t>kilogram</t>
        </is>
      </c>
      <c r="AH129" t="inlineStr">
        <is>
          <t>kilogram</t>
        </is>
      </c>
      <c r="AI129" t="inlineStr">
        <is>
          <t>kilogram</t>
        </is>
      </c>
      <c r="AJ129" t="inlineStr">
        <is>
          <t>kilogram</t>
        </is>
      </c>
      <c r="AK129" t="inlineStr">
        <is>
          <t>kilogram</t>
        </is>
      </c>
      <c r="AL129" t="inlineStr">
        <is>
          <t>kilogram</t>
        </is>
      </c>
      <c r="AM129" t="inlineStr">
        <is>
          <t>kilogram</t>
        </is>
      </c>
      <c r="AN129" t="inlineStr">
        <is>
          <t>kilogram</t>
        </is>
      </c>
      <c r="AO129" t="inlineStr">
        <is>
          <t>kilogram</t>
        </is>
      </c>
      <c r="AP129" t="inlineStr">
        <is>
          <t>kilogram</t>
        </is>
      </c>
      <c r="AQ129" t="inlineStr">
        <is>
          <t>kilogram</t>
        </is>
      </c>
      <c r="AR129" t="inlineStr">
        <is>
          <t>kilogram</t>
        </is>
      </c>
      <c r="AS129" t="inlineStr">
        <is>
          <t>kilogram</t>
        </is>
      </c>
      <c r="AT129" t="inlineStr">
        <is>
          <t>kilogram</t>
        </is>
      </c>
      <c r="AU129" t="inlineStr">
        <is>
          <t>kilogram</t>
        </is>
      </c>
      <c r="AV129" t="inlineStr">
        <is>
          <t>kilogram</t>
        </is>
      </c>
      <c r="AW129" t="inlineStr">
        <is>
          <t>kilogram</t>
        </is>
      </c>
      <c r="AX129" t="inlineStr">
        <is>
          <t>kilogram</t>
        </is>
      </c>
      <c r="AY129" t="inlineStr">
        <is>
          <t>kilogram</t>
        </is>
      </c>
      <c r="AZ129" t="inlineStr">
        <is>
          <t>kilogram</t>
        </is>
      </c>
      <c r="BA129" t="inlineStr">
        <is>
          <t>kilogram</t>
        </is>
      </c>
      <c r="BB129" t="inlineStr">
        <is>
          <t>kilogram</t>
        </is>
      </c>
      <c r="BC129" t="inlineStr">
        <is>
          <t>kilogram</t>
        </is>
      </c>
      <c r="BD129" t="inlineStr">
        <is>
          <t>kilogram</t>
        </is>
      </c>
      <c r="BE129" t="inlineStr">
        <is>
          <t>kilogram</t>
        </is>
      </c>
      <c r="BF129" t="inlineStr">
        <is>
          <t>kilogram</t>
        </is>
      </c>
      <c r="BG129" t="inlineStr">
        <is>
          <t>kilogram</t>
        </is>
      </c>
      <c r="BH129" t="inlineStr">
        <is>
          <t>kilogram</t>
        </is>
      </c>
      <c r="BI129" t="inlineStr">
        <is>
          <t>kilogram</t>
        </is>
      </c>
      <c r="BJ129" t="inlineStr">
        <is>
          <t>kilogram</t>
        </is>
      </c>
      <c r="BK129" t="inlineStr">
        <is>
          <t>kilogram</t>
        </is>
      </c>
      <c r="BL129" t="inlineStr">
        <is>
          <t>kilogram</t>
        </is>
      </c>
    </row>
    <row r="130">
      <c r="A130" t="inlineStr">
        <is>
          <t>Motorbike, battery electric, &lt;4kW</t>
        </is>
      </c>
      <c r="B130" t="inlineStr">
        <is>
          <t>kilogram</t>
        </is>
      </c>
      <c r="C130" t="inlineStr">
        <is>
          <t>kilogram</t>
        </is>
      </c>
      <c r="D130" t="inlineStr">
        <is>
          <t>kilogram</t>
        </is>
      </c>
      <c r="E130" t="inlineStr">
        <is>
          <t>kilogram</t>
        </is>
      </c>
      <c r="F130" t="inlineStr">
        <is>
          <t>kilogram</t>
        </is>
      </c>
      <c r="G130" t="inlineStr">
        <is>
          <t>kilogram</t>
        </is>
      </c>
      <c r="J130" t="inlineStr">
        <is>
          <t>unit</t>
        </is>
      </c>
      <c r="K130" t="inlineStr">
        <is>
          <t>kilogram</t>
        </is>
      </c>
      <c r="L130" t="inlineStr">
        <is>
          <t>kilowatt hour</t>
        </is>
      </c>
      <c r="M130" t="inlineStr">
        <is>
          <t>unit</t>
        </is>
      </c>
      <c r="N130" t="inlineStr">
        <is>
          <t>meter-year</t>
        </is>
      </c>
      <c r="O130" t="inlineStr">
        <is>
          <t>meter-year</t>
        </is>
      </c>
      <c r="P130" t="inlineStr">
        <is>
          <t>unit</t>
        </is>
      </c>
      <c r="Q130" t="inlineStr">
        <is>
          <t>unit</t>
        </is>
      </c>
      <c r="R130" t="inlineStr">
        <is>
          <t>kilogram</t>
        </is>
      </c>
      <c r="S130" t="inlineStr">
        <is>
          <t>kilogram</t>
        </is>
      </c>
      <c r="T130" t="inlineStr">
        <is>
          <t>kilogram</t>
        </is>
      </c>
      <c r="U130" t="inlineStr">
        <is>
          <t>kilogram</t>
        </is>
      </c>
      <c r="V130" t="inlineStr">
        <is>
          <t>kilogram</t>
        </is>
      </c>
      <c r="W130" t="inlineStr">
        <is>
          <t>kilogram</t>
        </is>
      </c>
      <c r="X130" t="inlineStr">
        <is>
          <t>kilogram</t>
        </is>
      </c>
      <c r="Y130" t="inlineStr">
        <is>
          <t>kilogram</t>
        </is>
      </c>
      <c r="Z130" t="inlineStr">
        <is>
          <t>kilogram</t>
        </is>
      </c>
      <c r="AA130" t="inlineStr">
        <is>
          <t>kilogram</t>
        </is>
      </c>
      <c r="AB130" t="inlineStr">
        <is>
          <t>kilogram</t>
        </is>
      </c>
      <c r="AC130" t="inlineStr">
        <is>
          <t>kilogram</t>
        </is>
      </c>
      <c r="AD130" t="inlineStr">
        <is>
          <t>kilogram</t>
        </is>
      </c>
      <c r="AE130" t="inlineStr">
        <is>
          <t>kilogram</t>
        </is>
      </c>
      <c r="AF130" t="inlineStr">
        <is>
          <t>kilogram</t>
        </is>
      </c>
      <c r="AG130" t="inlineStr">
        <is>
          <t>kilogram</t>
        </is>
      </c>
      <c r="AH130" t="inlineStr">
        <is>
          <t>kilogram</t>
        </is>
      </c>
      <c r="AI130" t="inlineStr">
        <is>
          <t>kilogram</t>
        </is>
      </c>
      <c r="AJ130" t="inlineStr">
        <is>
          <t>kilogram</t>
        </is>
      </c>
      <c r="AK130" t="inlineStr">
        <is>
          <t>kilogram</t>
        </is>
      </c>
      <c r="AL130" t="inlineStr">
        <is>
          <t>kilogram</t>
        </is>
      </c>
      <c r="AM130" t="inlineStr">
        <is>
          <t>kilogram</t>
        </is>
      </c>
      <c r="AN130" t="inlineStr">
        <is>
          <t>kilogram</t>
        </is>
      </c>
      <c r="AO130" t="inlineStr">
        <is>
          <t>kilogram</t>
        </is>
      </c>
      <c r="AP130" t="inlineStr">
        <is>
          <t>kilogram</t>
        </is>
      </c>
      <c r="AQ130" t="inlineStr">
        <is>
          <t>kilogram</t>
        </is>
      </c>
      <c r="AR130" t="inlineStr">
        <is>
          <t>kilogram</t>
        </is>
      </c>
      <c r="AS130" t="inlineStr">
        <is>
          <t>kilogram</t>
        </is>
      </c>
      <c r="AT130" t="inlineStr">
        <is>
          <t>kilogram</t>
        </is>
      </c>
      <c r="AU130" t="inlineStr">
        <is>
          <t>kilogram</t>
        </is>
      </c>
      <c r="AV130" t="inlineStr">
        <is>
          <t>kilogram</t>
        </is>
      </c>
      <c r="AW130" t="inlineStr">
        <is>
          <t>kilogram</t>
        </is>
      </c>
      <c r="AX130" t="inlineStr">
        <is>
          <t>kilogram</t>
        </is>
      </c>
      <c r="AY130" t="inlineStr">
        <is>
          <t>kilogram</t>
        </is>
      </c>
      <c r="AZ130" t="inlineStr">
        <is>
          <t>kilogram</t>
        </is>
      </c>
      <c r="BA130" t="inlineStr">
        <is>
          <t>kilogram</t>
        </is>
      </c>
      <c r="BB130" t="inlineStr">
        <is>
          <t>kilogram</t>
        </is>
      </c>
      <c r="BC130" t="inlineStr">
        <is>
          <t>kilogram</t>
        </is>
      </c>
      <c r="BD130" t="inlineStr">
        <is>
          <t>kilogram</t>
        </is>
      </c>
      <c r="BE130" t="inlineStr">
        <is>
          <t>kilogram</t>
        </is>
      </c>
      <c r="BF130" t="inlineStr">
        <is>
          <t>kilogram</t>
        </is>
      </c>
      <c r="BG130" t="inlineStr">
        <is>
          <t>kilogram</t>
        </is>
      </c>
      <c r="BH130" t="inlineStr">
        <is>
          <t>kilogram</t>
        </is>
      </c>
      <c r="BI130" t="inlineStr">
        <is>
          <t>kilogram</t>
        </is>
      </c>
      <c r="BJ130" t="inlineStr">
        <is>
          <t>kilogram</t>
        </is>
      </c>
      <c r="BK130" t="inlineStr">
        <is>
          <t>kilogram</t>
        </is>
      </c>
      <c r="BL130" t="inlineStr">
        <is>
          <t>kilogram</t>
        </is>
      </c>
    </row>
    <row r="131">
      <c r="A131" t="inlineStr">
        <is>
          <t>Motorbike, battery electric, 4-11kW</t>
        </is>
      </c>
      <c r="B131" t="inlineStr">
        <is>
          <t>kilogram</t>
        </is>
      </c>
      <c r="C131" t="inlineStr">
        <is>
          <t>kilogram</t>
        </is>
      </c>
      <c r="D131" t="inlineStr">
        <is>
          <t>kilogram</t>
        </is>
      </c>
      <c r="E131" t="inlineStr">
        <is>
          <t>kilogram</t>
        </is>
      </c>
      <c r="F131" t="inlineStr">
        <is>
          <t>kilogram</t>
        </is>
      </c>
      <c r="G131" t="inlineStr">
        <is>
          <t>kilogram</t>
        </is>
      </c>
      <c r="J131" t="inlineStr">
        <is>
          <t>unit</t>
        </is>
      </c>
      <c r="K131" t="inlineStr">
        <is>
          <t>kilogram</t>
        </is>
      </c>
      <c r="L131" t="inlineStr">
        <is>
          <t>kilowatt hour</t>
        </is>
      </c>
      <c r="M131" t="inlineStr">
        <is>
          <t>unit</t>
        </is>
      </c>
      <c r="N131" t="inlineStr">
        <is>
          <t>meter-year</t>
        </is>
      </c>
      <c r="O131" t="inlineStr">
        <is>
          <t>meter-year</t>
        </is>
      </c>
      <c r="P131" t="inlineStr">
        <is>
          <t>unit</t>
        </is>
      </c>
      <c r="Q131" t="inlineStr">
        <is>
          <t>unit</t>
        </is>
      </c>
      <c r="R131" t="inlineStr">
        <is>
          <t>kilogram</t>
        </is>
      </c>
      <c r="S131" t="inlineStr">
        <is>
          <t>kilogram</t>
        </is>
      </c>
      <c r="T131" t="inlineStr">
        <is>
          <t>kilogram</t>
        </is>
      </c>
      <c r="U131" t="inlineStr">
        <is>
          <t>kilogram</t>
        </is>
      </c>
      <c r="V131" t="inlineStr">
        <is>
          <t>kilogram</t>
        </is>
      </c>
      <c r="W131" t="inlineStr">
        <is>
          <t>kilogram</t>
        </is>
      </c>
      <c r="X131" t="inlineStr">
        <is>
          <t>kilogram</t>
        </is>
      </c>
      <c r="Y131" t="inlineStr">
        <is>
          <t>kilogram</t>
        </is>
      </c>
      <c r="Z131" t="inlineStr">
        <is>
          <t>kilogram</t>
        </is>
      </c>
      <c r="AA131" t="inlineStr">
        <is>
          <t>kilogram</t>
        </is>
      </c>
      <c r="AB131" t="inlineStr">
        <is>
          <t>kilogram</t>
        </is>
      </c>
      <c r="AC131" t="inlineStr">
        <is>
          <t>kilogram</t>
        </is>
      </c>
      <c r="AD131" t="inlineStr">
        <is>
          <t>kilogram</t>
        </is>
      </c>
      <c r="AE131" t="inlineStr">
        <is>
          <t>kilogram</t>
        </is>
      </c>
      <c r="AF131" t="inlineStr">
        <is>
          <t>kilogram</t>
        </is>
      </c>
      <c r="AG131" t="inlineStr">
        <is>
          <t>kilogram</t>
        </is>
      </c>
      <c r="AH131" t="inlineStr">
        <is>
          <t>kilogram</t>
        </is>
      </c>
      <c r="AI131" t="inlineStr">
        <is>
          <t>kilogram</t>
        </is>
      </c>
      <c r="AJ131" t="inlineStr">
        <is>
          <t>kilogram</t>
        </is>
      </c>
      <c r="AK131" t="inlineStr">
        <is>
          <t>kilogram</t>
        </is>
      </c>
      <c r="AL131" t="inlineStr">
        <is>
          <t>kilogram</t>
        </is>
      </c>
      <c r="AM131" t="inlineStr">
        <is>
          <t>kilogram</t>
        </is>
      </c>
      <c r="AN131" t="inlineStr">
        <is>
          <t>kilogram</t>
        </is>
      </c>
      <c r="AO131" t="inlineStr">
        <is>
          <t>kilogram</t>
        </is>
      </c>
      <c r="AP131" t="inlineStr">
        <is>
          <t>kilogram</t>
        </is>
      </c>
      <c r="AQ131" t="inlineStr">
        <is>
          <t>kilogram</t>
        </is>
      </c>
      <c r="AR131" t="inlineStr">
        <is>
          <t>kilogram</t>
        </is>
      </c>
      <c r="AS131" t="inlineStr">
        <is>
          <t>kilogram</t>
        </is>
      </c>
      <c r="AT131" t="inlineStr">
        <is>
          <t>kilogram</t>
        </is>
      </c>
      <c r="AU131" t="inlineStr">
        <is>
          <t>kilogram</t>
        </is>
      </c>
      <c r="AV131" t="inlineStr">
        <is>
          <t>kilogram</t>
        </is>
      </c>
      <c r="AW131" t="inlineStr">
        <is>
          <t>kilogram</t>
        </is>
      </c>
      <c r="AX131" t="inlineStr">
        <is>
          <t>kilogram</t>
        </is>
      </c>
      <c r="AY131" t="inlineStr">
        <is>
          <t>kilogram</t>
        </is>
      </c>
      <c r="AZ131" t="inlineStr">
        <is>
          <t>kilogram</t>
        </is>
      </c>
      <c r="BA131" t="inlineStr">
        <is>
          <t>kilogram</t>
        </is>
      </c>
      <c r="BB131" t="inlineStr">
        <is>
          <t>kilogram</t>
        </is>
      </c>
      <c r="BC131" t="inlineStr">
        <is>
          <t>kilogram</t>
        </is>
      </c>
      <c r="BD131" t="inlineStr">
        <is>
          <t>kilogram</t>
        </is>
      </c>
      <c r="BE131" t="inlineStr">
        <is>
          <t>kilogram</t>
        </is>
      </c>
      <c r="BF131" t="inlineStr">
        <is>
          <t>kilogram</t>
        </is>
      </c>
      <c r="BG131" t="inlineStr">
        <is>
          <t>kilogram</t>
        </is>
      </c>
      <c r="BH131" t="inlineStr">
        <is>
          <t>kilogram</t>
        </is>
      </c>
      <c r="BI131" t="inlineStr">
        <is>
          <t>kilogram</t>
        </is>
      </c>
      <c r="BJ131" t="inlineStr">
        <is>
          <t>kilogram</t>
        </is>
      </c>
      <c r="BK131" t="inlineStr">
        <is>
          <t>kilogram</t>
        </is>
      </c>
      <c r="BL131" t="inlineStr">
        <is>
          <t>kilogram</t>
        </is>
      </c>
    </row>
    <row r="132">
      <c r="A132" t="inlineStr">
        <is>
          <t>Motorbike, battery electric, 11-35kW</t>
        </is>
      </c>
      <c r="B132" t="inlineStr">
        <is>
          <t>kilogram</t>
        </is>
      </c>
      <c r="C132" t="inlineStr">
        <is>
          <t>kilogram</t>
        </is>
      </c>
      <c r="D132" t="inlineStr">
        <is>
          <t>kilogram</t>
        </is>
      </c>
      <c r="E132" t="inlineStr">
        <is>
          <t>kilogram</t>
        </is>
      </c>
      <c r="F132" t="inlineStr">
        <is>
          <t>kilogram</t>
        </is>
      </c>
      <c r="G132" t="inlineStr">
        <is>
          <t>kilogram</t>
        </is>
      </c>
      <c r="J132" t="inlineStr">
        <is>
          <t>unit</t>
        </is>
      </c>
      <c r="K132" t="inlineStr">
        <is>
          <t>kilogram</t>
        </is>
      </c>
      <c r="L132" t="inlineStr">
        <is>
          <t>kilowatt hour</t>
        </is>
      </c>
      <c r="M132" t="inlineStr">
        <is>
          <t>unit</t>
        </is>
      </c>
      <c r="N132" t="inlineStr">
        <is>
          <t>meter-year</t>
        </is>
      </c>
      <c r="O132" t="inlineStr">
        <is>
          <t>meter-year</t>
        </is>
      </c>
      <c r="P132" t="inlineStr">
        <is>
          <t>unit</t>
        </is>
      </c>
      <c r="Q132" t="inlineStr">
        <is>
          <t>unit</t>
        </is>
      </c>
      <c r="R132" t="inlineStr">
        <is>
          <t>kilogram</t>
        </is>
      </c>
      <c r="S132" t="inlineStr">
        <is>
          <t>kilogram</t>
        </is>
      </c>
      <c r="T132" t="inlineStr">
        <is>
          <t>kilogram</t>
        </is>
      </c>
      <c r="U132" t="inlineStr">
        <is>
          <t>kilogram</t>
        </is>
      </c>
      <c r="V132" t="inlineStr">
        <is>
          <t>kilogram</t>
        </is>
      </c>
      <c r="W132" t="inlineStr">
        <is>
          <t>kilogram</t>
        </is>
      </c>
      <c r="X132" t="inlineStr">
        <is>
          <t>kilogram</t>
        </is>
      </c>
      <c r="Y132" t="inlineStr">
        <is>
          <t>kilogram</t>
        </is>
      </c>
      <c r="Z132" t="inlineStr">
        <is>
          <t>kilogram</t>
        </is>
      </c>
      <c r="AA132" t="inlineStr">
        <is>
          <t>kilogram</t>
        </is>
      </c>
      <c r="AB132" t="inlineStr">
        <is>
          <t>kilogram</t>
        </is>
      </c>
      <c r="AC132" t="inlineStr">
        <is>
          <t>kilogram</t>
        </is>
      </c>
      <c r="AD132" t="inlineStr">
        <is>
          <t>kilogram</t>
        </is>
      </c>
      <c r="AE132" t="inlineStr">
        <is>
          <t>kilogram</t>
        </is>
      </c>
      <c r="AF132" t="inlineStr">
        <is>
          <t>kilogram</t>
        </is>
      </c>
      <c r="AG132" t="inlineStr">
        <is>
          <t>kilogram</t>
        </is>
      </c>
      <c r="AH132" t="inlineStr">
        <is>
          <t>kilogram</t>
        </is>
      </c>
      <c r="AI132" t="inlineStr">
        <is>
          <t>kilogram</t>
        </is>
      </c>
      <c r="AJ132" t="inlineStr">
        <is>
          <t>kilogram</t>
        </is>
      </c>
      <c r="AK132" t="inlineStr">
        <is>
          <t>kilogram</t>
        </is>
      </c>
      <c r="AL132" t="inlineStr">
        <is>
          <t>kilogram</t>
        </is>
      </c>
      <c r="AM132" t="inlineStr">
        <is>
          <t>kilogram</t>
        </is>
      </c>
      <c r="AN132" t="inlineStr">
        <is>
          <t>kilogram</t>
        </is>
      </c>
      <c r="AO132" t="inlineStr">
        <is>
          <t>kilogram</t>
        </is>
      </c>
      <c r="AP132" t="inlineStr">
        <is>
          <t>kilogram</t>
        </is>
      </c>
      <c r="AQ132" t="inlineStr">
        <is>
          <t>kilogram</t>
        </is>
      </c>
      <c r="AR132" t="inlineStr">
        <is>
          <t>kilogram</t>
        </is>
      </c>
      <c r="AS132" t="inlineStr">
        <is>
          <t>kilogram</t>
        </is>
      </c>
      <c r="AT132" t="inlineStr">
        <is>
          <t>kilogram</t>
        </is>
      </c>
      <c r="AU132" t="inlineStr">
        <is>
          <t>kilogram</t>
        </is>
      </c>
      <c r="AV132" t="inlineStr">
        <is>
          <t>kilogram</t>
        </is>
      </c>
      <c r="AW132" t="inlineStr">
        <is>
          <t>kilogram</t>
        </is>
      </c>
      <c r="AX132" t="inlineStr">
        <is>
          <t>kilogram</t>
        </is>
      </c>
      <c r="AY132" t="inlineStr">
        <is>
          <t>kilogram</t>
        </is>
      </c>
      <c r="AZ132" t="inlineStr">
        <is>
          <t>kilogram</t>
        </is>
      </c>
      <c r="BA132" t="inlineStr">
        <is>
          <t>kilogram</t>
        </is>
      </c>
      <c r="BB132" t="inlineStr">
        <is>
          <t>kilogram</t>
        </is>
      </c>
      <c r="BC132" t="inlineStr">
        <is>
          <t>kilogram</t>
        </is>
      </c>
      <c r="BD132" t="inlineStr">
        <is>
          <t>kilogram</t>
        </is>
      </c>
      <c r="BE132" t="inlineStr">
        <is>
          <t>kilogram</t>
        </is>
      </c>
      <c r="BF132" t="inlineStr">
        <is>
          <t>kilogram</t>
        </is>
      </c>
      <c r="BG132" t="inlineStr">
        <is>
          <t>kilogram</t>
        </is>
      </c>
      <c r="BH132" t="inlineStr">
        <is>
          <t>kilogram</t>
        </is>
      </c>
      <c r="BI132" t="inlineStr">
        <is>
          <t>kilogram</t>
        </is>
      </c>
      <c r="BJ132" t="inlineStr">
        <is>
          <t>kilogram</t>
        </is>
      </c>
      <c r="BK132" t="inlineStr">
        <is>
          <t>kilogram</t>
        </is>
      </c>
      <c r="BL132" t="inlineStr">
        <is>
          <t>kilogram</t>
        </is>
      </c>
    </row>
    <row r="133">
      <c r="A133" t="inlineStr">
        <is>
          <t>Motorbike, battery electric, &gt;35kW</t>
        </is>
      </c>
      <c r="B133" t="inlineStr">
        <is>
          <t>kilogram</t>
        </is>
      </c>
      <c r="C133" t="inlineStr">
        <is>
          <t>kilogram</t>
        </is>
      </c>
      <c r="D133" t="inlineStr">
        <is>
          <t>kilogram</t>
        </is>
      </c>
      <c r="E133" t="inlineStr">
        <is>
          <t>kilogram</t>
        </is>
      </c>
      <c r="F133" t="inlineStr">
        <is>
          <t>kilogram</t>
        </is>
      </c>
      <c r="G133" t="inlineStr">
        <is>
          <t>kilogram</t>
        </is>
      </c>
      <c r="J133" t="inlineStr">
        <is>
          <t>unit</t>
        </is>
      </c>
      <c r="K133" t="inlineStr">
        <is>
          <t>kilogram</t>
        </is>
      </c>
      <c r="L133" t="inlineStr">
        <is>
          <t>kilowatt hour</t>
        </is>
      </c>
      <c r="M133" t="inlineStr">
        <is>
          <t>unit</t>
        </is>
      </c>
      <c r="N133" t="inlineStr">
        <is>
          <t>meter-year</t>
        </is>
      </c>
      <c r="O133" t="inlineStr">
        <is>
          <t>meter-year</t>
        </is>
      </c>
      <c r="P133" t="inlineStr">
        <is>
          <t>unit</t>
        </is>
      </c>
      <c r="Q133" t="inlineStr">
        <is>
          <t>unit</t>
        </is>
      </c>
      <c r="R133" t="inlineStr">
        <is>
          <t>kilogram</t>
        </is>
      </c>
      <c r="S133" t="inlineStr">
        <is>
          <t>kilogram</t>
        </is>
      </c>
      <c r="T133" t="inlineStr">
        <is>
          <t>kilogram</t>
        </is>
      </c>
      <c r="U133" t="inlineStr">
        <is>
          <t>kilogram</t>
        </is>
      </c>
      <c r="V133" t="inlineStr">
        <is>
          <t>kilogram</t>
        </is>
      </c>
      <c r="W133" t="inlineStr">
        <is>
          <t>kilogram</t>
        </is>
      </c>
      <c r="X133" t="inlineStr">
        <is>
          <t>kilogram</t>
        </is>
      </c>
      <c r="Y133" t="inlineStr">
        <is>
          <t>kilogram</t>
        </is>
      </c>
      <c r="Z133" t="inlineStr">
        <is>
          <t>kilogram</t>
        </is>
      </c>
      <c r="AA133" t="inlineStr">
        <is>
          <t>kilogram</t>
        </is>
      </c>
      <c r="AB133" t="inlineStr">
        <is>
          <t>kilogram</t>
        </is>
      </c>
      <c r="AC133" t="inlineStr">
        <is>
          <t>kilogram</t>
        </is>
      </c>
      <c r="AD133" t="inlineStr">
        <is>
          <t>kilogram</t>
        </is>
      </c>
      <c r="AE133" t="inlineStr">
        <is>
          <t>kilogram</t>
        </is>
      </c>
      <c r="AF133" t="inlineStr">
        <is>
          <t>kilogram</t>
        </is>
      </c>
      <c r="AG133" t="inlineStr">
        <is>
          <t>kilogram</t>
        </is>
      </c>
      <c r="AH133" t="inlineStr">
        <is>
          <t>kilogram</t>
        </is>
      </c>
      <c r="AI133" t="inlineStr">
        <is>
          <t>kilogram</t>
        </is>
      </c>
      <c r="AJ133" t="inlineStr">
        <is>
          <t>kilogram</t>
        </is>
      </c>
      <c r="AK133" t="inlineStr">
        <is>
          <t>kilogram</t>
        </is>
      </c>
      <c r="AL133" t="inlineStr">
        <is>
          <t>kilogram</t>
        </is>
      </c>
      <c r="AM133" t="inlineStr">
        <is>
          <t>kilogram</t>
        </is>
      </c>
      <c r="AN133" t="inlineStr">
        <is>
          <t>kilogram</t>
        </is>
      </c>
      <c r="AO133" t="inlineStr">
        <is>
          <t>kilogram</t>
        </is>
      </c>
      <c r="AP133" t="inlineStr">
        <is>
          <t>kilogram</t>
        </is>
      </c>
      <c r="AQ133" t="inlineStr">
        <is>
          <t>kilogram</t>
        </is>
      </c>
      <c r="AR133" t="inlineStr">
        <is>
          <t>kilogram</t>
        </is>
      </c>
      <c r="AS133" t="inlineStr">
        <is>
          <t>kilogram</t>
        </is>
      </c>
      <c r="AT133" t="inlineStr">
        <is>
          <t>kilogram</t>
        </is>
      </c>
      <c r="AU133" t="inlineStr">
        <is>
          <t>kilogram</t>
        </is>
      </c>
      <c r="AV133" t="inlineStr">
        <is>
          <t>kilogram</t>
        </is>
      </c>
      <c r="AW133" t="inlineStr">
        <is>
          <t>kilogram</t>
        </is>
      </c>
      <c r="AX133" t="inlineStr">
        <is>
          <t>kilogram</t>
        </is>
      </c>
      <c r="AY133" t="inlineStr">
        <is>
          <t>kilogram</t>
        </is>
      </c>
      <c r="AZ133" t="inlineStr">
        <is>
          <t>kilogram</t>
        </is>
      </c>
      <c r="BA133" t="inlineStr">
        <is>
          <t>kilogram</t>
        </is>
      </c>
      <c r="BB133" t="inlineStr">
        <is>
          <t>kilogram</t>
        </is>
      </c>
      <c r="BC133" t="inlineStr">
        <is>
          <t>kilogram</t>
        </is>
      </c>
      <c r="BD133" t="inlineStr">
        <is>
          <t>kilogram</t>
        </is>
      </c>
      <c r="BE133" t="inlineStr">
        <is>
          <t>kilogram</t>
        </is>
      </c>
      <c r="BF133" t="inlineStr">
        <is>
          <t>kilogram</t>
        </is>
      </c>
      <c r="BG133" t="inlineStr">
        <is>
          <t>kilogram</t>
        </is>
      </c>
      <c r="BH133" t="inlineStr">
        <is>
          <t>kilogram</t>
        </is>
      </c>
      <c r="BI133" t="inlineStr">
        <is>
          <t>kilogram</t>
        </is>
      </c>
      <c r="BJ133" t="inlineStr">
        <is>
          <t>kilogram</t>
        </is>
      </c>
      <c r="BK133" t="inlineStr">
        <is>
          <t>kilogram</t>
        </is>
      </c>
      <c r="BL133" t="inlineStr">
        <is>
          <t>kilogram</t>
        </is>
      </c>
    </row>
    <row r="135">
      <c r="A135" t="inlineStr">
        <is>
          <t>multiplication factor</t>
        </is>
      </c>
      <c r="B135" t="inlineStr">
        <is>
          <t>vehicle</t>
        </is>
      </c>
      <c r="C135" t="inlineStr">
        <is>
          <t>vehicle</t>
        </is>
      </c>
      <c r="D135" t="inlineStr">
        <is>
          <t>vehicle</t>
        </is>
      </c>
      <c r="E135" t="inlineStr">
        <is>
          <t>vehicle</t>
        </is>
      </c>
      <c r="F135" t="inlineStr">
        <is>
          <t>vehicle</t>
        </is>
      </c>
      <c r="G135" t="inlineStr">
        <is>
          <t>vehicle</t>
        </is>
      </c>
      <c r="H135" t="inlineStr">
        <is>
          <t>vehicle</t>
        </is>
      </c>
      <c r="I135" t="inlineStr">
        <is>
          <t>vehicle</t>
        </is>
      </c>
      <c r="J135" t="inlineStr">
        <is>
          <t>vehicle</t>
        </is>
      </c>
      <c r="K135" t="inlineStr">
        <is>
          <t>transport</t>
        </is>
      </c>
      <c r="L135" t="inlineStr">
        <is>
          <t>transport</t>
        </is>
      </c>
      <c r="M135" t="inlineStr">
        <is>
          <t>transport</t>
        </is>
      </c>
      <c r="N135" t="inlineStr">
        <is>
          <t>vehicle</t>
        </is>
      </c>
      <c r="O135" t="inlineStr">
        <is>
          <t>transport</t>
        </is>
      </c>
      <c r="P135" t="inlineStr">
        <is>
          <t>vehicle</t>
        </is>
      </c>
      <c r="Q135" t="inlineStr">
        <is>
          <t>vehicle</t>
        </is>
      </c>
      <c r="R135" t="inlineStr">
        <is>
          <t>vehicle</t>
        </is>
      </c>
      <c r="S135" t="inlineStr">
        <is>
          <t>transport</t>
        </is>
      </c>
      <c r="T135" t="inlineStr">
        <is>
          <t>transport</t>
        </is>
      </c>
      <c r="U135" t="inlineStr">
        <is>
          <t>transport</t>
        </is>
      </c>
      <c r="V135" t="inlineStr">
        <is>
          <t>transport</t>
        </is>
      </c>
      <c r="W135" t="inlineStr">
        <is>
          <t>transport</t>
        </is>
      </c>
      <c r="X135" t="inlineStr">
        <is>
          <t>transport</t>
        </is>
      </c>
      <c r="Y135" t="inlineStr">
        <is>
          <t>transport</t>
        </is>
      </c>
      <c r="Z135" t="inlineStr">
        <is>
          <t>transport</t>
        </is>
      </c>
      <c r="AA135" t="inlineStr">
        <is>
          <t>transport</t>
        </is>
      </c>
      <c r="AB135" t="inlineStr">
        <is>
          <t>transport</t>
        </is>
      </c>
      <c r="AC135" t="inlineStr">
        <is>
          <t>transport</t>
        </is>
      </c>
      <c r="BJ135" t="inlineStr">
        <is>
          <t>transport</t>
        </is>
      </c>
      <c r="BK135" t="inlineStr">
        <is>
          <t>transport</t>
        </is>
      </c>
      <c r="BL135" t="inlineStr">
        <is>
          <t>transport</t>
        </is>
      </c>
    </row>
    <row r="136">
      <c r="B136" t="inlineStr">
        <is>
          <t>Glider base mass [kg]</t>
        </is>
      </c>
      <c r="C136" t="inlineStr">
        <is>
          <t>Lightweighting rate [%]</t>
        </is>
      </c>
      <c r="D136" t="inlineStr">
        <is>
          <t>Mechanical powertrain mass [kg]</t>
        </is>
      </c>
      <c r="E136" t="inlineStr">
        <is>
          <t>Electric powertrain mass [kg]</t>
        </is>
      </c>
      <c r="F136" t="inlineStr">
        <is>
          <t>Energy battery cell mass [kg]</t>
        </is>
      </c>
      <c r="G136" t="inlineStr">
        <is>
          <t>Energy battery BoP mass [kg]</t>
        </is>
      </c>
      <c r="H136" t="inlineStr">
        <is>
          <t>Fuel mass [kg]</t>
        </is>
      </c>
      <c r="I136" t="inlineStr">
        <is>
          <t>Fuel tank mass [kg]</t>
        </is>
      </c>
      <c r="J136" t="inlineStr">
        <is>
          <t>Charging station per vehicle [unit]</t>
        </is>
      </c>
      <c r="K136" t="inlineStr">
        <is>
          <t>Gasoline consumption [MJ/km]</t>
        </is>
      </c>
      <c r="L136" t="inlineStr">
        <is>
          <t>Electricity consumption [MJ/km]</t>
        </is>
      </c>
      <c r="M136" t="inlineStr">
        <is>
          <t>Servicing [unit]</t>
        </is>
      </c>
      <c r="N136" t="inlineStr">
        <is>
          <t>Road/track use [m*year/vkm or pkm]</t>
        </is>
      </c>
      <c r="O136" t="inlineStr">
        <is>
          <t>Road maintenance [m*year/vkm]</t>
        </is>
      </c>
      <c r="P136" t="inlineStr">
        <is>
          <t>Discarding glider [kg]</t>
        </is>
      </c>
      <c r="Q136" t="inlineStr">
        <is>
          <t>Discarding powertrain [kg]</t>
        </is>
      </c>
      <c r="R136" t="inlineStr">
        <is>
          <t>Discarding battery [kg]</t>
        </is>
      </c>
      <c r="S136" t="inlineStr">
        <is>
          <t>CO2</t>
        </is>
      </c>
      <c r="T136" t="inlineStr">
        <is>
          <t>CO2, bio</t>
        </is>
      </c>
      <c r="U136" t="inlineStr">
        <is>
          <t>SO2</t>
        </is>
      </c>
      <c r="V136" t="inlineStr">
        <is>
          <t>Benzene</t>
        </is>
      </c>
      <c r="W136" t="inlineStr">
        <is>
          <t>CH4</t>
        </is>
      </c>
      <c r="X136" t="inlineStr">
        <is>
          <t>CO</t>
        </is>
      </c>
      <c r="Y136" t="inlineStr">
        <is>
          <t>N2O</t>
        </is>
      </c>
      <c r="Z136" t="inlineStr">
        <is>
          <t>NH3</t>
        </is>
      </c>
      <c r="AA136" t="inlineStr">
        <is>
          <t>NMHC</t>
        </is>
      </c>
      <c r="AB136" t="inlineStr">
        <is>
          <t>NOx</t>
        </is>
      </c>
      <c r="AC136" t="inlineStr">
        <is>
          <t>PM2.5</t>
        </is>
      </c>
      <c r="AD136" t="inlineStr">
        <is>
          <t>NMVOC</t>
        </is>
      </c>
      <c r="AE136" t="inlineStr">
        <is>
          <t>Ethane</t>
        </is>
      </c>
      <c r="AF136" t="inlineStr">
        <is>
          <t>Propane</t>
        </is>
      </c>
      <c r="AG136" t="inlineStr">
        <is>
          <t>Butane</t>
        </is>
      </c>
      <c r="AH136" t="inlineStr">
        <is>
          <t>Pentane</t>
        </is>
      </c>
      <c r="AI136" t="inlineStr">
        <is>
          <t>Hexane</t>
        </is>
      </c>
      <c r="AJ136" t="inlineStr">
        <is>
          <t>Cyclohexane</t>
        </is>
      </c>
      <c r="AK136" t="inlineStr">
        <is>
          <t>Heptane</t>
        </is>
      </c>
      <c r="AL136" t="inlineStr">
        <is>
          <t>Ethene</t>
        </is>
      </c>
      <c r="AM136" t="inlineStr">
        <is>
          <t>Propene</t>
        </is>
      </c>
      <c r="AN136" t="inlineStr">
        <is>
          <t>1-Pentene</t>
        </is>
      </c>
      <c r="AO136" t="inlineStr">
        <is>
          <t>Benzene</t>
        </is>
      </c>
      <c r="AP136" t="inlineStr">
        <is>
          <t>Toluene</t>
        </is>
      </c>
      <c r="AQ136" t="inlineStr">
        <is>
          <t>m-Xylene</t>
        </is>
      </c>
      <c r="AR136" t="inlineStr">
        <is>
          <t>o-Xylene</t>
        </is>
      </c>
      <c r="AS136" t="inlineStr">
        <is>
          <t>Formaldehyde</t>
        </is>
      </c>
      <c r="AT136" t="inlineStr">
        <is>
          <t>Acetaldehyde</t>
        </is>
      </c>
      <c r="AU136" t="inlineStr">
        <is>
          <t>Benzaldehyde</t>
        </is>
      </c>
      <c r="AV136" t="inlineStr">
        <is>
          <t>Acetone</t>
        </is>
      </c>
      <c r="AW136" t="inlineStr">
        <is>
          <t>Methyl ethyl ketone</t>
        </is>
      </c>
      <c r="AX136" t="inlineStr">
        <is>
          <t>Acrolein</t>
        </is>
      </c>
      <c r="AY136" t="inlineStr">
        <is>
          <t>Styrene</t>
        </is>
      </c>
      <c r="AZ136" t="inlineStr">
        <is>
          <t>PAHs</t>
        </is>
      </c>
      <c r="BA136" t="inlineStr">
        <is>
          <t>Arsenic</t>
        </is>
      </c>
      <c r="BB136" t="inlineStr">
        <is>
          <t>Selenium</t>
        </is>
      </c>
      <c r="BC136" t="inlineStr">
        <is>
          <t>Zinc</t>
        </is>
      </c>
      <c r="BD136" t="inlineStr">
        <is>
          <t>Copper</t>
        </is>
      </c>
      <c r="BE136" t="inlineStr">
        <is>
          <t>Nickel</t>
        </is>
      </c>
      <c r="BF136" t="inlineStr">
        <is>
          <t>Chromium</t>
        </is>
      </c>
      <c r="BG136" t="inlineStr">
        <is>
          <t>Chromium VI</t>
        </is>
      </c>
      <c r="BH136" t="inlineStr">
        <is>
          <t>Mercury</t>
        </is>
      </c>
      <c r="BI136" t="inlineStr">
        <is>
          <t>Cadmium</t>
        </is>
      </c>
      <c r="BJ136" t="inlineStr">
        <is>
          <t>Road wear [kg/km]</t>
        </is>
      </c>
      <c r="BK136" t="inlineStr">
        <is>
          <t>Tire wear [kg/km]</t>
        </is>
      </c>
      <c r="BL136" t="inlineStr">
        <is>
          <t>Brake wear [kg/km]</t>
        </is>
      </c>
    </row>
    <row r="137">
      <c r="A137" t="inlineStr">
        <is>
          <t>Kick Scooter, battery electric, &lt;1kW - 2020 - NMC - CH</t>
        </is>
      </c>
      <c r="B137">
        <f>1/17</f>
        <v/>
      </c>
      <c r="C137" s="2">
        <f>'vehicles specifications'!S3</f>
        <v/>
      </c>
      <c r="D137">
        <f>1/17</f>
        <v/>
      </c>
      <c r="E137" t="n">
        <v>1</v>
      </c>
      <c r="F137">
        <f>1+'vehicles specifications'!AD3</f>
        <v/>
      </c>
      <c r="G137">
        <f>1+'vehicles specifications'!AD3</f>
        <v/>
      </c>
      <c r="J137" t="n">
        <v>1</v>
      </c>
      <c r="K137">
        <f>1/('fuels and tailpipe emissions'!$C$3*3.6)</f>
        <v/>
      </c>
      <c r="L137">
        <f>1/3.6*1.1</f>
        <v/>
      </c>
      <c r="M137">
        <f>1/'vehicles specifications'!J3</f>
        <v/>
      </c>
      <c r="N137" t="n">
        <v>1</v>
      </c>
      <c r="O137">
        <f>1</f>
        <v/>
      </c>
      <c r="P137">
        <f>-1/17</f>
        <v/>
      </c>
      <c r="Q137">
        <f>-1/24</f>
        <v/>
      </c>
      <c r="R137">
        <f>-1-'vehicles specifications'!AD3</f>
        <v/>
      </c>
      <c r="S137" t="n">
        <v>1</v>
      </c>
      <c r="T137" t="n">
        <v>1</v>
      </c>
      <c r="U137" t="n">
        <v>1</v>
      </c>
      <c r="V137" t="n">
        <v>1</v>
      </c>
      <c r="W137" t="n">
        <v>1</v>
      </c>
      <c r="X137" t="n">
        <v>1</v>
      </c>
      <c r="Y137" t="n">
        <v>1</v>
      </c>
      <c r="Z137" t="n">
        <v>1</v>
      </c>
      <c r="AA137" t="n">
        <v>1</v>
      </c>
      <c r="AB137" t="n">
        <v>1</v>
      </c>
      <c r="AC137" t="n">
        <v>1</v>
      </c>
      <c r="AD137" t="n">
        <v>1</v>
      </c>
      <c r="AE137" t="n">
        <v>1</v>
      </c>
      <c r="AF137" t="n">
        <v>1</v>
      </c>
      <c r="AG137" t="n">
        <v>1</v>
      </c>
      <c r="AH137" t="n">
        <v>1</v>
      </c>
      <c r="AI137" t="n">
        <v>1</v>
      </c>
      <c r="AJ137" t="n">
        <v>1</v>
      </c>
      <c r="AK137" t="n">
        <v>1</v>
      </c>
      <c r="AL137" t="n">
        <v>1</v>
      </c>
      <c r="AM137" t="n">
        <v>1</v>
      </c>
      <c r="AN137" t="n">
        <v>1</v>
      </c>
      <c r="AO137" t="n">
        <v>1</v>
      </c>
      <c r="AP137" t="n">
        <v>1</v>
      </c>
      <c r="AQ137" t="n">
        <v>1</v>
      </c>
      <c r="AR137" t="n">
        <v>1</v>
      </c>
      <c r="AS137" t="n">
        <v>1</v>
      </c>
      <c r="AT137" t="n">
        <v>1</v>
      </c>
      <c r="AU137" t="n">
        <v>1</v>
      </c>
      <c r="AV137" t="n">
        <v>1</v>
      </c>
      <c r="AW137" t="n">
        <v>1</v>
      </c>
      <c r="AX137" t="n">
        <v>1</v>
      </c>
      <c r="AY137" t="n">
        <v>1</v>
      </c>
      <c r="AZ137" t="n">
        <v>1</v>
      </c>
      <c r="BA137" t="n">
        <v>1</v>
      </c>
      <c r="BB137" t="n">
        <v>1</v>
      </c>
      <c r="BC137" t="n">
        <v>1</v>
      </c>
      <c r="BD137" t="n">
        <v>1</v>
      </c>
      <c r="BE137" t="n">
        <v>1</v>
      </c>
      <c r="BF137" t="n">
        <v>1</v>
      </c>
      <c r="BG137" t="n">
        <v>1</v>
      </c>
      <c r="BH137" t="n">
        <v>1</v>
      </c>
      <c r="BI137" t="n">
        <v>1</v>
      </c>
      <c r="BJ137">
        <f>-1/'vehicles specifications'!$M3</f>
        <v/>
      </c>
      <c r="BK137">
        <f>-1/'vehicles specifications'!$M3</f>
        <v/>
      </c>
      <c r="BL137">
        <f>-1/'vehicles specifications'!$M3</f>
        <v/>
      </c>
    </row>
    <row r="138">
      <c r="A138" t="inlineStr">
        <is>
          <t>Kick Scooter, battery electric, &lt;1kW - 2030 - NMC - CH</t>
        </is>
      </c>
      <c r="B138">
        <f>1/17</f>
        <v/>
      </c>
      <c r="C138" s="2">
        <f>'vehicles specifications'!S4</f>
        <v/>
      </c>
      <c r="D138">
        <f>1/17</f>
        <v/>
      </c>
      <c r="E138" t="n">
        <v>1</v>
      </c>
      <c r="F138">
        <f>1+'vehicles specifications'!AD4</f>
        <v/>
      </c>
      <c r="G138">
        <f>1+'vehicles specifications'!AD4</f>
        <v/>
      </c>
      <c r="J138" t="n">
        <v>1</v>
      </c>
      <c r="K138">
        <f>1/('fuels and tailpipe emissions'!$C$3*3.6)</f>
        <v/>
      </c>
      <c r="L138">
        <f>1/3.6*1.1</f>
        <v/>
      </c>
      <c r="M138">
        <f>1/'vehicles specifications'!J4</f>
        <v/>
      </c>
      <c r="N138" t="n">
        <v>1</v>
      </c>
      <c r="O138">
        <f>1</f>
        <v/>
      </c>
      <c r="P138">
        <f>-1/17</f>
        <v/>
      </c>
      <c r="Q138">
        <f>-1/24</f>
        <v/>
      </c>
      <c r="R138">
        <f>-1-'vehicles specifications'!AD4</f>
        <v/>
      </c>
      <c r="S138" t="n">
        <v>1</v>
      </c>
      <c r="T138" t="n">
        <v>1</v>
      </c>
      <c r="U138" t="n">
        <v>1</v>
      </c>
      <c r="V138" t="n">
        <v>1</v>
      </c>
      <c r="W138" t="n">
        <v>1</v>
      </c>
      <c r="X138" t="n">
        <v>1</v>
      </c>
      <c r="Y138" t="n">
        <v>1</v>
      </c>
      <c r="Z138" t="n">
        <v>1</v>
      </c>
      <c r="AA138" t="n">
        <v>1</v>
      </c>
      <c r="AB138" t="n">
        <v>1</v>
      </c>
      <c r="AC138" t="n">
        <v>1</v>
      </c>
      <c r="AD138" t="n">
        <v>1</v>
      </c>
      <c r="AE138" t="n">
        <v>1</v>
      </c>
      <c r="AF138" t="n">
        <v>1</v>
      </c>
      <c r="AG138" t="n">
        <v>1</v>
      </c>
      <c r="AH138" t="n">
        <v>1</v>
      </c>
      <c r="AI138" t="n">
        <v>1</v>
      </c>
      <c r="AJ138" t="n">
        <v>1</v>
      </c>
      <c r="AK138" t="n">
        <v>1</v>
      </c>
      <c r="AL138" t="n">
        <v>1</v>
      </c>
      <c r="AM138" t="n">
        <v>1</v>
      </c>
      <c r="AN138" t="n">
        <v>1</v>
      </c>
      <c r="AO138" t="n">
        <v>1</v>
      </c>
      <c r="AP138" t="n">
        <v>1</v>
      </c>
      <c r="AQ138" t="n">
        <v>1</v>
      </c>
      <c r="AR138" t="n">
        <v>1</v>
      </c>
      <c r="AS138" t="n">
        <v>1</v>
      </c>
      <c r="AT138" t="n">
        <v>1</v>
      </c>
      <c r="AU138" t="n">
        <v>1</v>
      </c>
      <c r="AV138" t="n">
        <v>1</v>
      </c>
      <c r="AW138" t="n">
        <v>1</v>
      </c>
      <c r="AX138" t="n">
        <v>1</v>
      </c>
      <c r="AY138" t="n">
        <v>1</v>
      </c>
      <c r="AZ138" t="n">
        <v>1</v>
      </c>
      <c r="BA138" t="n">
        <v>1</v>
      </c>
      <c r="BB138" t="n">
        <v>1</v>
      </c>
      <c r="BC138" t="n">
        <v>1</v>
      </c>
      <c r="BD138" t="n">
        <v>1</v>
      </c>
      <c r="BE138" t="n">
        <v>1</v>
      </c>
      <c r="BF138" t="n">
        <v>1</v>
      </c>
      <c r="BG138" t="n">
        <v>1</v>
      </c>
      <c r="BH138" t="n">
        <v>1</v>
      </c>
      <c r="BI138" t="n">
        <v>1</v>
      </c>
      <c r="BJ138">
        <f>-1/'vehicles specifications'!$M4</f>
        <v/>
      </c>
      <c r="BK138">
        <f>-1/'vehicles specifications'!$M4</f>
        <v/>
      </c>
      <c r="BL138">
        <f>-1/'vehicles specifications'!$M4</f>
        <v/>
      </c>
    </row>
    <row r="139">
      <c r="A139" t="inlineStr">
        <is>
          <t>Kick Scooter, battery electric, &lt;1kW - 2040 - NMC - CH</t>
        </is>
      </c>
      <c r="B139">
        <f>1/17</f>
        <v/>
      </c>
      <c r="C139" s="2">
        <f>'vehicles specifications'!S5</f>
        <v/>
      </c>
      <c r="D139">
        <f>1/17</f>
        <v/>
      </c>
      <c r="E139" t="n">
        <v>1</v>
      </c>
      <c r="F139">
        <f>1+'vehicles specifications'!AD5</f>
        <v/>
      </c>
      <c r="G139">
        <f>1+'vehicles specifications'!AD5</f>
        <v/>
      </c>
      <c r="J139" t="n">
        <v>1</v>
      </c>
      <c r="K139">
        <f>1/('fuels and tailpipe emissions'!$C$3*3.6)</f>
        <v/>
      </c>
      <c r="L139">
        <f>1/3.6*1.1</f>
        <v/>
      </c>
      <c r="M139">
        <f>1/'vehicles specifications'!J5</f>
        <v/>
      </c>
      <c r="N139" t="n">
        <v>1</v>
      </c>
      <c r="O139">
        <f>1</f>
        <v/>
      </c>
      <c r="P139">
        <f>-1/17</f>
        <v/>
      </c>
      <c r="Q139">
        <f>-1/24</f>
        <v/>
      </c>
      <c r="R139">
        <f>-1-'vehicles specifications'!AD5</f>
        <v/>
      </c>
      <c r="S139" t="n">
        <v>1</v>
      </c>
      <c r="T139" t="n">
        <v>1</v>
      </c>
      <c r="U139" t="n">
        <v>1</v>
      </c>
      <c r="V139" t="n">
        <v>1</v>
      </c>
      <c r="W139" t="n">
        <v>1</v>
      </c>
      <c r="X139" t="n">
        <v>1</v>
      </c>
      <c r="Y139" t="n">
        <v>1</v>
      </c>
      <c r="Z139" t="n">
        <v>1</v>
      </c>
      <c r="AA139" t="n">
        <v>1</v>
      </c>
      <c r="AB139" t="n">
        <v>1</v>
      </c>
      <c r="AC139" t="n">
        <v>1</v>
      </c>
      <c r="AD139" t="n">
        <v>1</v>
      </c>
      <c r="AE139" t="n">
        <v>1</v>
      </c>
      <c r="AF139" t="n">
        <v>1</v>
      </c>
      <c r="AG139" t="n">
        <v>1</v>
      </c>
      <c r="AH139" t="n">
        <v>1</v>
      </c>
      <c r="AI139" t="n">
        <v>1</v>
      </c>
      <c r="AJ139" t="n">
        <v>1</v>
      </c>
      <c r="AK139" t="n">
        <v>1</v>
      </c>
      <c r="AL139" t="n">
        <v>1</v>
      </c>
      <c r="AM139" t="n">
        <v>1</v>
      </c>
      <c r="AN139" t="n">
        <v>1</v>
      </c>
      <c r="AO139" t="n">
        <v>1</v>
      </c>
      <c r="AP139" t="n">
        <v>1</v>
      </c>
      <c r="AQ139" t="n">
        <v>1</v>
      </c>
      <c r="AR139" t="n">
        <v>1</v>
      </c>
      <c r="AS139" t="n">
        <v>1</v>
      </c>
      <c r="AT139" t="n">
        <v>1</v>
      </c>
      <c r="AU139" t="n">
        <v>1</v>
      </c>
      <c r="AV139" t="n">
        <v>1</v>
      </c>
      <c r="AW139" t="n">
        <v>1</v>
      </c>
      <c r="AX139" t="n">
        <v>1</v>
      </c>
      <c r="AY139" t="n">
        <v>1</v>
      </c>
      <c r="AZ139" t="n">
        <v>1</v>
      </c>
      <c r="BA139" t="n">
        <v>1</v>
      </c>
      <c r="BB139" t="n">
        <v>1</v>
      </c>
      <c r="BC139" t="n">
        <v>1</v>
      </c>
      <c r="BD139" t="n">
        <v>1</v>
      </c>
      <c r="BE139" t="n">
        <v>1</v>
      </c>
      <c r="BF139" t="n">
        <v>1</v>
      </c>
      <c r="BG139" t="n">
        <v>1</v>
      </c>
      <c r="BH139" t="n">
        <v>1</v>
      </c>
      <c r="BI139" t="n">
        <v>1</v>
      </c>
      <c r="BJ139">
        <f>-1/'vehicles specifications'!$M5</f>
        <v/>
      </c>
      <c r="BK139">
        <f>-1/'vehicles specifications'!$M5</f>
        <v/>
      </c>
      <c r="BL139">
        <f>-1/'vehicles specifications'!$M5</f>
        <v/>
      </c>
    </row>
    <row r="140">
      <c r="A140" t="inlineStr">
        <is>
          <t>Kick Scooter, battery electric, &lt;1kW - 2050 - NMC - CH</t>
        </is>
      </c>
      <c r="B140">
        <f>1/17</f>
        <v/>
      </c>
      <c r="C140" s="2">
        <f>'vehicles specifications'!S6</f>
        <v/>
      </c>
      <c r="D140">
        <f>1/17</f>
        <v/>
      </c>
      <c r="E140" t="n">
        <v>1</v>
      </c>
      <c r="F140">
        <f>1+'vehicles specifications'!AD6</f>
        <v/>
      </c>
      <c r="G140">
        <f>1+'vehicles specifications'!AD6</f>
        <v/>
      </c>
      <c r="J140" t="n">
        <v>1</v>
      </c>
      <c r="K140">
        <f>1/('fuels and tailpipe emissions'!$C$3*3.6)</f>
        <v/>
      </c>
      <c r="L140">
        <f>1/3.6*1.1</f>
        <v/>
      </c>
      <c r="M140">
        <f>1/'vehicles specifications'!J6</f>
        <v/>
      </c>
      <c r="N140" t="n">
        <v>1</v>
      </c>
      <c r="O140">
        <f>1</f>
        <v/>
      </c>
      <c r="P140">
        <f>-1/17</f>
        <v/>
      </c>
      <c r="Q140">
        <f>-1/24</f>
        <v/>
      </c>
      <c r="R140">
        <f>-1-'vehicles specifications'!AD6</f>
        <v/>
      </c>
      <c r="S140" t="n">
        <v>1</v>
      </c>
      <c r="T140" t="n">
        <v>1</v>
      </c>
      <c r="U140" t="n">
        <v>1</v>
      </c>
      <c r="V140" t="n">
        <v>1</v>
      </c>
      <c r="W140" t="n">
        <v>1</v>
      </c>
      <c r="X140" t="n">
        <v>1</v>
      </c>
      <c r="Y140" t="n">
        <v>1</v>
      </c>
      <c r="Z140" t="n">
        <v>1</v>
      </c>
      <c r="AA140" t="n">
        <v>1</v>
      </c>
      <c r="AB140" t="n">
        <v>1</v>
      </c>
      <c r="AC140" t="n">
        <v>1</v>
      </c>
      <c r="AD140" t="n">
        <v>1</v>
      </c>
      <c r="AE140" t="n">
        <v>1</v>
      </c>
      <c r="AF140" t="n">
        <v>1</v>
      </c>
      <c r="AG140" t="n">
        <v>1</v>
      </c>
      <c r="AH140" t="n">
        <v>1</v>
      </c>
      <c r="AI140" t="n">
        <v>1</v>
      </c>
      <c r="AJ140" t="n">
        <v>1</v>
      </c>
      <c r="AK140" t="n">
        <v>1</v>
      </c>
      <c r="AL140" t="n">
        <v>1</v>
      </c>
      <c r="AM140" t="n">
        <v>1</v>
      </c>
      <c r="AN140" t="n">
        <v>1</v>
      </c>
      <c r="AO140" t="n">
        <v>1</v>
      </c>
      <c r="AP140" t="n">
        <v>1</v>
      </c>
      <c r="AQ140" t="n">
        <v>1</v>
      </c>
      <c r="AR140" t="n">
        <v>1</v>
      </c>
      <c r="AS140" t="n">
        <v>1</v>
      </c>
      <c r="AT140" t="n">
        <v>1</v>
      </c>
      <c r="AU140" t="n">
        <v>1</v>
      </c>
      <c r="AV140" t="n">
        <v>1</v>
      </c>
      <c r="AW140" t="n">
        <v>1</v>
      </c>
      <c r="AX140" t="n">
        <v>1</v>
      </c>
      <c r="AY140" t="n">
        <v>1</v>
      </c>
      <c r="AZ140" t="n">
        <v>1</v>
      </c>
      <c r="BA140" t="n">
        <v>1</v>
      </c>
      <c r="BB140" t="n">
        <v>1</v>
      </c>
      <c r="BC140" t="n">
        <v>1</v>
      </c>
      <c r="BD140" t="n">
        <v>1</v>
      </c>
      <c r="BE140" t="n">
        <v>1</v>
      </c>
      <c r="BF140" t="n">
        <v>1</v>
      </c>
      <c r="BG140" t="n">
        <v>1</v>
      </c>
      <c r="BH140" t="n">
        <v>1</v>
      </c>
      <c r="BI140" t="n">
        <v>1</v>
      </c>
      <c r="BJ140">
        <f>-1/'vehicles specifications'!$M6</f>
        <v/>
      </c>
      <c r="BK140">
        <f>-1/'vehicles specifications'!$M6</f>
        <v/>
      </c>
      <c r="BL140">
        <f>-1/'vehicles specifications'!$M6</f>
        <v/>
      </c>
    </row>
    <row r="141">
      <c r="A141" t="inlineStr">
        <is>
          <t>Kick Scooter, battery electric, &lt;1kW - 2020 - LFP - CH</t>
        </is>
      </c>
      <c r="B141">
        <f>1/17</f>
        <v/>
      </c>
      <c r="C141" s="2">
        <f>'vehicles specifications'!S7</f>
        <v/>
      </c>
      <c r="D141">
        <f>1/17</f>
        <v/>
      </c>
      <c r="E141" t="n">
        <v>1</v>
      </c>
      <c r="F141">
        <f>1+'vehicles specifications'!AD7</f>
        <v/>
      </c>
      <c r="G141">
        <f>1+'vehicles specifications'!AD7</f>
        <v/>
      </c>
      <c r="J141" t="n">
        <v>1</v>
      </c>
      <c r="K141">
        <f>1/('fuels and tailpipe emissions'!$C$3*3.6)</f>
        <v/>
      </c>
      <c r="L141">
        <f>1/3.6*1.1</f>
        <v/>
      </c>
      <c r="M141">
        <f>1/'vehicles specifications'!J7</f>
        <v/>
      </c>
      <c r="N141" t="n">
        <v>1</v>
      </c>
      <c r="O141">
        <f>1</f>
        <v/>
      </c>
      <c r="P141">
        <f>-1/17</f>
        <v/>
      </c>
      <c r="Q141">
        <f>-1/24</f>
        <v/>
      </c>
      <c r="R141">
        <f>-1-'vehicles specifications'!AD7</f>
        <v/>
      </c>
      <c r="S141" t="n">
        <v>1</v>
      </c>
      <c r="T141" t="n">
        <v>1</v>
      </c>
      <c r="U141" t="n">
        <v>1</v>
      </c>
      <c r="V141" t="n">
        <v>1</v>
      </c>
      <c r="W141" t="n">
        <v>1</v>
      </c>
      <c r="X141" t="n">
        <v>1</v>
      </c>
      <c r="Y141" t="n">
        <v>1</v>
      </c>
      <c r="Z141" t="n">
        <v>1</v>
      </c>
      <c r="AA141" t="n">
        <v>1</v>
      </c>
      <c r="AB141" t="n">
        <v>1</v>
      </c>
      <c r="AC141" t="n">
        <v>1</v>
      </c>
      <c r="AD141" t="n">
        <v>1</v>
      </c>
      <c r="AE141" t="n">
        <v>1</v>
      </c>
      <c r="AF141" t="n">
        <v>1</v>
      </c>
      <c r="AG141" t="n">
        <v>1</v>
      </c>
      <c r="AH141" t="n">
        <v>1</v>
      </c>
      <c r="AI141" t="n">
        <v>1</v>
      </c>
      <c r="AJ141" t="n">
        <v>1</v>
      </c>
      <c r="AK141" t="n">
        <v>1</v>
      </c>
      <c r="AL141" t="n">
        <v>1</v>
      </c>
      <c r="AM141" t="n">
        <v>1</v>
      </c>
      <c r="AN141" t="n">
        <v>1</v>
      </c>
      <c r="AO141" t="n">
        <v>1</v>
      </c>
      <c r="AP141" t="n">
        <v>1</v>
      </c>
      <c r="AQ141" t="n">
        <v>1</v>
      </c>
      <c r="AR141" t="n">
        <v>1</v>
      </c>
      <c r="AS141" t="n">
        <v>1</v>
      </c>
      <c r="AT141" t="n">
        <v>1</v>
      </c>
      <c r="AU141" t="n">
        <v>1</v>
      </c>
      <c r="AV141" t="n">
        <v>1</v>
      </c>
      <c r="AW141" t="n">
        <v>1</v>
      </c>
      <c r="AX141" t="n">
        <v>1</v>
      </c>
      <c r="AY141" t="n">
        <v>1</v>
      </c>
      <c r="AZ141" t="n">
        <v>1</v>
      </c>
      <c r="BA141" t="n">
        <v>1</v>
      </c>
      <c r="BB141" t="n">
        <v>1</v>
      </c>
      <c r="BC141" t="n">
        <v>1</v>
      </c>
      <c r="BD141" t="n">
        <v>1</v>
      </c>
      <c r="BE141" t="n">
        <v>1</v>
      </c>
      <c r="BF141" t="n">
        <v>1</v>
      </c>
      <c r="BG141" t="n">
        <v>1</v>
      </c>
      <c r="BH141" t="n">
        <v>1</v>
      </c>
      <c r="BI141" t="n">
        <v>1</v>
      </c>
      <c r="BJ141">
        <f>-1/'vehicles specifications'!$M7</f>
        <v/>
      </c>
      <c r="BK141">
        <f>-1/'vehicles specifications'!$M7</f>
        <v/>
      </c>
      <c r="BL141">
        <f>-1/'vehicles specifications'!$M7</f>
        <v/>
      </c>
    </row>
    <row r="142">
      <c r="A142" t="inlineStr">
        <is>
          <t>Kick Scooter, battery electric, &lt;1kW - 2030 - LFP - CH</t>
        </is>
      </c>
      <c r="B142">
        <f>1/17</f>
        <v/>
      </c>
      <c r="C142" s="2">
        <f>'vehicles specifications'!S8</f>
        <v/>
      </c>
      <c r="D142">
        <f>1/17</f>
        <v/>
      </c>
      <c r="E142" t="n">
        <v>1</v>
      </c>
      <c r="F142">
        <f>1+'vehicles specifications'!AD8</f>
        <v/>
      </c>
      <c r="G142">
        <f>1+'vehicles specifications'!AD8</f>
        <v/>
      </c>
      <c r="J142" t="n">
        <v>1</v>
      </c>
      <c r="K142">
        <f>1/('fuels and tailpipe emissions'!$C$3*3.6)</f>
        <v/>
      </c>
      <c r="L142">
        <f>1/3.6*1.1</f>
        <v/>
      </c>
      <c r="M142">
        <f>1/'vehicles specifications'!J8</f>
        <v/>
      </c>
      <c r="N142" t="n">
        <v>1</v>
      </c>
      <c r="O142">
        <f>1</f>
        <v/>
      </c>
      <c r="P142">
        <f>-1/17</f>
        <v/>
      </c>
      <c r="Q142">
        <f>-1/24</f>
        <v/>
      </c>
      <c r="R142">
        <f>-1-'vehicles specifications'!AD8</f>
        <v/>
      </c>
      <c r="S142" t="n">
        <v>1</v>
      </c>
      <c r="T142" t="n">
        <v>1</v>
      </c>
      <c r="U142" t="n">
        <v>1</v>
      </c>
      <c r="V142" t="n">
        <v>1</v>
      </c>
      <c r="W142" t="n">
        <v>1</v>
      </c>
      <c r="X142" t="n">
        <v>1</v>
      </c>
      <c r="Y142" t="n">
        <v>1</v>
      </c>
      <c r="Z142" t="n">
        <v>1</v>
      </c>
      <c r="AA142" t="n">
        <v>1</v>
      </c>
      <c r="AB142" t="n">
        <v>1</v>
      </c>
      <c r="AC142" t="n">
        <v>1</v>
      </c>
      <c r="AD142" t="n">
        <v>1</v>
      </c>
      <c r="AE142" t="n">
        <v>1</v>
      </c>
      <c r="AF142" t="n">
        <v>1</v>
      </c>
      <c r="AG142" t="n">
        <v>1</v>
      </c>
      <c r="AH142" t="n">
        <v>1</v>
      </c>
      <c r="AI142" t="n">
        <v>1</v>
      </c>
      <c r="AJ142" t="n">
        <v>1</v>
      </c>
      <c r="AK142" t="n">
        <v>1</v>
      </c>
      <c r="AL142" t="n">
        <v>1</v>
      </c>
      <c r="AM142" t="n">
        <v>1</v>
      </c>
      <c r="AN142" t="n">
        <v>1</v>
      </c>
      <c r="AO142" t="n">
        <v>1</v>
      </c>
      <c r="AP142" t="n">
        <v>1</v>
      </c>
      <c r="AQ142" t="n">
        <v>1</v>
      </c>
      <c r="AR142" t="n">
        <v>1</v>
      </c>
      <c r="AS142" t="n">
        <v>1</v>
      </c>
      <c r="AT142" t="n">
        <v>1</v>
      </c>
      <c r="AU142" t="n">
        <v>1</v>
      </c>
      <c r="AV142" t="n">
        <v>1</v>
      </c>
      <c r="AW142" t="n">
        <v>1</v>
      </c>
      <c r="AX142" t="n">
        <v>1</v>
      </c>
      <c r="AY142" t="n">
        <v>1</v>
      </c>
      <c r="AZ142" t="n">
        <v>1</v>
      </c>
      <c r="BA142" t="n">
        <v>1</v>
      </c>
      <c r="BB142" t="n">
        <v>1</v>
      </c>
      <c r="BC142" t="n">
        <v>1</v>
      </c>
      <c r="BD142" t="n">
        <v>1</v>
      </c>
      <c r="BE142" t="n">
        <v>1</v>
      </c>
      <c r="BF142" t="n">
        <v>1</v>
      </c>
      <c r="BG142" t="n">
        <v>1</v>
      </c>
      <c r="BH142" t="n">
        <v>1</v>
      </c>
      <c r="BI142" t="n">
        <v>1</v>
      </c>
      <c r="BJ142">
        <f>-1/'vehicles specifications'!$M8</f>
        <v/>
      </c>
      <c r="BK142">
        <f>-1/'vehicles specifications'!$M8</f>
        <v/>
      </c>
      <c r="BL142">
        <f>-1/'vehicles specifications'!$M8</f>
        <v/>
      </c>
    </row>
    <row r="143">
      <c r="A143" t="inlineStr">
        <is>
          <t>Kick Scooter, battery electric, &lt;1kW - 2040 - LFP - CH</t>
        </is>
      </c>
      <c r="B143">
        <f>1/17</f>
        <v/>
      </c>
      <c r="C143" s="2">
        <f>'vehicles specifications'!S9</f>
        <v/>
      </c>
      <c r="D143">
        <f>1/17</f>
        <v/>
      </c>
      <c r="E143" t="n">
        <v>1</v>
      </c>
      <c r="F143">
        <f>1+'vehicles specifications'!AD9</f>
        <v/>
      </c>
      <c r="G143">
        <f>1+'vehicles specifications'!AD9</f>
        <v/>
      </c>
      <c r="J143" t="n">
        <v>1</v>
      </c>
      <c r="K143">
        <f>1/('fuels and tailpipe emissions'!$C$3*3.6)</f>
        <v/>
      </c>
      <c r="L143">
        <f>1/3.6*1.1</f>
        <v/>
      </c>
      <c r="M143">
        <f>1/'vehicles specifications'!J9</f>
        <v/>
      </c>
      <c r="N143" t="n">
        <v>1</v>
      </c>
      <c r="O143">
        <f>1</f>
        <v/>
      </c>
      <c r="P143">
        <f>-1/17</f>
        <v/>
      </c>
      <c r="Q143">
        <f>-1/24</f>
        <v/>
      </c>
      <c r="R143">
        <f>-1-'vehicles specifications'!AD9</f>
        <v/>
      </c>
      <c r="S143" t="n">
        <v>1</v>
      </c>
      <c r="T143" t="n">
        <v>1</v>
      </c>
      <c r="U143" t="n">
        <v>1</v>
      </c>
      <c r="V143" t="n">
        <v>1</v>
      </c>
      <c r="W143" t="n">
        <v>1</v>
      </c>
      <c r="X143" t="n">
        <v>1</v>
      </c>
      <c r="Y143" t="n">
        <v>1</v>
      </c>
      <c r="Z143" t="n">
        <v>1</v>
      </c>
      <c r="AA143" t="n">
        <v>1</v>
      </c>
      <c r="AB143" t="n">
        <v>1</v>
      </c>
      <c r="AC143" t="n">
        <v>1</v>
      </c>
      <c r="AD143" t="n">
        <v>1</v>
      </c>
      <c r="AE143" t="n">
        <v>1</v>
      </c>
      <c r="AF143" t="n">
        <v>1</v>
      </c>
      <c r="AG143" t="n">
        <v>1</v>
      </c>
      <c r="AH143" t="n">
        <v>1</v>
      </c>
      <c r="AI143" t="n">
        <v>1</v>
      </c>
      <c r="AJ143" t="n">
        <v>1</v>
      </c>
      <c r="AK143" t="n">
        <v>1</v>
      </c>
      <c r="AL143" t="n">
        <v>1</v>
      </c>
      <c r="AM143" t="n">
        <v>1</v>
      </c>
      <c r="AN143" t="n">
        <v>1</v>
      </c>
      <c r="AO143" t="n">
        <v>1</v>
      </c>
      <c r="AP143" t="n">
        <v>1</v>
      </c>
      <c r="AQ143" t="n">
        <v>1</v>
      </c>
      <c r="AR143" t="n">
        <v>1</v>
      </c>
      <c r="AS143" t="n">
        <v>1</v>
      </c>
      <c r="AT143" t="n">
        <v>1</v>
      </c>
      <c r="AU143" t="n">
        <v>1</v>
      </c>
      <c r="AV143" t="n">
        <v>1</v>
      </c>
      <c r="AW143" t="n">
        <v>1</v>
      </c>
      <c r="AX143" t="n">
        <v>1</v>
      </c>
      <c r="AY143" t="n">
        <v>1</v>
      </c>
      <c r="AZ143" t="n">
        <v>1</v>
      </c>
      <c r="BA143" t="n">
        <v>1</v>
      </c>
      <c r="BB143" t="n">
        <v>1</v>
      </c>
      <c r="BC143" t="n">
        <v>1</v>
      </c>
      <c r="BD143" t="n">
        <v>1</v>
      </c>
      <c r="BE143" t="n">
        <v>1</v>
      </c>
      <c r="BF143" t="n">
        <v>1</v>
      </c>
      <c r="BG143" t="n">
        <v>1</v>
      </c>
      <c r="BH143" t="n">
        <v>1</v>
      </c>
      <c r="BI143" t="n">
        <v>1</v>
      </c>
      <c r="BJ143">
        <f>-1/'vehicles specifications'!$M9</f>
        <v/>
      </c>
      <c r="BK143">
        <f>-1/'vehicles specifications'!$M9</f>
        <v/>
      </c>
      <c r="BL143">
        <f>-1/'vehicles specifications'!$M9</f>
        <v/>
      </c>
    </row>
    <row r="144">
      <c r="A144" t="inlineStr">
        <is>
          <t>Kick Scooter, battery electric, &lt;1kW - 2050 - LFP - CH</t>
        </is>
      </c>
      <c r="B144">
        <f>1/17</f>
        <v/>
      </c>
      <c r="C144" s="2">
        <f>'vehicles specifications'!S10</f>
        <v/>
      </c>
      <c r="D144">
        <f>1/17</f>
        <v/>
      </c>
      <c r="E144" t="n">
        <v>1</v>
      </c>
      <c r="F144">
        <f>1+'vehicles specifications'!AD10</f>
        <v/>
      </c>
      <c r="G144">
        <f>1+'vehicles specifications'!AD10</f>
        <v/>
      </c>
      <c r="J144" t="n">
        <v>1</v>
      </c>
      <c r="K144">
        <f>1/('fuels and tailpipe emissions'!$C$3*3.6)</f>
        <v/>
      </c>
      <c r="L144">
        <f>1/3.6*1.1</f>
        <v/>
      </c>
      <c r="M144">
        <f>1/'vehicles specifications'!J10</f>
        <v/>
      </c>
      <c r="N144" t="n">
        <v>1</v>
      </c>
      <c r="O144">
        <f>1</f>
        <v/>
      </c>
      <c r="P144">
        <f>-1/17</f>
        <v/>
      </c>
      <c r="Q144">
        <f>-1/24</f>
        <v/>
      </c>
      <c r="R144">
        <f>-1-'vehicles specifications'!AD10</f>
        <v/>
      </c>
      <c r="S144" t="n">
        <v>1</v>
      </c>
      <c r="T144" t="n">
        <v>1</v>
      </c>
      <c r="U144" t="n">
        <v>1</v>
      </c>
      <c r="V144" t="n">
        <v>1</v>
      </c>
      <c r="W144" t="n">
        <v>1</v>
      </c>
      <c r="X144" t="n">
        <v>1</v>
      </c>
      <c r="Y144" t="n">
        <v>1</v>
      </c>
      <c r="Z144" t="n">
        <v>1</v>
      </c>
      <c r="AA144" t="n">
        <v>1</v>
      </c>
      <c r="AB144" t="n">
        <v>1</v>
      </c>
      <c r="AC144" t="n">
        <v>1</v>
      </c>
      <c r="AD144" t="n">
        <v>1</v>
      </c>
      <c r="AE144" t="n">
        <v>1</v>
      </c>
      <c r="AF144" t="n">
        <v>1</v>
      </c>
      <c r="AG144" t="n">
        <v>1</v>
      </c>
      <c r="AH144" t="n">
        <v>1</v>
      </c>
      <c r="AI144" t="n">
        <v>1</v>
      </c>
      <c r="AJ144" t="n">
        <v>1</v>
      </c>
      <c r="AK144" t="n">
        <v>1</v>
      </c>
      <c r="AL144" t="n">
        <v>1</v>
      </c>
      <c r="AM144" t="n">
        <v>1</v>
      </c>
      <c r="AN144" t="n">
        <v>1</v>
      </c>
      <c r="AO144" t="n">
        <v>1</v>
      </c>
      <c r="AP144" t="n">
        <v>1</v>
      </c>
      <c r="AQ144" t="n">
        <v>1</v>
      </c>
      <c r="AR144" t="n">
        <v>1</v>
      </c>
      <c r="AS144" t="n">
        <v>1</v>
      </c>
      <c r="AT144" t="n">
        <v>1</v>
      </c>
      <c r="AU144" t="n">
        <v>1</v>
      </c>
      <c r="AV144" t="n">
        <v>1</v>
      </c>
      <c r="AW144" t="n">
        <v>1</v>
      </c>
      <c r="AX144" t="n">
        <v>1</v>
      </c>
      <c r="AY144" t="n">
        <v>1</v>
      </c>
      <c r="AZ144" t="n">
        <v>1</v>
      </c>
      <c r="BA144" t="n">
        <v>1</v>
      </c>
      <c r="BB144" t="n">
        <v>1</v>
      </c>
      <c r="BC144" t="n">
        <v>1</v>
      </c>
      <c r="BD144" t="n">
        <v>1</v>
      </c>
      <c r="BE144" t="n">
        <v>1</v>
      </c>
      <c r="BF144" t="n">
        <v>1</v>
      </c>
      <c r="BG144" t="n">
        <v>1</v>
      </c>
      <c r="BH144" t="n">
        <v>1</v>
      </c>
      <c r="BI144" t="n">
        <v>1</v>
      </c>
      <c r="BJ144">
        <f>-1/'vehicles specifications'!$M10</f>
        <v/>
      </c>
      <c r="BK144">
        <f>-1/'vehicles specifications'!$M10</f>
        <v/>
      </c>
      <c r="BL144">
        <f>-1/'vehicles specifications'!$M10</f>
        <v/>
      </c>
    </row>
    <row r="145">
      <c r="A145" t="inlineStr">
        <is>
          <t>Kick Scooter, battery electric, &lt;1kW - 2020 - NCA - CH</t>
        </is>
      </c>
      <c r="B145">
        <f>1/17</f>
        <v/>
      </c>
      <c r="C145" s="2">
        <f>'vehicles specifications'!S11</f>
        <v/>
      </c>
      <c r="D145">
        <f>1/17</f>
        <v/>
      </c>
      <c r="E145" t="n">
        <v>1</v>
      </c>
      <c r="F145">
        <f>1+'vehicles specifications'!AD11</f>
        <v/>
      </c>
      <c r="G145">
        <f>1+'vehicles specifications'!AD11</f>
        <v/>
      </c>
      <c r="J145" t="n">
        <v>1</v>
      </c>
      <c r="K145">
        <f>1/('fuels and tailpipe emissions'!$C$3*3.6)</f>
        <v/>
      </c>
      <c r="L145">
        <f>1/3.6*1.1</f>
        <v/>
      </c>
      <c r="M145">
        <f>1/'vehicles specifications'!J11</f>
        <v/>
      </c>
      <c r="N145" t="n">
        <v>1</v>
      </c>
      <c r="O145">
        <f>1</f>
        <v/>
      </c>
      <c r="P145">
        <f>-1/17</f>
        <v/>
      </c>
      <c r="Q145">
        <f>-1/24</f>
        <v/>
      </c>
      <c r="R145">
        <f>-1-'vehicles specifications'!AD11</f>
        <v/>
      </c>
      <c r="S145" t="n">
        <v>1</v>
      </c>
      <c r="T145" t="n">
        <v>1</v>
      </c>
      <c r="U145" t="n">
        <v>1</v>
      </c>
      <c r="V145" t="n">
        <v>1</v>
      </c>
      <c r="W145" t="n">
        <v>1</v>
      </c>
      <c r="X145" t="n">
        <v>1</v>
      </c>
      <c r="Y145" t="n">
        <v>1</v>
      </c>
      <c r="Z145" t="n">
        <v>1</v>
      </c>
      <c r="AA145" t="n">
        <v>1</v>
      </c>
      <c r="AB145" t="n">
        <v>1</v>
      </c>
      <c r="AC145" t="n">
        <v>1</v>
      </c>
      <c r="AD145" t="n">
        <v>1</v>
      </c>
      <c r="AE145" t="n">
        <v>1</v>
      </c>
      <c r="AF145" t="n">
        <v>1</v>
      </c>
      <c r="AG145" t="n">
        <v>1</v>
      </c>
      <c r="AH145" t="n">
        <v>1</v>
      </c>
      <c r="AI145" t="n">
        <v>1</v>
      </c>
      <c r="AJ145" t="n">
        <v>1</v>
      </c>
      <c r="AK145" t="n">
        <v>1</v>
      </c>
      <c r="AL145" t="n">
        <v>1</v>
      </c>
      <c r="AM145" t="n">
        <v>1</v>
      </c>
      <c r="AN145" t="n">
        <v>1</v>
      </c>
      <c r="AO145" t="n">
        <v>1</v>
      </c>
      <c r="AP145" t="n">
        <v>1</v>
      </c>
      <c r="AQ145" t="n">
        <v>1</v>
      </c>
      <c r="AR145" t="n">
        <v>1</v>
      </c>
      <c r="AS145" t="n">
        <v>1</v>
      </c>
      <c r="AT145" t="n">
        <v>1</v>
      </c>
      <c r="AU145" t="n">
        <v>1</v>
      </c>
      <c r="AV145" t="n">
        <v>1</v>
      </c>
      <c r="AW145" t="n">
        <v>1</v>
      </c>
      <c r="AX145" t="n">
        <v>1</v>
      </c>
      <c r="AY145" t="n">
        <v>1</v>
      </c>
      <c r="AZ145" t="n">
        <v>1</v>
      </c>
      <c r="BA145" t="n">
        <v>1</v>
      </c>
      <c r="BB145" t="n">
        <v>1</v>
      </c>
      <c r="BC145" t="n">
        <v>1</v>
      </c>
      <c r="BD145" t="n">
        <v>1</v>
      </c>
      <c r="BE145" t="n">
        <v>1</v>
      </c>
      <c r="BF145" t="n">
        <v>1</v>
      </c>
      <c r="BG145" t="n">
        <v>1</v>
      </c>
      <c r="BH145" t="n">
        <v>1</v>
      </c>
      <c r="BI145" t="n">
        <v>1</v>
      </c>
      <c r="BJ145">
        <f>-1/'vehicles specifications'!$M11</f>
        <v/>
      </c>
      <c r="BK145">
        <f>-1/'vehicles specifications'!$M11</f>
        <v/>
      </c>
      <c r="BL145">
        <f>-1/'vehicles specifications'!$M11</f>
        <v/>
      </c>
    </row>
    <row r="146">
      <c r="A146" t="inlineStr">
        <is>
          <t>Kick Scooter, battery electric, &lt;1kW - 2030 - NCA - CH</t>
        </is>
      </c>
      <c r="B146">
        <f>1/17</f>
        <v/>
      </c>
      <c r="C146" s="2">
        <f>'vehicles specifications'!S12</f>
        <v/>
      </c>
      <c r="D146">
        <f>1/17</f>
        <v/>
      </c>
      <c r="E146" t="n">
        <v>1</v>
      </c>
      <c r="F146">
        <f>1+'vehicles specifications'!AD12</f>
        <v/>
      </c>
      <c r="G146">
        <f>1+'vehicles specifications'!AD12</f>
        <v/>
      </c>
      <c r="J146" t="n">
        <v>1</v>
      </c>
      <c r="K146">
        <f>1/('fuels and tailpipe emissions'!$C$3*3.6)</f>
        <v/>
      </c>
      <c r="L146">
        <f>1/3.6*1.1</f>
        <v/>
      </c>
      <c r="M146">
        <f>1/'vehicles specifications'!J12</f>
        <v/>
      </c>
      <c r="N146" t="n">
        <v>1</v>
      </c>
      <c r="O146">
        <f>1</f>
        <v/>
      </c>
      <c r="P146">
        <f>-1/17</f>
        <v/>
      </c>
      <c r="Q146">
        <f>-1/24</f>
        <v/>
      </c>
      <c r="R146">
        <f>-1-'vehicles specifications'!AD12</f>
        <v/>
      </c>
      <c r="S146" t="n">
        <v>1</v>
      </c>
      <c r="T146" t="n">
        <v>1</v>
      </c>
      <c r="U146" t="n">
        <v>1</v>
      </c>
      <c r="V146" t="n">
        <v>1</v>
      </c>
      <c r="W146" t="n">
        <v>1</v>
      </c>
      <c r="X146" t="n">
        <v>1</v>
      </c>
      <c r="Y146" t="n">
        <v>1</v>
      </c>
      <c r="Z146" t="n">
        <v>1</v>
      </c>
      <c r="AA146" t="n">
        <v>1</v>
      </c>
      <c r="AB146" t="n">
        <v>1</v>
      </c>
      <c r="AC146" t="n">
        <v>1</v>
      </c>
      <c r="AD146" t="n">
        <v>1</v>
      </c>
      <c r="AE146" t="n">
        <v>1</v>
      </c>
      <c r="AF146" t="n">
        <v>1</v>
      </c>
      <c r="AG146" t="n">
        <v>1</v>
      </c>
      <c r="AH146" t="n">
        <v>1</v>
      </c>
      <c r="AI146" t="n">
        <v>1</v>
      </c>
      <c r="AJ146" t="n">
        <v>1</v>
      </c>
      <c r="AK146" t="n">
        <v>1</v>
      </c>
      <c r="AL146" t="n">
        <v>1</v>
      </c>
      <c r="AM146" t="n">
        <v>1</v>
      </c>
      <c r="AN146" t="n">
        <v>1</v>
      </c>
      <c r="AO146" t="n">
        <v>1</v>
      </c>
      <c r="AP146" t="n">
        <v>1</v>
      </c>
      <c r="AQ146" t="n">
        <v>1</v>
      </c>
      <c r="AR146" t="n">
        <v>1</v>
      </c>
      <c r="AS146" t="n">
        <v>1</v>
      </c>
      <c r="AT146" t="n">
        <v>1</v>
      </c>
      <c r="AU146" t="n">
        <v>1</v>
      </c>
      <c r="AV146" t="n">
        <v>1</v>
      </c>
      <c r="AW146" t="n">
        <v>1</v>
      </c>
      <c r="AX146" t="n">
        <v>1</v>
      </c>
      <c r="AY146" t="n">
        <v>1</v>
      </c>
      <c r="AZ146" t="n">
        <v>1</v>
      </c>
      <c r="BA146" t="n">
        <v>1</v>
      </c>
      <c r="BB146" t="n">
        <v>1</v>
      </c>
      <c r="BC146" t="n">
        <v>1</v>
      </c>
      <c r="BD146" t="n">
        <v>1</v>
      </c>
      <c r="BE146" t="n">
        <v>1</v>
      </c>
      <c r="BF146" t="n">
        <v>1</v>
      </c>
      <c r="BG146" t="n">
        <v>1</v>
      </c>
      <c r="BH146" t="n">
        <v>1</v>
      </c>
      <c r="BI146" t="n">
        <v>1</v>
      </c>
      <c r="BJ146">
        <f>-1/'vehicles specifications'!$M12</f>
        <v/>
      </c>
      <c r="BK146">
        <f>-1/'vehicles specifications'!$M12</f>
        <v/>
      </c>
      <c r="BL146">
        <f>-1/'vehicles specifications'!$M12</f>
        <v/>
      </c>
    </row>
    <row r="147">
      <c r="A147" t="inlineStr">
        <is>
          <t>Kick Scooter, battery electric, &lt;1kW - 2040 - NCA - CH</t>
        </is>
      </c>
      <c r="B147">
        <f>1/17</f>
        <v/>
      </c>
      <c r="C147" s="2">
        <f>'vehicles specifications'!S13</f>
        <v/>
      </c>
      <c r="D147">
        <f>1/17</f>
        <v/>
      </c>
      <c r="E147" t="n">
        <v>1</v>
      </c>
      <c r="F147">
        <f>1+'vehicles specifications'!AD13</f>
        <v/>
      </c>
      <c r="G147">
        <f>1+'vehicles specifications'!AD13</f>
        <v/>
      </c>
      <c r="J147" t="n">
        <v>1</v>
      </c>
      <c r="K147">
        <f>1/('fuels and tailpipe emissions'!$C$3*3.6)</f>
        <v/>
      </c>
      <c r="L147">
        <f>1/3.6*1.1</f>
        <v/>
      </c>
      <c r="M147">
        <f>1/'vehicles specifications'!J13</f>
        <v/>
      </c>
      <c r="N147" t="n">
        <v>1</v>
      </c>
      <c r="O147">
        <f>1</f>
        <v/>
      </c>
      <c r="P147">
        <f>-1/17</f>
        <v/>
      </c>
      <c r="Q147">
        <f>-1/24</f>
        <v/>
      </c>
      <c r="R147">
        <f>-1-'vehicles specifications'!AD13</f>
        <v/>
      </c>
      <c r="S147" t="n">
        <v>1</v>
      </c>
      <c r="T147" t="n">
        <v>1</v>
      </c>
      <c r="U147" t="n">
        <v>1</v>
      </c>
      <c r="V147" t="n">
        <v>1</v>
      </c>
      <c r="W147" t="n">
        <v>1</v>
      </c>
      <c r="X147" t="n">
        <v>1</v>
      </c>
      <c r="Y147" t="n">
        <v>1</v>
      </c>
      <c r="Z147" t="n">
        <v>1</v>
      </c>
      <c r="AA147" t="n">
        <v>1</v>
      </c>
      <c r="AB147" t="n">
        <v>1</v>
      </c>
      <c r="AC147" t="n">
        <v>1</v>
      </c>
      <c r="AD147" t="n">
        <v>1</v>
      </c>
      <c r="AE147" t="n">
        <v>1</v>
      </c>
      <c r="AF147" t="n">
        <v>1</v>
      </c>
      <c r="AG147" t="n">
        <v>1</v>
      </c>
      <c r="AH147" t="n">
        <v>1</v>
      </c>
      <c r="AI147" t="n">
        <v>1</v>
      </c>
      <c r="AJ147" t="n">
        <v>1</v>
      </c>
      <c r="AK147" t="n">
        <v>1</v>
      </c>
      <c r="AL147" t="n">
        <v>1</v>
      </c>
      <c r="AM147" t="n">
        <v>1</v>
      </c>
      <c r="AN147" t="n">
        <v>1</v>
      </c>
      <c r="AO147" t="n">
        <v>1</v>
      </c>
      <c r="AP147" t="n">
        <v>1</v>
      </c>
      <c r="AQ147" t="n">
        <v>1</v>
      </c>
      <c r="AR147" t="n">
        <v>1</v>
      </c>
      <c r="AS147" t="n">
        <v>1</v>
      </c>
      <c r="AT147" t="n">
        <v>1</v>
      </c>
      <c r="AU147" t="n">
        <v>1</v>
      </c>
      <c r="AV147" t="n">
        <v>1</v>
      </c>
      <c r="AW147" t="n">
        <v>1</v>
      </c>
      <c r="AX147" t="n">
        <v>1</v>
      </c>
      <c r="AY147" t="n">
        <v>1</v>
      </c>
      <c r="AZ147" t="n">
        <v>1</v>
      </c>
      <c r="BA147" t="n">
        <v>1</v>
      </c>
      <c r="BB147" t="n">
        <v>1</v>
      </c>
      <c r="BC147" t="n">
        <v>1</v>
      </c>
      <c r="BD147" t="n">
        <v>1</v>
      </c>
      <c r="BE147" t="n">
        <v>1</v>
      </c>
      <c r="BF147" t="n">
        <v>1</v>
      </c>
      <c r="BG147" t="n">
        <v>1</v>
      </c>
      <c r="BH147" t="n">
        <v>1</v>
      </c>
      <c r="BI147" t="n">
        <v>1</v>
      </c>
      <c r="BJ147">
        <f>-1/'vehicles specifications'!$M13</f>
        <v/>
      </c>
      <c r="BK147">
        <f>-1/'vehicles specifications'!$M13</f>
        <v/>
      </c>
      <c r="BL147">
        <f>-1/'vehicles specifications'!$M13</f>
        <v/>
      </c>
    </row>
    <row r="148">
      <c r="A148" t="inlineStr">
        <is>
          <t>Kick Scooter, battery electric, &lt;1kW - 2050 - NCA - CH</t>
        </is>
      </c>
      <c r="B148">
        <f>1/17</f>
        <v/>
      </c>
      <c r="C148" s="2">
        <f>'vehicles specifications'!S14</f>
        <v/>
      </c>
      <c r="D148">
        <f>1/17</f>
        <v/>
      </c>
      <c r="E148" t="n">
        <v>1</v>
      </c>
      <c r="F148">
        <f>1+'vehicles specifications'!AD14</f>
        <v/>
      </c>
      <c r="G148">
        <f>1+'vehicles specifications'!AD14</f>
        <v/>
      </c>
      <c r="J148" t="n">
        <v>1</v>
      </c>
      <c r="K148">
        <f>1/('fuels and tailpipe emissions'!$C$3*3.6)</f>
        <v/>
      </c>
      <c r="L148">
        <f>1/3.6*1.1</f>
        <v/>
      </c>
      <c r="M148">
        <f>1/'vehicles specifications'!J14</f>
        <v/>
      </c>
      <c r="N148" t="n">
        <v>1</v>
      </c>
      <c r="O148">
        <f>1</f>
        <v/>
      </c>
      <c r="P148">
        <f>-1/17</f>
        <v/>
      </c>
      <c r="Q148">
        <f>-1/24</f>
        <v/>
      </c>
      <c r="R148">
        <f>-1-'vehicles specifications'!AD14</f>
        <v/>
      </c>
      <c r="S148" t="n">
        <v>1</v>
      </c>
      <c r="T148" t="n">
        <v>1</v>
      </c>
      <c r="U148" t="n">
        <v>1</v>
      </c>
      <c r="V148" t="n">
        <v>1</v>
      </c>
      <c r="W148" t="n">
        <v>1</v>
      </c>
      <c r="X148" t="n">
        <v>1</v>
      </c>
      <c r="Y148" t="n">
        <v>1</v>
      </c>
      <c r="Z148" t="n">
        <v>1</v>
      </c>
      <c r="AA148" t="n">
        <v>1</v>
      </c>
      <c r="AB148" t="n">
        <v>1</v>
      </c>
      <c r="AC148" t="n">
        <v>1</v>
      </c>
      <c r="AD148" t="n">
        <v>1</v>
      </c>
      <c r="AE148" t="n">
        <v>1</v>
      </c>
      <c r="AF148" t="n">
        <v>1</v>
      </c>
      <c r="AG148" t="n">
        <v>1</v>
      </c>
      <c r="AH148" t="n">
        <v>1</v>
      </c>
      <c r="AI148" t="n">
        <v>1</v>
      </c>
      <c r="AJ148" t="n">
        <v>1</v>
      </c>
      <c r="AK148" t="n">
        <v>1</v>
      </c>
      <c r="AL148" t="n">
        <v>1</v>
      </c>
      <c r="AM148" t="n">
        <v>1</v>
      </c>
      <c r="AN148" t="n">
        <v>1</v>
      </c>
      <c r="AO148" t="n">
        <v>1</v>
      </c>
      <c r="AP148" t="n">
        <v>1</v>
      </c>
      <c r="AQ148" t="n">
        <v>1</v>
      </c>
      <c r="AR148" t="n">
        <v>1</v>
      </c>
      <c r="AS148" t="n">
        <v>1</v>
      </c>
      <c r="AT148" t="n">
        <v>1</v>
      </c>
      <c r="AU148" t="n">
        <v>1</v>
      </c>
      <c r="AV148" t="n">
        <v>1</v>
      </c>
      <c r="AW148" t="n">
        <v>1</v>
      </c>
      <c r="AX148" t="n">
        <v>1</v>
      </c>
      <c r="AY148" t="n">
        <v>1</v>
      </c>
      <c r="AZ148" t="n">
        <v>1</v>
      </c>
      <c r="BA148" t="n">
        <v>1</v>
      </c>
      <c r="BB148" t="n">
        <v>1</v>
      </c>
      <c r="BC148" t="n">
        <v>1</v>
      </c>
      <c r="BD148" t="n">
        <v>1</v>
      </c>
      <c r="BE148" t="n">
        <v>1</v>
      </c>
      <c r="BF148" t="n">
        <v>1</v>
      </c>
      <c r="BG148" t="n">
        <v>1</v>
      </c>
      <c r="BH148" t="n">
        <v>1</v>
      </c>
      <c r="BI148" t="n">
        <v>1</v>
      </c>
      <c r="BJ148">
        <f>-1/'vehicles specifications'!$M14</f>
        <v/>
      </c>
      <c r="BK148">
        <f>-1/'vehicles specifications'!$M14</f>
        <v/>
      </c>
      <c r="BL148">
        <f>-1/'vehicles specifications'!$M14</f>
        <v/>
      </c>
    </row>
    <row r="149">
      <c r="A149" t="inlineStr">
        <is>
          <t>Bicycle, conventional, urban - 2020 - CH</t>
        </is>
      </c>
      <c r="B149">
        <f>1/17</f>
        <v/>
      </c>
      <c r="C149" s="2">
        <f>'vehicles specifications'!S15</f>
        <v/>
      </c>
      <c r="D149">
        <f>1/17</f>
        <v/>
      </c>
      <c r="F149">
        <f>1+'vehicles specifications'!AD15</f>
        <v/>
      </c>
      <c r="G149">
        <f>1+'vehicles specifications'!AD15</f>
        <v/>
      </c>
      <c r="K149">
        <f>1/('fuels and tailpipe emissions'!$C$3*3.6)</f>
        <v/>
      </c>
      <c r="L149">
        <f>1/3.6*1.1</f>
        <v/>
      </c>
      <c r="M149">
        <f>1/'vehicles specifications'!J15</f>
        <v/>
      </c>
      <c r="N149" t="n">
        <v>1</v>
      </c>
      <c r="O149">
        <f>1</f>
        <v/>
      </c>
      <c r="P149">
        <f>-1/17</f>
        <v/>
      </c>
      <c r="Q149" t="n">
        <v>-1</v>
      </c>
      <c r="R149">
        <f>-1-'vehicles specifications'!AD15</f>
        <v/>
      </c>
      <c r="S149" t="n">
        <v>1</v>
      </c>
      <c r="T149" t="n">
        <v>1</v>
      </c>
      <c r="U149" t="n">
        <v>1</v>
      </c>
      <c r="V149" t="n">
        <v>1</v>
      </c>
      <c r="W149" t="n">
        <v>1</v>
      </c>
      <c r="X149" t="n">
        <v>1</v>
      </c>
      <c r="Y149" t="n">
        <v>1</v>
      </c>
      <c r="Z149" t="n">
        <v>1</v>
      </c>
      <c r="AA149" t="n">
        <v>1</v>
      </c>
      <c r="AB149" t="n">
        <v>1</v>
      </c>
      <c r="AC149" t="n">
        <v>1</v>
      </c>
      <c r="AD149" t="n">
        <v>1</v>
      </c>
      <c r="AE149" t="n">
        <v>1</v>
      </c>
      <c r="AF149" t="n">
        <v>1</v>
      </c>
      <c r="AG149" t="n">
        <v>1</v>
      </c>
      <c r="AH149" t="n">
        <v>1</v>
      </c>
      <c r="AI149" t="n">
        <v>1</v>
      </c>
      <c r="AJ149" t="n">
        <v>1</v>
      </c>
      <c r="AK149" t="n">
        <v>1</v>
      </c>
      <c r="AL149" t="n">
        <v>1</v>
      </c>
      <c r="AM149" t="n">
        <v>1</v>
      </c>
      <c r="AN149" t="n">
        <v>1</v>
      </c>
      <c r="AO149" t="n">
        <v>1</v>
      </c>
      <c r="AP149" t="n">
        <v>1</v>
      </c>
      <c r="AQ149" t="n">
        <v>1</v>
      </c>
      <c r="AR149" t="n">
        <v>1</v>
      </c>
      <c r="AS149" t="n">
        <v>1</v>
      </c>
      <c r="AT149" t="n">
        <v>1</v>
      </c>
      <c r="AU149" t="n">
        <v>1</v>
      </c>
      <c r="AV149" t="n">
        <v>1</v>
      </c>
      <c r="AW149" t="n">
        <v>1</v>
      </c>
      <c r="AX149" t="n">
        <v>1</v>
      </c>
      <c r="AY149" t="n">
        <v>1</v>
      </c>
      <c r="AZ149" t="n">
        <v>1</v>
      </c>
      <c r="BA149" t="n">
        <v>1</v>
      </c>
      <c r="BB149" t="n">
        <v>1</v>
      </c>
      <c r="BC149" t="n">
        <v>1</v>
      </c>
      <c r="BD149" t="n">
        <v>1</v>
      </c>
      <c r="BE149" t="n">
        <v>1</v>
      </c>
      <c r="BF149" t="n">
        <v>1</v>
      </c>
      <c r="BG149" t="n">
        <v>1</v>
      </c>
      <c r="BH149" t="n">
        <v>1</v>
      </c>
      <c r="BI149" t="n">
        <v>1</v>
      </c>
      <c r="BJ149">
        <f>-1/'vehicles specifications'!$M15</f>
        <v/>
      </c>
      <c r="BK149">
        <f>-1/'vehicles specifications'!$M15</f>
        <v/>
      </c>
      <c r="BL149">
        <f>-1/'vehicles specifications'!$M15</f>
        <v/>
      </c>
    </row>
    <row r="150">
      <c r="A150" t="inlineStr">
        <is>
          <t>Bicycle, conventional, urban - 2030 - CH</t>
        </is>
      </c>
      <c r="B150">
        <f>1/17</f>
        <v/>
      </c>
      <c r="C150" s="2">
        <f>'vehicles specifications'!S16</f>
        <v/>
      </c>
      <c r="D150">
        <f>1/17</f>
        <v/>
      </c>
      <c r="F150">
        <f>1+'vehicles specifications'!AD16</f>
        <v/>
      </c>
      <c r="G150">
        <f>1+'vehicles specifications'!AD16</f>
        <v/>
      </c>
      <c r="K150">
        <f>1/('fuels and tailpipe emissions'!$C$3*3.6)</f>
        <v/>
      </c>
      <c r="L150">
        <f>1/3.6*1.1</f>
        <v/>
      </c>
      <c r="M150">
        <f>1/'vehicles specifications'!J16</f>
        <v/>
      </c>
      <c r="N150" t="n">
        <v>1</v>
      </c>
      <c r="O150">
        <f>1</f>
        <v/>
      </c>
      <c r="P150">
        <f>-1/17</f>
        <v/>
      </c>
      <c r="Q150" t="n">
        <v>-1</v>
      </c>
      <c r="R150">
        <f>-1-'vehicles specifications'!AD16</f>
        <v/>
      </c>
      <c r="S150" t="n">
        <v>1</v>
      </c>
      <c r="T150" t="n">
        <v>1</v>
      </c>
      <c r="U150" t="n">
        <v>1</v>
      </c>
      <c r="V150" t="n">
        <v>1</v>
      </c>
      <c r="W150" t="n">
        <v>1</v>
      </c>
      <c r="X150" t="n">
        <v>1</v>
      </c>
      <c r="Y150" t="n">
        <v>1</v>
      </c>
      <c r="Z150" t="n">
        <v>1</v>
      </c>
      <c r="AA150" t="n">
        <v>1</v>
      </c>
      <c r="AB150" t="n">
        <v>1</v>
      </c>
      <c r="AC150" t="n">
        <v>1</v>
      </c>
      <c r="AD150" t="n">
        <v>1</v>
      </c>
      <c r="AE150" t="n">
        <v>1</v>
      </c>
      <c r="AF150" t="n">
        <v>1</v>
      </c>
      <c r="AG150" t="n">
        <v>1</v>
      </c>
      <c r="AH150" t="n">
        <v>1</v>
      </c>
      <c r="AI150" t="n">
        <v>1</v>
      </c>
      <c r="AJ150" t="n">
        <v>1</v>
      </c>
      <c r="AK150" t="n">
        <v>1</v>
      </c>
      <c r="AL150" t="n">
        <v>1</v>
      </c>
      <c r="AM150" t="n">
        <v>1</v>
      </c>
      <c r="AN150" t="n">
        <v>1</v>
      </c>
      <c r="AO150" t="n">
        <v>1</v>
      </c>
      <c r="AP150" t="n">
        <v>1</v>
      </c>
      <c r="AQ150" t="n">
        <v>1</v>
      </c>
      <c r="AR150" t="n">
        <v>1</v>
      </c>
      <c r="AS150" t="n">
        <v>1</v>
      </c>
      <c r="AT150" t="n">
        <v>1</v>
      </c>
      <c r="AU150" t="n">
        <v>1</v>
      </c>
      <c r="AV150" t="n">
        <v>1</v>
      </c>
      <c r="AW150" t="n">
        <v>1</v>
      </c>
      <c r="AX150" t="n">
        <v>1</v>
      </c>
      <c r="AY150" t="n">
        <v>1</v>
      </c>
      <c r="AZ150" t="n">
        <v>1</v>
      </c>
      <c r="BA150" t="n">
        <v>1</v>
      </c>
      <c r="BB150" t="n">
        <v>1</v>
      </c>
      <c r="BC150" t="n">
        <v>1</v>
      </c>
      <c r="BD150" t="n">
        <v>1</v>
      </c>
      <c r="BE150" t="n">
        <v>1</v>
      </c>
      <c r="BF150" t="n">
        <v>1</v>
      </c>
      <c r="BG150" t="n">
        <v>1</v>
      </c>
      <c r="BH150" t="n">
        <v>1</v>
      </c>
      <c r="BI150" t="n">
        <v>1</v>
      </c>
      <c r="BJ150">
        <f>-1/'vehicles specifications'!$M16</f>
        <v/>
      </c>
      <c r="BK150">
        <f>-1/'vehicles specifications'!$M16</f>
        <v/>
      </c>
      <c r="BL150">
        <f>-1/'vehicles specifications'!$M16</f>
        <v/>
      </c>
    </row>
    <row r="151">
      <c r="A151" t="inlineStr">
        <is>
          <t>Bicycle, conventional, urban - 2040 - CH</t>
        </is>
      </c>
      <c r="B151">
        <f>1/17</f>
        <v/>
      </c>
      <c r="C151" s="2">
        <f>'vehicles specifications'!S17</f>
        <v/>
      </c>
      <c r="D151">
        <f>1/17</f>
        <v/>
      </c>
      <c r="F151">
        <f>1+'vehicles specifications'!AD17</f>
        <v/>
      </c>
      <c r="G151">
        <f>1+'vehicles specifications'!AD17</f>
        <v/>
      </c>
      <c r="K151">
        <f>1/('fuels and tailpipe emissions'!$C$3*3.6)</f>
        <v/>
      </c>
      <c r="L151">
        <f>1/3.6*1.1</f>
        <v/>
      </c>
      <c r="M151">
        <f>1/'vehicles specifications'!J17</f>
        <v/>
      </c>
      <c r="N151" t="n">
        <v>1</v>
      </c>
      <c r="O151">
        <f>1</f>
        <v/>
      </c>
      <c r="P151">
        <f>-1/17</f>
        <v/>
      </c>
      <c r="Q151" t="n">
        <v>-1</v>
      </c>
      <c r="R151">
        <f>-1-'vehicles specifications'!AD17</f>
        <v/>
      </c>
      <c r="S151" t="n">
        <v>1</v>
      </c>
      <c r="T151" t="n">
        <v>1</v>
      </c>
      <c r="U151" t="n">
        <v>1</v>
      </c>
      <c r="V151" t="n">
        <v>1</v>
      </c>
      <c r="W151" t="n">
        <v>1</v>
      </c>
      <c r="X151" t="n">
        <v>1</v>
      </c>
      <c r="Y151" t="n">
        <v>1</v>
      </c>
      <c r="Z151" t="n">
        <v>1</v>
      </c>
      <c r="AA151" t="n">
        <v>1</v>
      </c>
      <c r="AB151" t="n">
        <v>1</v>
      </c>
      <c r="AC151" t="n">
        <v>1</v>
      </c>
      <c r="AD151" t="n">
        <v>1</v>
      </c>
      <c r="AE151" t="n">
        <v>1</v>
      </c>
      <c r="AF151" t="n">
        <v>1</v>
      </c>
      <c r="AG151" t="n">
        <v>1</v>
      </c>
      <c r="AH151" t="n">
        <v>1</v>
      </c>
      <c r="AI151" t="n">
        <v>1</v>
      </c>
      <c r="AJ151" t="n">
        <v>1</v>
      </c>
      <c r="AK151" t="n">
        <v>1</v>
      </c>
      <c r="AL151" t="n">
        <v>1</v>
      </c>
      <c r="AM151" t="n">
        <v>1</v>
      </c>
      <c r="AN151" t="n">
        <v>1</v>
      </c>
      <c r="AO151" t="n">
        <v>1</v>
      </c>
      <c r="AP151" t="n">
        <v>1</v>
      </c>
      <c r="AQ151" t="n">
        <v>1</v>
      </c>
      <c r="AR151" t="n">
        <v>1</v>
      </c>
      <c r="AS151" t="n">
        <v>1</v>
      </c>
      <c r="AT151" t="n">
        <v>1</v>
      </c>
      <c r="AU151" t="n">
        <v>1</v>
      </c>
      <c r="AV151" t="n">
        <v>1</v>
      </c>
      <c r="AW151" t="n">
        <v>1</v>
      </c>
      <c r="AX151" t="n">
        <v>1</v>
      </c>
      <c r="AY151" t="n">
        <v>1</v>
      </c>
      <c r="AZ151" t="n">
        <v>1</v>
      </c>
      <c r="BA151" t="n">
        <v>1</v>
      </c>
      <c r="BB151" t="n">
        <v>1</v>
      </c>
      <c r="BC151" t="n">
        <v>1</v>
      </c>
      <c r="BD151" t="n">
        <v>1</v>
      </c>
      <c r="BE151" t="n">
        <v>1</v>
      </c>
      <c r="BF151" t="n">
        <v>1</v>
      </c>
      <c r="BG151" t="n">
        <v>1</v>
      </c>
      <c r="BH151" t="n">
        <v>1</v>
      </c>
      <c r="BI151" t="n">
        <v>1</v>
      </c>
      <c r="BJ151">
        <f>-1/'vehicles specifications'!$M17</f>
        <v/>
      </c>
      <c r="BK151">
        <f>-1/'vehicles specifications'!$M17</f>
        <v/>
      </c>
      <c r="BL151">
        <f>-1/'vehicles specifications'!$M17</f>
        <v/>
      </c>
    </row>
    <row r="152">
      <c r="A152" t="inlineStr">
        <is>
          <t>Bicycle, conventional, urban - 2050 - CH</t>
        </is>
      </c>
      <c r="B152">
        <f>1/17</f>
        <v/>
      </c>
      <c r="C152" s="2">
        <f>'vehicles specifications'!S18</f>
        <v/>
      </c>
      <c r="D152">
        <f>1/17</f>
        <v/>
      </c>
      <c r="F152">
        <f>1+'vehicles specifications'!AD18</f>
        <v/>
      </c>
      <c r="G152">
        <f>1+'vehicles specifications'!AD18</f>
        <v/>
      </c>
      <c r="K152">
        <f>1/('fuels and tailpipe emissions'!$C$3*3.6)</f>
        <v/>
      </c>
      <c r="L152">
        <f>1/3.6*1.1</f>
        <v/>
      </c>
      <c r="M152">
        <f>1/'vehicles specifications'!J18</f>
        <v/>
      </c>
      <c r="N152" t="n">
        <v>1</v>
      </c>
      <c r="O152">
        <f>1</f>
        <v/>
      </c>
      <c r="P152">
        <f>-1/17</f>
        <v/>
      </c>
      <c r="Q152" t="n">
        <v>-1</v>
      </c>
      <c r="R152">
        <f>-1-'vehicles specifications'!AD18</f>
        <v/>
      </c>
      <c r="S152" t="n">
        <v>1</v>
      </c>
      <c r="T152" t="n">
        <v>1</v>
      </c>
      <c r="U152" t="n">
        <v>1</v>
      </c>
      <c r="V152" t="n">
        <v>1</v>
      </c>
      <c r="W152" t="n">
        <v>1</v>
      </c>
      <c r="X152" t="n">
        <v>1</v>
      </c>
      <c r="Y152" t="n">
        <v>1</v>
      </c>
      <c r="Z152" t="n">
        <v>1</v>
      </c>
      <c r="AA152" t="n">
        <v>1</v>
      </c>
      <c r="AB152" t="n">
        <v>1</v>
      </c>
      <c r="AC152" t="n">
        <v>1</v>
      </c>
      <c r="AD152" t="n">
        <v>1</v>
      </c>
      <c r="AE152" t="n">
        <v>1</v>
      </c>
      <c r="AF152" t="n">
        <v>1</v>
      </c>
      <c r="AG152" t="n">
        <v>1</v>
      </c>
      <c r="AH152" t="n">
        <v>1</v>
      </c>
      <c r="AI152" t="n">
        <v>1</v>
      </c>
      <c r="AJ152" t="n">
        <v>1</v>
      </c>
      <c r="AK152" t="n">
        <v>1</v>
      </c>
      <c r="AL152" t="n">
        <v>1</v>
      </c>
      <c r="AM152" t="n">
        <v>1</v>
      </c>
      <c r="AN152" t="n">
        <v>1</v>
      </c>
      <c r="AO152" t="n">
        <v>1</v>
      </c>
      <c r="AP152" t="n">
        <v>1</v>
      </c>
      <c r="AQ152" t="n">
        <v>1</v>
      </c>
      <c r="AR152" t="n">
        <v>1</v>
      </c>
      <c r="AS152" t="n">
        <v>1</v>
      </c>
      <c r="AT152" t="n">
        <v>1</v>
      </c>
      <c r="AU152" t="n">
        <v>1</v>
      </c>
      <c r="AV152" t="n">
        <v>1</v>
      </c>
      <c r="AW152" t="n">
        <v>1</v>
      </c>
      <c r="AX152" t="n">
        <v>1</v>
      </c>
      <c r="AY152" t="n">
        <v>1</v>
      </c>
      <c r="AZ152" t="n">
        <v>1</v>
      </c>
      <c r="BA152" t="n">
        <v>1</v>
      </c>
      <c r="BB152" t="n">
        <v>1</v>
      </c>
      <c r="BC152" t="n">
        <v>1</v>
      </c>
      <c r="BD152" t="n">
        <v>1</v>
      </c>
      <c r="BE152" t="n">
        <v>1</v>
      </c>
      <c r="BF152" t="n">
        <v>1</v>
      </c>
      <c r="BG152" t="n">
        <v>1</v>
      </c>
      <c r="BH152" t="n">
        <v>1</v>
      </c>
      <c r="BI152" t="n">
        <v>1</v>
      </c>
      <c r="BJ152">
        <f>-1/'vehicles specifications'!$M18</f>
        <v/>
      </c>
      <c r="BK152">
        <f>-1/'vehicles specifications'!$M18</f>
        <v/>
      </c>
      <c r="BL152">
        <f>-1/'vehicles specifications'!$M18</f>
        <v/>
      </c>
    </row>
    <row r="153">
      <c r="A153" t="inlineStr">
        <is>
          <t>Bicycle, electric (&lt;25 km/h) - 2020 - NMC - CH</t>
        </is>
      </c>
      <c r="B153">
        <f>1/17</f>
        <v/>
      </c>
      <c r="C153" s="2">
        <f>'vehicles specifications'!S19</f>
        <v/>
      </c>
      <c r="D153">
        <f>1/17</f>
        <v/>
      </c>
      <c r="E153" t="n">
        <v>1</v>
      </c>
      <c r="F153">
        <f>1+'vehicles specifications'!AD19</f>
        <v/>
      </c>
      <c r="G153">
        <f>1+'vehicles specifications'!AD19</f>
        <v/>
      </c>
      <c r="J153" t="n">
        <v>1</v>
      </c>
      <c r="K153">
        <f>1/('fuels and tailpipe emissions'!$C$3*3.6)</f>
        <v/>
      </c>
      <c r="L153">
        <f>1/3.6*1.1</f>
        <v/>
      </c>
      <c r="M153">
        <f>1/'vehicles specifications'!J19</f>
        <v/>
      </c>
      <c r="N153" t="n">
        <v>1</v>
      </c>
      <c r="O153">
        <f>1</f>
        <v/>
      </c>
      <c r="P153">
        <f>-1/24</f>
        <v/>
      </c>
      <c r="Q153">
        <f>-1/24</f>
        <v/>
      </c>
      <c r="R153">
        <f>-1-'vehicles specifications'!AD19</f>
        <v/>
      </c>
      <c r="S153" t="n">
        <v>1</v>
      </c>
      <c r="T153" t="n">
        <v>1</v>
      </c>
      <c r="U153" t="n">
        <v>1</v>
      </c>
      <c r="V153" t="n">
        <v>1</v>
      </c>
      <c r="W153" t="n">
        <v>1</v>
      </c>
      <c r="X153" t="n">
        <v>1</v>
      </c>
      <c r="Y153" t="n">
        <v>1</v>
      </c>
      <c r="Z153" t="n">
        <v>1</v>
      </c>
      <c r="AA153" t="n">
        <v>1</v>
      </c>
      <c r="AB153" t="n">
        <v>1</v>
      </c>
      <c r="AC153" t="n">
        <v>1</v>
      </c>
      <c r="AD153" t="n">
        <v>1</v>
      </c>
      <c r="AE153" t="n">
        <v>1</v>
      </c>
      <c r="AF153" t="n">
        <v>1</v>
      </c>
      <c r="AG153" t="n">
        <v>1</v>
      </c>
      <c r="AH153" t="n">
        <v>1</v>
      </c>
      <c r="AI153" t="n">
        <v>1</v>
      </c>
      <c r="AJ153" t="n">
        <v>1</v>
      </c>
      <c r="AK153" t="n">
        <v>1</v>
      </c>
      <c r="AL153" t="n">
        <v>1</v>
      </c>
      <c r="AM153" t="n">
        <v>1</v>
      </c>
      <c r="AN153" t="n">
        <v>1</v>
      </c>
      <c r="AO153" t="n">
        <v>1</v>
      </c>
      <c r="AP153" t="n">
        <v>1</v>
      </c>
      <c r="AQ153" t="n">
        <v>1</v>
      </c>
      <c r="AR153" t="n">
        <v>1</v>
      </c>
      <c r="AS153" t="n">
        <v>1</v>
      </c>
      <c r="AT153" t="n">
        <v>1</v>
      </c>
      <c r="AU153" t="n">
        <v>1</v>
      </c>
      <c r="AV153" t="n">
        <v>1</v>
      </c>
      <c r="AW153" t="n">
        <v>1</v>
      </c>
      <c r="AX153" t="n">
        <v>1</v>
      </c>
      <c r="AY153" t="n">
        <v>1</v>
      </c>
      <c r="AZ153" t="n">
        <v>1</v>
      </c>
      <c r="BA153" t="n">
        <v>1</v>
      </c>
      <c r="BB153" t="n">
        <v>1</v>
      </c>
      <c r="BC153" t="n">
        <v>1</v>
      </c>
      <c r="BD153" t="n">
        <v>1</v>
      </c>
      <c r="BE153" t="n">
        <v>1</v>
      </c>
      <c r="BF153" t="n">
        <v>1</v>
      </c>
      <c r="BG153" t="n">
        <v>1</v>
      </c>
      <c r="BH153" t="n">
        <v>1</v>
      </c>
      <c r="BI153" t="n">
        <v>1</v>
      </c>
      <c r="BJ153">
        <f>-1/'vehicles specifications'!$M19</f>
        <v/>
      </c>
      <c r="BK153">
        <f>-1/'vehicles specifications'!$M19</f>
        <v/>
      </c>
      <c r="BL153">
        <f>-1/'vehicles specifications'!$M19</f>
        <v/>
      </c>
    </row>
    <row r="154">
      <c r="A154" t="inlineStr">
        <is>
          <t>Bicycle, electric (&lt;25 km/h) - 2030 - NMC - CH</t>
        </is>
      </c>
      <c r="B154">
        <f>1/17</f>
        <v/>
      </c>
      <c r="C154" s="2">
        <f>'vehicles specifications'!S20</f>
        <v/>
      </c>
      <c r="D154">
        <f>1/17</f>
        <v/>
      </c>
      <c r="E154" t="n">
        <v>1</v>
      </c>
      <c r="F154">
        <f>1+'vehicles specifications'!AD20</f>
        <v/>
      </c>
      <c r="G154">
        <f>1+'vehicles specifications'!AD20</f>
        <v/>
      </c>
      <c r="J154" t="n">
        <v>1</v>
      </c>
      <c r="K154">
        <f>1/('fuels and tailpipe emissions'!$C$3*3.6)</f>
        <v/>
      </c>
      <c r="L154">
        <f>1/3.6*1.1</f>
        <v/>
      </c>
      <c r="M154">
        <f>1/'vehicles specifications'!J20</f>
        <v/>
      </c>
      <c r="N154" t="n">
        <v>1</v>
      </c>
      <c r="O154">
        <f>1</f>
        <v/>
      </c>
      <c r="P154">
        <f>-1/24</f>
        <v/>
      </c>
      <c r="Q154">
        <f>-1/24</f>
        <v/>
      </c>
      <c r="R154">
        <f>-1-'vehicles specifications'!AD20</f>
        <v/>
      </c>
      <c r="S154" t="n">
        <v>1</v>
      </c>
      <c r="T154" t="n">
        <v>1</v>
      </c>
      <c r="U154" t="n">
        <v>1</v>
      </c>
      <c r="V154" t="n">
        <v>1</v>
      </c>
      <c r="W154" t="n">
        <v>1</v>
      </c>
      <c r="X154" t="n">
        <v>1</v>
      </c>
      <c r="Y154" t="n">
        <v>1</v>
      </c>
      <c r="Z154" t="n">
        <v>1</v>
      </c>
      <c r="AA154" t="n">
        <v>1</v>
      </c>
      <c r="AB154" t="n">
        <v>1</v>
      </c>
      <c r="AC154" t="n">
        <v>1</v>
      </c>
      <c r="AD154" t="n">
        <v>1</v>
      </c>
      <c r="AE154" t="n">
        <v>1</v>
      </c>
      <c r="AF154" t="n">
        <v>1</v>
      </c>
      <c r="AG154" t="n">
        <v>1</v>
      </c>
      <c r="AH154" t="n">
        <v>1</v>
      </c>
      <c r="AI154" t="n">
        <v>1</v>
      </c>
      <c r="AJ154" t="n">
        <v>1</v>
      </c>
      <c r="AK154" t="n">
        <v>1</v>
      </c>
      <c r="AL154" t="n">
        <v>1</v>
      </c>
      <c r="AM154" t="n">
        <v>1</v>
      </c>
      <c r="AN154" t="n">
        <v>1</v>
      </c>
      <c r="AO154" t="n">
        <v>1</v>
      </c>
      <c r="AP154" t="n">
        <v>1</v>
      </c>
      <c r="AQ154" t="n">
        <v>1</v>
      </c>
      <c r="AR154" t="n">
        <v>1</v>
      </c>
      <c r="AS154" t="n">
        <v>1</v>
      </c>
      <c r="AT154" t="n">
        <v>1</v>
      </c>
      <c r="AU154" t="n">
        <v>1</v>
      </c>
      <c r="AV154" t="n">
        <v>1</v>
      </c>
      <c r="AW154" t="n">
        <v>1</v>
      </c>
      <c r="AX154" t="n">
        <v>1</v>
      </c>
      <c r="AY154" t="n">
        <v>1</v>
      </c>
      <c r="AZ154" t="n">
        <v>1</v>
      </c>
      <c r="BA154" t="n">
        <v>1</v>
      </c>
      <c r="BB154" t="n">
        <v>1</v>
      </c>
      <c r="BC154" t="n">
        <v>1</v>
      </c>
      <c r="BD154" t="n">
        <v>1</v>
      </c>
      <c r="BE154" t="n">
        <v>1</v>
      </c>
      <c r="BF154" t="n">
        <v>1</v>
      </c>
      <c r="BG154" t="n">
        <v>1</v>
      </c>
      <c r="BH154" t="n">
        <v>1</v>
      </c>
      <c r="BI154" t="n">
        <v>1</v>
      </c>
      <c r="BJ154">
        <f>-1/'vehicles specifications'!$M20</f>
        <v/>
      </c>
      <c r="BK154">
        <f>-1/'vehicles specifications'!$M20</f>
        <v/>
      </c>
      <c r="BL154">
        <f>-1/'vehicles specifications'!$M20</f>
        <v/>
      </c>
    </row>
    <row r="155">
      <c r="A155" t="inlineStr">
        <is>
          <t>Bicycle, electric (&lt;25 km/h) - 2040 - NMC - CH</t>
        </is>
      </c>
      <c r="B155">
        <f>1/17</f>
        <v/>
      </c>
      <c r="C155" s="2">
        <f>'vehicles specifications'!S21</f>
        <v/>
      </c>
      <c r="D155">
        <f>1/17</f>
        <v/>
      </c>
      <c r="E155" t="n">
        <v>1</v>
      </c>
      <c r="F155">
        <f>1+'vehicles specifications'!AD21</f>
        <v/>
      </c>
      <c r="G155">
        <f>1+'vehicles specifications'!AD21</f>
        <v/>
      </c>
      <c r="J155" t="n">
        <v>1</v>
      </c>
      <c r="K155">
        <f>1/('fuels and tailpipe emissions'!$C$3*3.6)</f>
        <v/>
      </c>
      <c r="L155">
        <f>1/3.6*1.1</f>
        <v/>
      </c>
      <c r="M155">
        <f>1/'vehicles specifications'!J21</f>
        <v/>
      </c>
      <c r="N155" t="n">
        <v>1</v>
      </c>
      <c r="O155">
        <f>1</f>
        <v/>
      </c>
      <c r="P155">
        <f>-1/24</f>
        <v/>
      </c>
      <c r="Q155">
        <f>-1/24</f>
        <v/>
      </c>
      <c r="R155">
        <f>-1-'vehicles specifications'!AD21</f>
        <v/>
      </c>
      <c r="S155" t="n">
        <v>1</v>
      </c>
      <c r="T155" t="n">
        <v>1</v>
      </c>
      <c r="U155" t="n">
        <v>1</v>
      </c>
      <c r="V155" t="n">
        <v>1</v>
      </c>
      <c r="W155" t="n">
        <v>1</v>
      </c>
      <c r="X155" t="n">
        <v>1</v>
      </c>
      <c r="Y155" t="n">
        <v>1</v>
      </c>
      <c r="Z155" t="n">
        <v>1</v>
      </c>
      <c r="AA155" t="n">
        <v>1</v>
      </c>
      <c r="AB155" t="n">
        <v>1</v>
      </c>
      <c r="AC155" t="n">
        <v>1</v>
      </c>
      <c r="AD155" t="n">
        <v>1</v>
      </c>
      <c r="AE155" t="n">
        <v>1</v>
      </c>
      <c r="AF155" t="n">
        <v>1</v>
      </c>
      <c r="AG155" t="n">
        <v>1</v>
      </c>
      <c r="AH155" t="n">
        <v>1</v>
      </c>
      <c r="AI155" t="n">
        <v>1</v>
      </c>
      <c r="AJ155" t="n">
        <v>1</v>
      </c>
      <c r="AK155" t="n">
        <v>1</v>
      </c>
      <c r="AL155" t="n">
        <v>1</v>
      </c>
      <c r="AM155" t="n">
        <v>1</v>
      </c>
      <c r="AN155" t="n">
        <v>1</v>
      </c>
      <c r="AO155" t="n">
        <v>1</v>
      </c>
      <c r="AP155" t="n">
        <v>1</v>
      </c>
      <c r="AQ155" t="n">
        <v>1</v>
      </c>
      <c r="AR155" t="n">
        <v>1</v>
      </c>
      <c r="AS155" t="n">
        <v>1</v>
      </c>
      <c r="AT155" t="n">
        <v>1</v>
      </c>
      <c r="AU155" t="n">
        <v>1</v>
      </c>
      <c r="AV155" t="n">
        <v>1</v>
      </c>
      <c r="AW155" t="n">
        <v>1</v>
      </c>
      <c r="AX155" t="n">
        <v>1</v>
      </c>
      <c r="AY155" t="n">
        <v>1</v>
      </c>
      <c r="AZ155" t="n">
        <v>1</v>
      </c>
      <c r="BA155" t="n">
        <v>1</v>
      </c>
      <c r="BB155" t="n">
        <v>1</v>
      </c>
      <c r="BC155" t="n">
        <v>1</v>
      </c>
      <c r="BD155" t="n">
        <v>1</v>
      </c>
      <c r="BE155" t="n">
        <v>1</v>
      </c>
      <c r="BF155" t="n">
        <v>1</v>
      </c>
      <c r="BG155" t="n">
        <v>1</v>
      </c>
      <c r="BH155" t="n">
        <v>1</v>
      </c>
      <c r="BI155" t="n">
        <v>1</v>
      </c>
      <c r="BJ155">
        <f>-1/'vehicles specifications'!$M21</f>
        <v/>
      </c>
      <c r="BK155">
        <f>-1/'vehicles specifications'!$M21</f>
        <v/>
      </c>
      <c r="BL155">
        <f>-1/'vehicles specifications'!$M21</f>
        <v/>
      </c>
    </row>
    <row r="156">
      <c r="A156" t="inlineStr">
        <is>
          <t>Bicycle, electric (&lt;25 km/h) - 2050 - NMC - CH</t>
        </is>
      </c>
      <c r="B156">
        <f>1/17</f>
        <v/>
      </c>
      <c r="C156" s="2">
        <f>'vehicles specifications'!S22</f>
        <v/>
      </c>
      <c r="D156">
        <f>1/17</f>
        <v/>
      </c>
      <c r="E156" t="n">
        <v>1</v>
      </c>
      <c r="F156">
        <f>1+'vehicles specifications'!AD22</f>
        <v/>
      </c>
      <c r="G156">
        <f>1+'vehicles specifications'!AD22</f>
        <v/>
      </c>
      <c r="J156" t="n">
        <v>1</v>
      </c>
      <c r="K156">
        <f>1/('fuels and tailpipe emissions'!$C$3*3.6)</f>
        <v/>
      </c>
      <c r="L156">
        <f>1/3.6*1.1</f>
        <v/>
      </c>
      <c r="M156">
        <f>1/'vehicles specifications'!J22</f>
        <v/>
      </c>
      <c r="N156" t="n">
        <v>1</v>
      </c>
      <c r="O156">
        <f>1</f>
        <v/>
      </c>
      <c r="P156">
        <f>-1/24</f>
        <v/>
      </c>
      <c r="Q156">
        <f>-1/24</f>
        <v/>
      </c>
      <c r="R156">
        <f>-1-'vehicles specifications'!AD22</f>
        <v/>
      </c>
      <c r="S156" t="n">
        <v>1</v>
      </c>
      <c r="T156" t="n">
        <v>1</v>
      </c>
      <c r="U156" t="n">
        <v>1</v>
      </c>
      <c r="V156" t="n">
        <v>1</v>
      </c>
      <c r="W156" t="n">
        <v>1</v>
      </c>
      <c r="X156" t="n">
        <v>1</v>
      </c>
      <c r="Y156" t="n">
        <v>1</v>
      </c>
      <c r="Z156" t="n">
        <v>1</v>
      </c>
      <c r="AA156" t="n">
        <v>1</v>
      </c>
      <c r="AB156" t="n">
        <v>1</v>
      </c>
      <c r="AC156" t="n">
        <v>1</v>
      </c>
      <c r="AD156" t="n">
        <v>1</v>
      </c>
      <c r="AE156" t="n">
        <v>1</v>
      </c>
      <c r="AF156" t="n">
        <v>1</v>
      </c>
      <c r="AG156" t="n">
        <v>1</v>
      </c>
      <c r="AH156" t="n">
        <v>1</v>
      </c>
      <c r="AI156" t="n">
        <v>1</v>
      </c>
      <c r="AJ156" t="n">
        <v>1</v>
      </c>
      <c r="AK156" t="n">
        <v>1</v>
      </c>
      <c r="AL156" t="n">
        <v>1</v>
      </c>
      <c r="AM156" t="n">
        <v>1</v>
      </c>
      <c r="AN156" t="n">
        <v>1</v>
      </c>
      <c r="AO156" t="n">
        <v>1</v>
      </c>
      <c r="AP156" t="n">
        <v>1</v>
      </c>
      <c r="AQ156" t="n">
        <v>1</v>
      </c>
      <c r="AR156" t="n">
        <v>1</v>
      </c>
      <c r="AS156" t="n">
        <v>1</v>
      </c>
      <c r="AT156" t="n">
        <v>1</v>
      </c>
      <c r="AU156" t="n">
        <v>1</v>
      </c>
      <c r="AV156" t="n">
        <v>1</v>
      </c>
      <c r="AW156" t="n">
        <v>1</v>
      </c>
      <c r="AX156" t="n">
        <v>1</v>
      </c>
      <c r="AY156" t="n">
        <v>1</v>
      </c>
      <c r="AZ156" t="n">
        <v>1</v>
      </c>
      <c r="BA156" t="n">
        <v>1</v>
      </c>
      <c r="BB156" t="n">
        <v>1</v>
      </c>
      <c r="BC156" t="n">
        <v>1</v>
      </c>
      <c r="BD156" t="n">
        <v>1</v>
      </c>
      <c r="BE156" t="n">
        <v>1</v>
      </c>
      <c r="BF156" t="n">
        <v>1</v>
      </c>
      <c r="BG156" t="n">
        <v>1</v>
      </c>
      <c r="BH156" t="n">
        <v>1</v>
      </c>
      <c r="BI156" t="n">
        <v>1</v>
      </c>
      <c r="BJ156">
        <f>-1/'vehicles specifications'!$M22</f>
        <v/>
      </c>
      <c r="BK156">
        <f>-1/'vehicles specifications'!$M22</f>
        <v/>
      </c>
      <c r="BL156">
        <f>-1/'vehicles specifications'!$M22</f>
        <v/>
      </c>
    </row>
    <row r="157">
      <c r="A157" t="inlineStr">
        <is>
          <t>Bicycle, electric (&lt;45 km/h) - 2020 - NMC - CH</t>
        </is>
      </c>
      <c r="B157">
        <f>1/17</f>
        <v/>
      </c>
      <c r="C157" s="2">
        <f>'vehicles specifications'!S23</f>
        <v/>
      </c>
      <c r="D157">
        <f>1/17</f>
        <v/>
      </c>
      <c r="E157" t="n">
        <v>1</v>
      </c>
      <c r="F157">
        <f>1+'vehicles specifications'!AD23</f>
        <v/>
      </c>
      <c r="G157">
        <f>1+'vehicles specifications'!AD23</f>
        <v/>
      </c>
      <c r="J157" t="n">
        <v>1</v>
      </c>
      <c r="K157">
        <f>1/('fuels and tailpipe emissions'!$C$3*3.6)</f>
        <v/>
      </c>
      <c r="L157">
        <f>1/3.6*1.1</f>
        <v/>
      </c>
      <c r="M157">
        <f>1/'vehicles specifications'!J23</f>
        <v/>
      </c>
      <c r="N157" t="n">
        <v>1</v>
      </c>
      <c r="O157">
        <f>1</f>
        <v/>
      </c>
      <c r="P157">
        <f>-1/24</f>
        <v/>
      </c>
      <c r="Q157">
        <f>-1/24</f>
        <v/>
      </c>
      <c r="R157">
        <f>-1-'vehicles specifications'!AD23</f>
        <v/>
      </c>
      <c r="S157" t="n">
        <v>1</v>
      </c>
      <c r="T157" t="n">
        <v>1</v>
      </c>
      <c r="U157" t="n">
        <v>1</v>
      </c>
      <c r="V157" t="n">
        <v>1</v>
      </c>
      <c r="W157" t="n">
        <v>1</v>
      </c>
      <c r="X157" t="n">
        <v>1</v>
      </c>
      <c r="Y157" t="n">
        <v>1</v>
      </c>
      <c r="Z157" t="n">
        <v>1</v>
      </c>
      <c r="AA157" t="n">
        <v>1</v>
      </c>
      <c r="AB157" t="n">
        <v>1</v>
      </c>
      <c r="AC157" t="n">
        <v>1</v>
      </c>
      <c r="AD157" t="n">
        <v>1</v>
      </c>
      <c r="AE157" t="n">
        <v>1</v>
      </c>
      <c r="AF157" t="n">
        <v>1</v>
      </c>
      <c r="AG157" t="n">
        <v>1</v>
      </c>
      <c r="AH157" t="n">
        <v>1</v>
      </c>
      <c r="AI157" t="n">
        <v>1</v>
      </c>
      <c r="AJ157" t="n">
        <v>1</v>
      </c>
      <c r="AK157" t="n">
        <v>1</v>
      </c>
      <c r="AL157" t="n">
        <v>1</v>
      </c>
      <c r="AM157" t="n">
        <v>1</v>
      </c>
      <c r="AN157" t="n">
        <v>1</v>
      </c>
      <c r="AO157" t="n">
        <v>1</v>
      </c>
      <c r="AP157" t="n">
        <v>1</v>
      </c>
      <c r="AQ157" t="n">
        <v>1</v>
      </c>
      <c r="AR157" t="n">
        <v>1</v>
      </c>
      <c r="AS157" t="n">
        <v>1</v>
      </c>
      <c r="AT157" t="n">
        <v>1</v>
      </c>
      <c r="AU157" t="n">
        <v>1</v>
      </c>
      <c r="AV157" t="n">
        <v>1</v>
      </c>
      <c r="AW157" t="n">
        <v>1</v>
      </c>
      <c r="AX157" t="n">
        <v>1</v>
      </c>
      <c r="AY157" t="n">
        <v>1</v>
      </c>
      <c r="AZ157" t="n">
        <v>1</v>
      </c>
      <c r="BA157" t="n">
        <v>1</v>
      </c>
      <c r="BB157" t="n">
        <v>1</v>
      </c>
      <c r="BC157" t="n">
        <v>1</v>
      </c>
      <c r="BD157" t="n">
        <v>1</v>
      </c>
      <c r="BE157" t="n">
        <v>1</v>
      </c>
      <c r="BF157" t="n">
        <v>1</v>
      </c>
      <c r="BG157" t="n">
        <v>1</v>
      </c>
      <c r="BH157" t="n">
        <v>1</v>
      </c>
      <c r="BI157" t="n">
        <v>1</v>
      </c>
      <c r="BJ157">
        <f>-1/'vehicles specifications'!$M23</f>
        <v/>
      </c>
      <c r="BK157">
        <f>-1/'vehicles specifications'!$M23</f>
        <v/>
      </c>
      <c r="BL157">
        <f>-1/'vehicles specifications'!$M23</f>
        <v/>
      </c>
    </row>
    <row r="158">
      <c r="A158" t="inlineStr">
        <is>
          <t>Bicycle, electric (&lt;45 km/h) - 2030 - NMC - CH</t>
        </is>
      </c>
      <c r="B158">
        <f>1/17</f>
        <v/>
      </c>
      <c r="C158" s="2">
        <f>'vehicles specifications'!S24</f>
        <v/>
      </c>
      <c r="D158">
        <f>1/17</f>
        <v/>
      </c>
      <c r="E158" t="n">
        <v>1</v>
      </c>
      <c r="F158">
        <f>1+'vehicles specifications'!AD24</f>
        <v/>
      </c>
      <c r="G158">
        <f>1+'vehicles specifications'!AD24</f>
        <v/>
      </c>
      <c r="J158" t="n">
        <v>1</v>
      </c>
      <c r="K158">
        <f>1/('fuels and tailpipe emissions'!$C$3*3.6)</f>
        <v/>
      </c>
      <c r="L158">
        <f>1/3.6*1.1</f>
        <v/>
      </c>
      <c r="M158">
        <f>1/'vehicles specifications'!J24</f>
        <v/>
      </c>
      <c r="N158" t="n">
        <v>1</v>
      </c>
      <c r="O158">
        <f>1</f>
        <v/>
      </c>
      <c r="P158">
        <f>-1/24</f>
        <v/>
      </c>
      <c r="Q158">
        <f>-1/24</f>
        <v/>
      </c>
      <c r="R158">
        <f>-1-'vehicles specifications'!AD24</f>
        <v/>
      </c>
      <c r="S158" t="n">
        <v>1</v>
      </c>
      <c r="T158" t="n">
        <v>1</v>
      </c>
      <c r="U158" t="n">
        <v>1</v>
      </c>
      <c r="V158" t="n">
        <v>1</v>
      </c>
      <c r="W158" t="n">
        <v>1</v>
      </c>
      <c r="X158" t="n">
        <v>1</v>
      </c>
      <c r="Y158" t="n">
        <v>1</v>
      </c>
      <c r="Z158" t="n">
        <v>1</v>
      </c>
      <c r="AA158" t="n">
        <v>1</v>
      </c>
      <c r="AB158" t="n">
        <v>1</v>
      </c>
      <c r="AC158" t="n">
        <v>1</v>
      </c>
      <c r="AD158" t="n">
        <v>1</v>
      </c>
      <c r="AE158" t="n">
        <v>1</v>
      </c>
      <c r="AF158" t="n">
        <v>1</v>
      </c>
      <c r="AG158" t="n">
        <v>1</v>
      </c>
      <c r="AH158" t="n">
        <v>1</v>
      </c>
      <c r="AI158" t="n">
        <v>1</v>
      </c>
      <c r="AJ158" t="n">
        <v>1</v>
      </c>
      <c r="AK158" t="n">
        <v>1</v>
      </c>
      <c r="AL158" t="n">
        <v>1</v>
      </c>
      <c r="AM158" t="n">
        <v>1</v>
      </c>
      <c r="AN158" t="n">
        <v>1</v>
      </c>
      <c r="AO158" t="n">
        <v>1</v>
      </c>
      <c r="AP158" t="n">
        <v>1</v>
      </c>
      <c r="AQ158" t="n">
        <v>1</v>
      </c>
      <c r="AR158" t="n">
        <v>1</v>
      </c>
      <c r="AS158" t="n">
        <v>1</v>
      </c>
      <c r="AT158" t="n">
        <v>1</v>
      </c>
      <c r="AU158" t="n">
        <v>1</v>
      </c>
      <c r="AV158" t="n">
        <v>1</v>
      </c>
      <c r="AW158" t="n">
        <v>1</v>
      </c>
      <c r="AX158" t="n">
        <v>1</v>
      </c>
      <c r="AY158" t="n">
        <v>1</v>
      </c>
      <c r="AZ158" t="n">
        <v>1</v>
      </c>
      <c r="BA158" t="n">
        <v>1</v>
      </c>
      <c r="BB158" t="n">
        <v>1</v>
      </c>
      <c r="BC158" t="n">
        <v>1</v>
      </c>
      <c r="BD158" t="n">
        <v>1</v>
      </c>
      <c r="BE158" t="n">
        <v>1</v>
      </c>
      <c r="BF158" t="n">
        <v>1</v>
      </c>
      <c r="BG158" t="n">
        <v>1</v>
      </c>
      <c r="BH158" t="n">
        <v>1</v>
      </c>
      <c r="BI158" t="n">
        <v>1</v>
      </c>
      <c r="BJ158">
        <f>-1/'vehicles specifications'!$M24</f>
        <v/>
      </c>
      <c r="BK158">
        <f>-1/'vehicles specifications'!$M24</f>
        <v/>
      </c>
      <c r="BL158">
        <f>-1/'vehicles specifications'!$M24</f>
        <v/>
      </c>
    </row>
    <row r="159">
      <c r="A159" t="inlineStr">
        <is>
          <t>Bicycle, electric (&lt;45 km/h) - 2040 - NMC - CH</t>
        </is>
      </c>
      <c r="B159">
        <f>1/17</f>
        <v/>
      </c>
      <c r="C159" s="2">
        <f>'vehicles specifications'!S25</f>
        <v/>
      </c>
      <c r="D159">
        <f>1/17</f>
        <v/>
      </c>
      <c r="E159" t="n">
        <v>1</v>
      </c>
      <c r="F159">
        <f>1+'vehicles specifications'!AD25</f>
        <v/>
      </c>
      <c r="G159">
        <f>1+'vehicles specifications'!AD25</f>
        <v/>
      </c>
      <c r="J159" t="n">
        <v>1</v>
      </c>
      <c r="K159">
        <f>1/('fuels and tailpipe emissions'!$C$3*3.6)</f>
        <v/>
      </c>
      <c r="L159">
        <f>1/3.6*1.1</f>
        <v/>
      </c>
      <c r="M159">
        <f>1/'vehicles specifications'!J25</f>
        <v/>
      </c>
      <c r="N159" t="n">
        <v>1</v>
      </c>
      <c r="O159">
        <f>1</f>
        <v/>
      </c>
      <c r="P159">
        <f>-1/24</f>
        <v/>
      </c>
      <c r="Q159">
        <f>-1/24</f>
        <v/>
      </c>
      <c r="R159">
        <f>-1-'vehicles specifications'!AD25</f>
        <v/>
      </c>
      <c r="S159" t="n">
        <v>1</v>
      </c>
      <c r="T159" t="n">
        <v>1</v>
      </c>
      <c r="U159" t="n">
        <v>1</v>
      </c>
      <c r="V159" t="n">
        <v>1</v>
      </c>
      <c r="W159" t="n">
        <v>1</v>
      </c>
      <c r="X159" t="n">
        <v>1</v>
      </c>
      <c r="Y159" t="n">
        <v>1</v>
      </c>
      <c r="Z159" t="n">
        <v>1</v>
      </c>
      <c r="AA159" t="n">
        <v>1</v>
      </c>
      <c r="AB159" t="n">
        <v>1</v>
      </c>
      <c r="AC159" t="n">
        <v>1</v>
      </c>
      <c r="AD159" t="n">
        <v>1</v>
      </c>
      <c r="AE159" t="n">
        <v>1</v>
      </c>
      <c r="AF159" t="n">
        <v>1</v>
      </c>
      <c r="AG159" t="n">
        <v>1</v>
      </c>
      <c r="AH159" t="n">
        <v>1</v>
      </c>
      <c r="AI159" t="n">
        <v>1</v>
      </c>
      <c r="AJ159" t="n">
        <v>1</v>
      </c>
      <c r="AK159" t="n">
        <v>1</v>
      </c>
      <c r="AL159" t="n">
        <v>1</v>
      </c>
      <c r="AM159" t="n">
        <v>1</v>
      </c>
      <c r="AN159" t="n">
        <v>1</v>
      </c>
      <c r="AO159" t="n">
        <v>1</v>
      </c>
      <c r="AP159" t="n">
        <v>1</v>
      </c>
      <c r="AQ159" t="n">
        <v>1</v>
      </c>
      <c r="AR159" t="n">
        <v>1</v>
      </c>
      <c r="AS159" t="n">
        <v>1</v>
      </c>
      <c r="AT159" t="n">
        <v>1</v>
      </c>
      <c r="AU159" t="n">
        <v>1</v>
      </c>
      <c r="AV159" t="n">
        <v>1</v>
      </c>
      <c r="AW159" t="n">
        <v>1</v>
      </c>
      <c r="AX159" t="n">
        <v>1</v>
      </c>
      <c r="AY159" t="n">
        <v>1</v>
      </c>
      <c r="AZ159" t="n">
        <v>1</v>
      </c>
      <c r="BA159" t="n">
        <v>1</v>
      </c>
      <c r="BB159" t="n">
        <v>1</v>
      </c>
      <c r="BC159" t="n">
        <v>1</v>
      </c>
      <c r="BD159" t="n">
        <v>1</v>
      </c>
      <c r="BE159" t="n">
        <v>1</v>
      </c>
      <c r="BF159" t="n">
        <v>1</v>
      </c>
      <c r="BG159" t="n">
        <v>1</v>
      </c>
      <c r="BH159" t="n">
        <v>1</v>
      </c>
      <c r="BI159" t="n">
        <v>1</v>
      </c>
      <c r="BJ159">
        <f>-1/'vehicles specifications'!$M25</f>
        <v/>
      </c>
      <c r="BK159">
        <f>-1/'vehicles specifications'!$M25</f>
        <v/>
      </c>
      <c r="BL159">
        <f>-1/'vehicles specifications'!$M25</f>
        <v/>
      </c>
    </row>
    <row r="160">
      <c r="A160" t="inlineStr">
        <is>
          <t>Bicycle, electric (&lt;45 km/h) - 2050 - NMC - CH</t>
        </is>
      </c>
      <c r="B160">
        <f>1/17</f>
        <v/>
      </c>
      <c r="C160" s="2">
        <f>'vehicles specifications'!S26</f>
        <v/>
      </c>
      <c r="D160">
        <f>1/17</f>
        <v/>
      </c>
      <c r="E160" t="n">
        <v>1</v>
      </c>
      <c r="F160">
        <f>1+'vehicles specifications'!AD26</f>
        <v/>
      </c>
      <c r="G160">
        <f>1+'vehicles specifications'!AD26</f>
        <v/>
      </c>
      <c r="J160" t="n">
        <v>1</v>
      </c>
      <c r="K160">
        <f>1/('fuels and tailpipe emissions'!$C$3*3.6)</f>
        <v/>
      </c>
      <c r="L160">
        <f>1/3.6*1.1</f>
        <v/>
      </c>
      <c r="M160">
        <f>1/'vehicles specifications'!J26</f>
        <v/>
      </c>
      <c r="N160" t="n">
        <v>1</v>
      </c>
      <c r="O160">
        <f>1</f>
        <v/>
      </c>
      <c r="P160">
        <f>-1/24</f>
        <v/>
      </c>
      <c r="Q160">
        <f>-1/24</f>
        <v/>
      </c>
      <c r="R160">
        <f>-1-'vehicles specifications'!AD26</f>
        <v/>
      </c>
      <c r="S160" t="n">
        <v>1</v>
      </c>
      <c r="T160" t="n">
        <v>1</v>
      </c>
      <c r="U160" t="n">
        <v>1</v>
      </c>
      <c r="V160" t="n">
        <v>1</v>
      </c>
      <c r="W160" t="n">
        <v>1</v>
      </c>
      <c r="X160" t="n">
        <v>1</v>
      </c>
      <c r="Y160" t="n">
        <v>1</v>
      </c>
      <c r="Z160" t="n">
        <v>1</v>
      </c>
      <c r="AA160" t="n">
        <v>1</v>
      </c>
      <c r="AB160" t="n">
        <v>1</v>
      </c>
      <c r="AC160" t="n">
        <v>1</v>
      </c>
      <c r="AD160" t="n">
        <v>1</v>
      </c>
      <c r="AE160" t="n">
        <v>1</v>
      </c>
      <c r="AF160" t="n">
        <v>1</v>
      </c>
      <c r="AG160" t="n">
        <v>1</v>
      </c>
      <c r="AH160" t="n">
        <v>1</v>
      </c>
      <c r="AI160" t="n">
        <v>1</v>
      </c>
      <c r="AJ160" t="n">
        <v>1</v>
      </c>
      <c r="AK160" t="n">
        <v>1</v>
      </c>
      <c r="AL160" t="n">
        <v>1</v>
      </c>
      <c r="AM160" t="n">
        <v>1</v>
      </c>
      <c r="AN160" t="n">
        <v>1</v>
      </c>
      <c r="AO160" t="n">
        <v>1</v>
      </c>
      <c r="AP160" t="n">
        <v>1</v>
      </c>
      <c r="AQ160" t="n">
        <v>1</v>
      </c>
      <c r="AR160" t="n">
        <v>1</v>
      </c>
      <c r="AS160" t="n">
        <v>1</v>
      </c>
      <c r="AT160" t="n">
        <v>1</v>
      </c>
      <c r="AU160" t="n">
        <v>1</v>
      </c>
      <c r="AV160" t="n">
        <v>1</v>
      </c>
      <c r="AW160" t="n">
        <v>1</v>
      </c>
      <c r="AX160" t="n">
        <v>1</v>
      </c>
      <c r="AY160" t="n">
        <v>1</v>
      </c>
      <c r="AZ160" t="n">
        <v>1</v>
      </c>
      <c r="BA160" t="n">
        <v>1</v>
      </c>
      <c r="BB160" t="n">
        <v>1</v>
      </c>
      <c r="BC160" t="n">
        <v>1</v>
      </c>
      <c r="BD160" t="n">
        <v>1</v>
      </c>
      <c r="BE160" t="n">
        <v>1</v>
      </c>
      <c r="BF160" t="n">
        <v>1</v>
      </c>
      <c r="BG160" t="n">
        <v>1</v>
      </c>
      <c r="BH160" t="n">
        <v>1</v>
      </c>
      <c r="BI160" t="n">
        <v>1</v>
      </c>
      <c r="BJ160">
        <f>-1/'vehicles specifications'!$M26</f>
        <v/>
      </c>
      <c r="BK160">
        <f>-1/'vehicles specifications'!$M26</f>
        <v/>
      </c>
      <c r="BL160">
        <f>-1/'vehicles specifications'!$M26</f>
        <v/>
      </c>
    </row>
    <row r="161">
      <c r="A161" t="inlineStr">
        <is>
          <t>Bicycle, battery electric, cargo bike - 2020 - NMC - CH</t>
        </is>
      </c>
      <c r="B161">
        <f>1/17</f>
        <v/>
      </c>
      <c r="C161" s="2">
        <f>'vehicles specifications'!S27</f>
        <v/>
      </c>
      <c r="D161">
        <f>1/17</f>
        <v/>
      </c>
      <c r="E161" t="n">
        <v>1</v>
      </c>
      <c r="F161">
        <f>1+'vehicles specifications'!AD27</f>
        <v/>
      </c>
      <c r="G161">
        <f>1+'vehicles specifications'!AD27</f>
        <v/>
      </c>
      <c r="J161" t="n">
        <v>1</v>
      </c>
      <c r="K161">
        <f>1/('fuels and tailpipe emissions'!$C$3*3.6)</f>
        <v/>
      </c>
      <c r="L161">
        <f>1/3.6*1.1</f>
        <v/>
      </c>
      <c r="M161">
        <f>1/'vehicles specifications'!J27</f>
        <v/>
      </c>
      <c r="N161" t="n">
        <v>1</v>
      </c>
      <c r="O161">
        <f>1</f>
        <v/>
      </c>
      <c r="P161">
        <f>-1/24</f>
        <v/>
      </c>
      <c r="Q161">
        <f>-1/24</f>
        <v/>
      </c>
      <c r="R161">
        <f>-1-'vehicles specifications'!AD27</f>
        <v/>
      </c>
      <c r="S161" t="n">
        <v>1</v>
      </c>
      <c r="T161" t="n">
        <v>1</v>
      </c>
      <c r="U161" t="n">
        <v>1</v>
      </c>
      <c r="V161" t="n">
        <v>1</v>
      </c>
      <c r="W161" t="n">
        <v>1</v>
      </c>
      <c r="X161" t="n">
        <v>1</v>
      </c>
      <c r="Y161" t="n">
        <v>1</v>
      </c>
      <c r="Z161" t="n">
        <v>1</v>
      </c>
      <c r="AA161" t="n">
        <v>1</v>
      </c>
      <c r="AB161" t="n">
        <v>1</v>
      </c>
      <c r="AC161" t="n">
        <v>1</v>
      </c>
      <c r="AD161" t="n">
        <v>1</v>
      </c>
      <c r="AE161" t="n">
        <v>1</v>
      </c>
      <c r="AF161" t="n">
        <v>1</v>
      </c>
      <c r="AG161" t="n">
        <v>1</v>
      </c>
      <c r="AH161" t="n">
        <v>1</v>
      </c>
      <c r="AI161" t="n">
        <v>1</v>
      </c>
      <c r="AJ161" t="n">
        <v>1</v>
      </c>
      <c r="AK161" t="n">
        <v>1</v>
      </c>
      <c r="AL161" t="n">
        <v>1</v>
      </c>
      <c r="AM161" t="n">
        <v>1</v>
      </c>
      <c r="AN161" t="n">
        <v>1</v>
      </c>
      <c r="AO161" t="n">
        <v>1</v>
      </c>
      <c r="AP161" t="n">
        <v>1</v>
      </c>
      <c r="AQ161" t="n">
        <v>1</v>
      </c>
      <c r="AR161" t="n">
        <v>1</v>
      </c>
      <c r="AS161" t="n">
        <v>1</v>
      </c>
      <c r="AT161" t="n">
        <v>1</v>
      </c>
      <c r="AU161" t="n">
        <v>1</v>
      </c>
      <c r="AV161" t="n">
        <v>1</v>
      </c>
      <c r="AW161" t="n">
        <v>1</v>
      </c>
      <c r="AX161" t="n">
        <v>1</v>
      </c>
      <c r="AY161" t="n">
        <v>1</v>
      </c>
      <c r="AZ161" t="n">
        <v>1</v>
      </c>
      <c r="BA161" t="n">
        <v>1</v>
      </c>
      <c r="BB161" t="n">
        <v>1</v>
      </c>
      <c r="BC161" t="n">
        <v>1</v>
      </c>
      <c r="BD161" t="n">
        <v>1</v>
      </c>
      <c r="BE161" t="n">
        <v>1</v>
      </c>
      <c r="BF161" t="n">
        <v>1</v>
      </c>
      <c r="BG161" t="n">
        <v>1</v>
      </c>
      <c r="BH161" t="n">
        <v>1</v>
      </c>
      <c r="BI161" t="n">
        <v>1</v>
      </c>
      <c r="BJ161">
        <f>-1/'vehicles specifications'!$M27</f>
        <v/>
      </c>
      <c r="BK161">
        <f>-1/'vehicles specifications'!$M27</f>
        <v/>
      </c>
      <c r="BL161">
        <f>-1/'vehicles specifications'!$M27</f>
        <v/>
      </c>
    </row>
    <row r="162">
      <c r="A162" t="inlineStr">
        <is>
          <t>Bicycle, battery electric, cargo bike - 2030 - NMC - CH</t>
        </is>
      </c>
      <c r="B162">
        <f>1/17</f>
        <v/>
      </c>
      <c r="C162" s="2">
        <f>'vehicles specifications'!S28</f>
        <v/>
      </c>
      <c r="D162">
        <f>1/17</f>
        <v/>
      </c>
      <c r="E162" t="n">
        <v>1</v>
      </c>
      <c r="F162">
        <f>1+'vehicles specifications'!AD28</f>
        <v/>
      </c>
      <c r="G162">
        <f>1+'vehicles specifications'!AD28</f>
        <v/>
      </c>
      <c r="J162" t="n">
        <v>1</v>
      </c>
      <c r="K162">
        <f>1/('fuels and tailpipe emissions'!$C$3*3.6)</f>
        <v/>
      </c>
      <c r="L162">
        <f>1/3.6*1.1</f>
        <v/>
      </c>
      <c r="M162">
        <f>1/'vehicles specifications'!J28</f>
        <v/>
      </c>
      <c r="N162" t="n">
        <v>1</v>
      </c>
      <c r="O162">
        <f>1</f>
        <v/>
      </c>
      <c r="P162">
        <f>-1/24</f>
        <v/>
      </c>
      <c r="Q162">
        <f>-1/24</f>
        <v/>
      </c>
      <c r="R162">
        <f>-1-'vehicles specifications'!AD28</f>
        <v/>
      </c>
      <c r="S162" t="n">
        <v>1</v>
      </c>
      <c r="T162" t="n">
        <v>1</v>
      </c>
      <c r="U162" t="n">
        <v>1</v>
      </c>
      <c r="V162" t="n">
        <v>1</v>
      </c>
      <c r="W162" t="n">
        <v>1</v>
      </c>
      <c r="X162" t="n">
        <v>1</v>
      </c>
      <c r="Y162" t="n">
        <v>1</v>
      </c>
      <c r="Z162" t="n">
        <v>1</v>
      </c>
      <c r="AA162" t="n">
        <v>1</v>
      </c>
      <c r="AB162" t="n">
        <v>1</v>
      </c>
      <c r="AC162" t="n">
        <v>1</v>
      </c>
      <c r="AD162" t="n">
        <v>1</v>
      </c>
      <c r="AE162" t="n">
        <v>1</v>
      </c>
      <c r="AF162" t="n">
        <v>1</v>
      </c>
      <c r="AG162" t="n">
        <v>1</v>
      </c>
      <c r="AH162" t="n">
        <v>1</v>
      </c>
      <c r="AI162" t="n">
        <v>1</v>
      </c>
      <c r="AJ162" t="n">
        <v>1</v>
      </c>
      <c r="AK162" t="n">
        <v>1</v>
      </c>
      <c r="AL162" t="n">
        <v>1</v>
      </c>
      <c r="AM162" t="n">
        <v>1</v>
      </c>
      <c r="AN162" t="n">
        <v>1</v>
      </c>
      <c r="AO162" t="n">
        <v>1</v>
      </c>
      <c r="AP162" t="n">
        <v>1</v>
      </c>
      <c r="AQ162" t="n">
        <v>1</v>
      </c>
      <c r="AR162" t="n">
        <v>1</v>
      </c>
      <c r="AS162" t="n">
        <v>1</v>
      </c>
      <c r="AT162" t="n">
        <v>1</v>
      </c>
      <c r="AU162" t="n">
        <v>1</v>
      </c>
      <c r="AV162" t="n">
        <v>1</v>
      </c>
      <c r="AW162" t="n">
        <v>1</v>
      </c>
      <c r="AX162" t="n">
        <v>1</v>
      </c>
      <c r="AY162" t="n">
        <v>1</v>
      </c>
      <c r="AZ162" t="n">
        <v>1</v>
      </c>
      <c r="BA162" t="n">
        <v>1</v>
      </c>
      <c r="BB162" t="n">
        <v>1</v>
      </c>
      <c r="BC162" t="n">
        <v>1</v>
      </c>
      <c r="BD162" t="n">
        <v>1</v>
      </c>
      <c r="BE162" t="n">
        <v>1</v>
      </c>
      <c r="BF162" t="n">
        <v>1</v>
      </c>
      <c r="BG162" t="n">
        <v>1</v>
      </c>
      <c r="BH162" t="n">
        <v>1</v>
      </c>
      <c r="BI162" t="n">
        <v>1</v>
      </c>
      <c r="BJ162">
        <f>-1/'vehicles specifications'!$M28</f>
        <v/>
      </c>
      <c r="BK162">
        <f>-1/'vehicles specifications'!$M28</f>
        <v/>
      </c>
      <c r="BL162">
        <f>-1/'vehicles specifications'!$M28</f>
        <v/>
      </c>
    </row>
    <row r="163">
      <c r="A163" t="inlineStr">
        <is>
          <t>Bicycle, battery electric, cargo bike - 2040 - NMC - CH</t>
        </is>
      </c>
      <c r="B163">
        <f>1/17</f>
        <v/>
      </c>
      <c r="C163" s="2">
        <f>'vehicles specifications'!S29</f>
        <v/>
      </c>
      <c r="D163">
        <f>1/17</f>
        <v/>
      </c>
      <c r="E163" t="n">
        <v>1</v>
      </c>
      <c r="F163">
        <f>1+'vehicles specifications'!AD29</f>
        <v/>
      </c>
      <c r="G163">
        <f>1+'vehicles specifications'!AD29</f>
        <v/>
      </c>
      <c r="J163" t="n">
        <v>1</v>
      </c>
      <c r="K163">
        <f>1/('fuels and tailpipe emissions'!$C$3*3.6)</f>
        <v/>
      </c>
      <c r="L163">
        <f>1/3.6*1.1</f>
        <v/>
      </c>
      <c r="M163">
        <f>1/'vehicles specifications'!J29</f>
        <v/>
      </c>
      <c r="N163" t="n">
        <v>1</v>
      </c>
      <c r="O163">
        <f>1</f>
        <v/>
      </c>
      <c r="P163">
        <f>-1/24</f>
        <v/>
      </c>
      <c r="Q163">
        <f>-1/24</f>
        <v/>
      </c>
      <c r="R163">
        <f>-1-'vehicles specifications'!AD29</f>
        <v/>
      </c>
      <c r="S163" t="n">
        <v>1</v>
      </c>
      <c r="T163" t="n">
        <v>1</v>
      </c>
      <c r="U163" t="n">
        <v>1</v>
      </c>
      <c r="V163" t="n">
        <v>1</v>
      </c>
      <c r="W163" t="n">
        <v>1</v>
      </c>
      <c r="X163" t="n">
        <v>1</v>
      </c>
      <c r="Y163" t="n">
        <v>1</v>
      </c>
      <c r="Z163" t="n">
        <v>1</v>
      </c>
      <c r="AA163" t="n">
        <v>1</v>
      </c>
      <c r="AB163" t="n">
        <v>1</v>
      </c>
      <c r="AC163" t="n">
        <v>1</v>
      </c>
      <c r="AD163" t="n">
        <v>1</v>
      </c>
      <c r="AE163" t="n">
        <v>1</v>
      </c>
      <c r="AF163" t="n">
        <v>1</v>
      </c>
      <c r="AG163" t="n">
        <v>1</v>
      </c>
      <c r="AH163" t="n">
        <v>1</v>
      </c>
      <c r="AI163" t="n">
        <v>1</v>
      </c>
      <c r="AJ163" t="n">
        <v>1</v>
      </c>
      <c r="AK163" t="n">
        <v>1</v>
      </c>
      <c r="AL163" t="n">
        <v>1</v>
      </c>
      <c r="AM163" t="n">
        <v>1</v>
      </c>
      <c r="AN163" t="n">
        <v>1</v>
      </c>
      <c r="AO163" t="n">
        <v>1</v>
      </c>
      <c r="AP163" t="n">
        <v>1</v>
      </c>
      <c r="AQ163" t="n">
        <v>1</v>
      </c>
      <c r="AR163" t="n">
        <v>1</v>
      </c>
      <c r="AS163" t="n">
        <v>1</v>
      </c>
      <c r="AT163" t="n">
        <v>1</v>
      </c>
      <c r="AU163" t="n">
        <v>1</v>
      </c>
      <c r="AV163" t="n">
        <v>1</v>
      </c>
      <c r="AW163" t="n">
        <v>1</v>
      </c>
      <c r="AX163" t="n">
        <v>1</v>
      </c>
      <c r="AY163" t="n">
        <v>1</v>
      </c>
      <c r="AZ163" t="n">
        <v>1</v>
      </c>
      <c r="BA163" t="n">
        <v>1</v>
      </c>
      <c r="BB163" t="n">
        <v>1</v>
      </c>
      <c r="BC163" t="n">
        <v>1</v>
      </c>
      <c r="BD163" t="n">
        <v>1</v>
      </c>
      <c r="BE163" t="n">
        <v>1</v>
      </c>
      <c r="BF163" t="n">
        <v>1</v>
      </c>
      <c r="BG163" t="n">
        <v>1</v>
      </c>
      <c r="BH163" t="n">
        <v>1</v>
      </c>
      <c r="BI163" t="n">
        <v>1</v>
      </c>
      <c r="BJ163">
        <f>-1/'vehicles specifications'!$M29</f>
        <v/>
      </c>
      <c r="BK163">
        <f>-1/'vehicles specifications'!$M29</f>
        <v/>
      </c>
      <c r="BL163">
        <f>-1/'vehicles specifications'!$M29</f>
        <v/>
      </c>
    </row>
    <row r="164">
      <c r="A164" t="inlineStr">
        <is>
          <t>Bicycle, battery electric, cargo bike - 2050 - NMC - CH</t>
        </is>
      </c>
      <c r="B164">
        <f>1/17</f>
        <v/>
      </c>
      <c r="C164" s="2">
        <f>'vehicles specifications'!S30</f>
        <v/>
      </c>
      <c r="D164">
        <f>1/17</f>
        <v/>
      </c>
      <c r="E164" t="n">
        <v>1</v>
      </c>
      <c r="F164">
        <f>1+'vehicles specifications'!AD30</f>
        <v/>
      </c>
      <c r="G164">
        <f>1+'vehicles specifications'!AD30</f>
        <v/>
      </c>
      <c r="J164" t="n">
        <v>1</v>
      </c>
      <c r="K164">
        <f>1/('fuels and tailpipe emissions'!$C$3*3.6)</f>
        <v/>
      </c>
      <c r="L164">
        <f>1/3.6*1.1</f>
        <v/>
      </c>
      <c r="M164">
        <f>1/'vehicles specifications'!J30</f>
        <v/>
      </c>
      <c r="N164" t="n">
        <v>1</v>
      </c>
      <c r="O164">
        <f>1</f>
        <v/>
      </c>
      <c r="P164">
        <f>-1/24</f>
        <v/>
      </c>
      <c r="Q164">
        <f>-1/24</f>
        <v/>
      </c>
      <c r="R164">
        <f>-1-'vehicles specifications'!AD30</f>
        <v/>
      </c>
      <c r="S164" t="n">
        <v>1</v>
      </c>
      <c r="T164" t="n">
        <v>1</v>
      </c>
      <c r="U164" t="n">
        <v>1</v>
      </c>
      <c r="V164" t="n">
        <v>1</v>
      </c>
      <c r="W164" t="n">
        <v>1</v>
      </c>
      <c r="X164" t="n">
        <v>1</v>
      </c>
      <c r="Y164" t="n">
        <v>1</v>
      </c>
      <c r="Z164" t="n">
        <v>1</v>
      </c>
      <c r="AA164" t="n">
        <v>1</v>
      </c>
      <c r="AB164" t="n">
        <v>1</v>
      </c>
      <c r="AC164" t="n">
        <v>1</v>
      </c>
      <c r="AD164" t="n">
        <v>1</v>
      </c>
      <c r="AE164" t="n">
        <v>1</v>
      </c>
      <c r="AF164" t="n">
        <v>1</v>
      </c>
      <c r="AG164" t="n">
        <v>1</v>
      </c>
      <c r="AH164" t="n">
        <v>1</v>
      </c>
      <c r="AI164" t="n">
        <v>1</v>
      </c>
      <c r="AJ164" t="n">
        <v>1</v>
      </c>
      <c r="AK164" t="n">
        <v>1</v>
      </c>
      <c r="AL164" t="n">
        <v>1</v>
      </c>
      <c r="AM164" t="n">
        <v>1</v>
      </c>
      <c r="AN164" t="n">
        <v>1</v>
      </c>
      <c r="AO164" t="n">
        <v>1</v>
      </c>
      <c r="AP164" t="n">
        <v>1</v>
      </c>
      <c r="AQ164" t="n">
        <v>1</v>
      </c>
      <c r="AR164" t="n">
        <v>1</v>
      </c>
      <c r="AS164" t="n">
        <v>1</v>
      </c>
      <c r="AT164" t="n">
        <v>1</v>
      </c>
      <c r="AU164" t="n">
        <v>1</v>
      </c>
      <c r="AV164" t="n">
        <v>1</v>
      </c>
      <c r="AW164" t="n">
        <v>1</v>
      </c>
      <c r="AX164" t="n">
        <v>1</v>
      </c>
      <c r="AY164" t="n">
        <v>1</v>
      </c>
      <c r="AZ164" t="n">
        <v>1</v>
      </c>
      <c r="BA164" t="n">
        <v>1</v>
      </c>
      <c r="BB164" t="n">
        <v>1</v>
      </c>
      <c r="BC164" t="n">
        <v>1</v>
      </c>
      <c r="BD164" t="n">
        <v>1</v>
      </c>
      <c r="BE164" t="n">
        <v>1</v>
      </c>
      <c r="BF164" t="n">
        <v>1</v>
      </c>
      <c r="BG164" t="n">
        <v>1</v>
      </c>
      <c r="BH164" t="n">
        <v>1</v>
      </c>
      <c r="BI164" t="n">
        <v>1</v>
      </c>
      <c r="BJ164">
        <f>-1/'vehicles specifications'!$M30</f>
        <v/>
      </c>
      <c r="BK164">
        <f>-1/'vehicles specifications'!$M30</f>
        <v/>
      </c>
      <c r="BL164">
        <f>-1/'vehicles specifications'!$M30</f>
        <v/>
      </c>
    </row>
    <row r="165">
      <c r="A165" t="inlineStr">
        <is>
          <t>Bicycle, electric (&lt;25 km/h) - 2020 - LFP - CH</t>
        </is>
      </c>
      <c r="B165">
        <f>1/17</f>
        <v/>
      </c>
      <c r="C165" s="2">
        <f>'vehicles specifications'!S31</f>
        <v/>
      </c>
      <c r="D165">
        <f>1/17</f>
        <v/>
      </c>
      <c r="E165" t="n">
        <v>1</v>
      </c>
      <c r="F165">
        <f>1+'vehicles specifications'!AD31</f>
        <v/>
      </c>
      <c r="G165">
        <f>1+'vehicles specifications'!AD31</f>
        <v/>
      </c>
      <c r="J165" t="n">
        <v>1</v>
      </c>
      <c r="K165">
        <f>1/('fuels and tailpipe emissions'!$C$3*3.6)</f>
        <v/>
      </c>
      <c r="L165">
        <f>1/3.6*1.1</f>
        <v/>
      </c>
      <c r="M165">
        <f>1/'vehicles specifications'!J31</f>
        <v/>
      </c>
      <c r="N165" t="n">
        <v>1</v>
      </c>
      <c r="O165">
        <f>1</f>
        <v/>
      </c>
      <c r="P165">
        <f>-1/24</f>
        <v/>
      </c>
      <c r="Q165">
        <f>-1/24</f>
        <v/>
      </c>
      <c r="R165">
        <f>-1-'vehicles specifications'!AD31</f>
        <v/>
      </c>
      <c r="S165" t="n">
        <v>1</v>
      </c>
      <c r="T165" t="n">
        <v>1</v>
      </c>
      <c r="U165" t="n">
        <v>1</v>
      </c>
      <c r="V165" t="n">
        <v>1</v>
      </c>
      <c r="W165" t="n">
        <v>1</v>
      </c>
      <c r="X165" t="n">
        <v>1</v>
      </c>
      <c r="Y165" t="n">
        <v>1</v>
      </c>
      <c r="Z165" t="n">
        <v>1</v>
      </c>
      <c r="AA165" t="n">
        <v>1</v>
      </c>
      <c r="AB165" t="n">
        <v>1</v>
      </c>
      <c r="AC165" t="n">
        <v>1</v>
      </c>
      <c r="AD165" t="n">
        <v>1</v>
      </c>
      <c r="AE165" t="n">
        <v>1</v>
      </c>
      <c r="AF165" t="n">
        <v>1</v>
      </c>
      <c r="AG165" t="n">
        <v>1</v>
      </c>
      <c r="AH165" t="n">
        <v>1</v>
      </c>
      <c r="AI165" t="n">
        <v>1</v>
      </c>
      <c r="AJ165" t="n">
        <v>1</v>
      </c>
      <c r="AK165" t="n">
        <v>1</v>
      </c>
      <c r="AL165" t="n">
        <v>1</v>
      </c>
      <c r="AM165" t="n">
        <v>1</v>
      </c>
      <c r="AN165" t="n">
        <v>1</v>
      </c>
      <c r="AO165" t="n">
        <v>1</v>
      </c>
      <c r="AP165" t="n">
        <v>1</v>
      </c>
      <c r="AQ165" t="n">
        <v>1</v>
      </c>
      <c r="AR165" t="n">
        <v>1</v>
      </c>
      <c r="AS165" t="n">
        <v>1</v>
      </c>
      <c r="AT165" t="n">
        <v>1</v>
      </c>
      <c r="AU165" t="n">
        <v>1</v>
      </c>
      <c r="AV165" t="n">
        <v>1</v>
      </c>
      <c r="AW165" t="n">
        <v>1</v>
      </c>
      <c r="AX165" t="n">
        <v>1</v>
      </c>
      <c r="AY165" t="n">
        <v>1</v>
      </c>
      <c r="AZ165" t="n">
        <v>1</v>
      </c>
      <c r="BA165" t="n">
        <v>1</v>
      </c>
      <c r="BB165" t="n">
        <v>1</v>
      </c>
      <c r="BC165" t="n">
        <v>1</v>
      </c>
      <c r="BD165" t="n">
        <v>1</v>
      </c>
      <c r="BE165" t="n">
        <v>1</v>
      </c>
      <c r="BF165" t="n">
        <v>1</v>
      </c>
      <c r="BG165" t="n">
        <v>1</v>
      </c>
      <c r="BH165" t="n">
        <v>1</v>
      </c>
      <c r="BI165" t="n">
        <v>1</v>
      </c>
      <c r="BJ165">
        <f>-1/'vehicles specifications'!$M31</f>
        <v/>
      </c>
      <c r="BK165">
        <f>-1/'vehicles specifications'!$M31</f>
        <v/>
      </c>
      <c r="BL165">
        <f>-1/'vehicles specifications'!$M31</f>
        <v/>
      </c>
    </row>
    <row r="166">
      <c r="A166" t="inlineStr">
        <is>
          <t>Bicycle, electric (&lt;25 km/h) - 2030 - LFP - CH</t>
        </is>
      </c>
      <c r="B166">
        <f>1/17</f>
        <v/>
      </c>
      <c r="C166" s="2">
        <f>'vehicles specifications'!S32</f>
        <v/>
      </c>
      <c r="D166">
        <f>1/17</f>
        <v/>
      </c>
      <c r="E166" t="n">
        <v>1</v>
      </c>
      <c r="F166">
        <f>1+'vehicles specifications'!AD32</f>
        <v/>
      </c>
      <c r="G166">
        <f>1+'vehicles specifications'!AD32</f>
        <v/>
      </c>
      <c r="J166" t="n">
        <v>1</v>
      </c>
      <c r="K166">
        <f>1/('fuels and tailpipe emissions'!$C$3*3.6)</f>
        <v/>
      </c>
      <c r="L166">
        <f>1/3.6*1.1</f>
        <v/>
      </c>
      <c r="M166">
        <f>1/'vehicles specifications'!J32</f>
        <v/>
      </c>
      <c r="N166" t="n">
        <v>1</v>
      </c>
      <c r="O166">
        <f>1</f>
        <v/>
      </c>
      <c r="P166">
        <f>-1/24</f>
        <v/>
      </c>
      <c r="Q166">
        <f>-1/24</f>
        <v/>
      </c>
      <c r="R166">
        <f>-1-'vehicles specifications'!AD32</f>
        <v/>
      </c>
      <c r="S166" t="n">
        <v>1</v>
      </c>
      <c r="T166" t="n">
        <v>1</v>
      </c>
      <c r="U166" t="n">
        <v>1</v>
      </c>
      <c r="V166" t="n">
        <v>1</v>
      </c>
      <c r="W166" t="n">
        <v>1</v>
      </c>
      <c r="X166" t="n">
        <v>1</v>
      </c>
      <c r="Y166" t="n">
        <v>1</v>
      </c>
      <c r="Z166" t="n">
        <v>1</v>
      </c>
      <c r="AA166" t="n">
        <v>1</v>
      </c>
      <c r="AB166" t="n">
        <v>1</v>
      </c>
      <c r="AC166" t="n">
        <v>1</v>
      </c>
      <c r="AD166" t="n">
        <v>1</v>
      </c>
      <c r="AE166" t="n">
        <v>1</v>
      </c>
      <c r="AF166" t="n">
        <v>1</v>
      </c>
      <c r="AG166" t="n">
        <v>1</v>
      </c>
      <c r="AH166" t="n">
        <v>1</v>
      </c>
      <c r="AI166" t="n">
        <v>1</v>
      </c>
      <c r="AJ166" t="n">
        <v>1</v>
      </c>
      <c r="AK166" t="n">
        <v>1</v>
      </c>
      <c r="AL166" t="n">
        <v>1</v>
      </c>
      <c r="AM166" t="n">
        <v>1</v>
      </c>
      <c r="AN166" t="n">
        <v>1</v>
      </c>
      <c r="AO166" t="n">
        <v>1</v>
      </c>
      <c r="AP166" t="n">
        <v>1</v>
      </c>
      <c r="AQ166" t="n">
        <v>1</v>
      </c>
      <c r="AR166" t="n">
        <v>1</v>
      </c>
      <c r="AS166" t="n">
        <v>1</v>
      </c>
      <c r="AT166" t="n">
        <v>1</v>
      </c>
      <c r="AU166" t="n">
        <v>1</v>
      </c>
      <c r="AV166" t="n">
        <v>1</v>
      </c>
      <c r="AW166" t="n">
        <v>1</v>
      </c>
      <c r="AX166" t="n">
        <v>1</v>
      </c>
      <c r="AY166" t="n">
        <v>1</v>
      </c>
      <c r="AZ166" t="n">
        <v>1</v>
      </c>
      <c r="BA166" t="n">
        <v>1</v>
      </c>
      <c r="BB166" t="n">
        <v>1</v>
      </c>
      <c r="BC166" t="n">
        <v>1</v>
      </c>
      <c r="BD166" t="n">
        <v>1</v>
      </c>
      <c r="BE166" t="n">
        <v>1</v>
      </c>
      <c r="BF166" t="n">
        <v>1</v>
      </c>
      <c r="BG166" t="n">
        <v>1</v>
      </c>
      <c r="BH166" t="n">
        <v>1</v>
      </c>
      <c r="BI166" t="n">
        <v>1</v>
      </c>
      <c r="BJ166">
        <f>-1/'vehicles specifications'!$M32</f>
        <v/>
      </c>
      <c r="BK166">
        <f>-1/'vehicles specifications'!$M32</f>
        <v/>
      </c>
      <c r="BL166">
        <f>-1/'vehicles specifications'!$M32</f>
        <v/>
      </c>
    </row>
    <row r="167">
      <c r="A167" t="inlineStr">
        <is>
          <t>Bicycle, electric (&lt;25 km/h) - 2040 - LFP - CH</t>
        </is>
      </c>
      <c r="B167">
        <f>1/17</f>
        <v/>
      </c>
      <c r="C167" s="2">
        <f>'vehicles specifications'!S33</f>
        <v/>
      </c>
      <c r="D167">
        <f>1/17</f>
        <v/>
      </c>
      <c r="E167" t="n">
        <v>1</v>
      </c>
      <c r="F167">
        <f>1+'vehicles specifications'!AD33</f>
        <v/>
      </c>
      <c r="G167">
        <f>1+'vehicles specifications'!AD33</f>
        <v/>
      </c>
      <c r="J167" t="n">
        <v>1</v>
      </c>
      <c r="K167">
        <f>1/('fuels and tailpipe emissions'!$C$3*3.6)</f>
        <v/>
      </c>
      <c r="L167">
        <f>1/3.6*1.1</f>
        <v/>
      </c>
      <c r="M167">
        <f>1/'vehicles specifications'!J33</f>
        <v/>
      </c>
      <c r="N167" t="n">
        <v>1</v>
      </c>
      <c r="O167">
        <f>1</f>
        <v/>
      </c>
      <c r="P167">
        <f>-1/24</f>
        <v/>
      </c>
      <c r="Q167">
        <f>-1/24</f>
        <v/>
      </c>
      <c r="R167">
        <f>-1-'vehicles specifications'!AD33</f>
        <v/>
      </c>
      <c r="S167" t="n">
        <v>1</v>
      </c>
      <c r="T167" t="n">
        <v>1</v>
      </c>
      <c r="U167" t="n">
        <v>1</v>
      </c>
      <c r="V167" t="n">
        <v>1</v>
      </c>
      <c r="W167" t="n">
        <v>1</v>
      </c>
      <c r="X167" t="n">
        <v>1</v>
      </c>
      <c r="Y167" t="n">
        <v>1</v>
      </c>
      <c r="Z167" t="n">
        <v>1</v>
      </c>
      <c r="AA167" t="n">
        <v>1</v>
      </c>
      <c r="AB167" t="n">
        <v>1</v>
      </c>
      <c r="AC167" t="n">
        <v>1</v>
      </c>
      <c r="AD167" t="n">
        <v>1</v>
      </c>
      <c r="AE167" t="n">
        <v>1</v>
      </c>
      <c r="AF167" t="n">
        <v>1</v>
      </c>
      <c r="AG167" t="n">
        <v>1</v>
      </c>
      <c r="AH167" t="n">
        <v>1</v>
      </c>
      <c r="AI167" t="n">
        <v>1</v>
      </c>
      <c r="AJ167" t="n">
        <v>1</v>
      </c>
      <c r="AK167" t="n">
        <v>1</v>
      </c>
      <c r="AL167" t="n">
        <v>1</v>
      </c>
      <c r="AM167" t="n">
        <v>1</v>
      </c>
      <c r="AN167" t="n">
        <v>1</v>
      </c>
      <c r="AO167" t="n">
        <v>1</v>
      </c>
      <c r="AP167" t="n">
        <v>1</v>
      </c>
      <c r="AQ167" t="n">
        <v>1</v>
      </c>
      <c r="AR167" t="n">
        <v>1</v>
      </c>
      <c r="AS167" t="n">
        <v>1</v>
      </c>
      <c r="AT167" t="n">
        <v>1</v>
      </c>
      <c r="AU167" t="n">
        <v>1</v>
      </c>
      <c r="AV167" t="n">
        <v>1</v>
      </c>
      <c r="AW167" t="n">
        <v>1</v>
      </c>
      <c r="AX167" t="n">
        <v>1</v>
      </c>
      <c r="AY167" t="n">
        <v>1</v>
      </c>
      <c r="AZ167" t="n">
        <v>1</v>
      </c>
      <c r="BA167" t="n">
        <v>1</v>
      </c>
      <c r="BB167" t="n">
        <v>1</v>
      </c>
      <c r="BC167" t="n">
        <v>1</v>
      </c>
      <c r="BD167" t="n">
        <v>1</v>
      </c>
      <c r="BE167" t="n">
        <v>1</v>
      </c>
      <c r="BF167" t="n">
        <v>1</v>
      </c>
      <c r="BG167" t="n">
        <v>1</v>
      </c>
      <c r="BH167" t="n">
        <v>1</v>
      </c>
      <c r="BI167" t="n">
        <v>1</v>
      </c>
      <c r="BJ167">
        <f>-1/'vehicles specifications'!$M33</f>
        <v/>
      </c>
      <c r="BK167">
        <f>-1/'vehicles specifications'!$M33</f>
        <v/>
      </c>
      <c r="BL167">
        <f>-1/'vehicles specifications'!$M33</f>
        <v/>
      </c>
    </row>
    <row r="168">
      <c r="A168" t="inlineStr">
        <is>
          <t>Bicycle, electric (&lt;25 km/h) - 2050 - LFP - CH</t>
        </is>
      </c>
      <c r="B168">
        <f>1/17</f>
        <v/>
      </c>
      <c r="C168" s="2">
        <f>'vehicles specifications'!S34</f>
        <v/>
      </c>
      <c r="D168">
        <f>1/17</f>
        <v/>
      </c>
      <c r="E168" t="n">
        <v>1</v>
      </c>
      <c r="F168">
        <f>1+'vehicles specifications'!AD34</f>
        <v/>
      </c>
      <c r="G168">
        <f>1+'vehicles specifications'!AD34</f>
        <v/>
      </c>
      <c r="J168" t="n">
        <v>1</v>
      </c>
      <c r="K168">
        <f>1/('fuels and tailpipe emissions'!$C$3*3.6)</f>
        <v/>
      </c>
      <c r="L168">
        <f>1/3.6*1.1</f>
        <v/>
      </c>
      <c r="M168">
        <f>1/'vehicles specifications'!J34</f>
        <v/>
      </c>
      <c r="N168" t="n">
        <v>1</v>
      </c>
      <c r="O168">
        <f>1</f>
        <v/>
      </c>
      <c r="P168">
        <f>-1/24</f>
        <v/>
      </c>
      <c r="Q168">
        <f>-1/24</f>
        <v/>
      </c>
      <c r="R168">
        <f>-1-'vehicles specifications'!AD34</f>
        <v/>
      </c>
      <c r="S168" t="n">
        <v>1</v>
      </c>
      <c r="T168" t="n">
        <v>1</v>
      </c>
      <c r="U168" t="n">
        <v>1</v>
      </c>
      <c r="V168" t="n">
        <v>1</v>
      </c>
      <c r="W168" t="n">
        <v>1</v>
      </c>
      <c r="X168" t="n">
        <v>1</v>
      </c>
      <c r="Y168" t="n">
        <v>1</v>
      </c>
      <c r="Z168" t="n">
        <v>1</v>
      </c>
      <c r="AA168" t="n">
        <v>1</v>
      </c>
      <c r="AB168" t="n">
        <v>1</v>
      </c>
      <c r="AC168" t="n">
        <v>1</v>
      </c>
      <c r="AD168" t="n">
        <v>1</v>
      </c>
      <c r="AE168" t="n">
        <v>1</v>
      </c>
      <c r="AF168" t="n">
        <v>1</v>
      </c>
      <c r="AG168" t="n">
        <v>1</v>
      </c>
      <c r="AH168" t="n">
        <v>1</v>
      </c>
      <c r="AI168" t="n">
        <v>1</v>
      </c>
      <c r="AJ168" t="n">
        <v>1</v>
      </c>
      <c r="AK168" t="n">
        <v>1</v>
      </c>
      <c r="AL168" t="n">
        <v>1</v>
      </c>
      <c r="AM168" t="n">
        <v>1</v>
      </c>
      <c r="AN168" t="n">
        <v>1</v>
      </c>
      <c r="AO168" t="n">
        <v>1</v>
      </c>
      <c r="AP168" t="n">
        <v>1</v>
      </c>
      <c r="AQ168" t="n">
        <v>1</v>
      </c>
      <c r="AR168" t="n">
        <v>1</v>
      </c>
      <c r="AS168" t="n">
        <v>1</v>
      </c>
      <c r="AT168" t="n">
        <v>1</v>
      </c>
      <c r="AU168" t="n">
        <v>1</v>
      </c>
      <c r="AV168" t="n">
        <v>1</v>
      </c>
      <c r="AW168" t="n">
        <v>1</v>
      </c>
      <c r="AX168" t="n">
        <v>1</v>
      </c>
      <c r="AY168" t="n">
        <v>1</v>
      </c>
      <c r="AZ168" t="n">
        <v>1</v>
      </c>
      <c r="BA168" t="n">
        <v>1</v>
      </c>
      <c r="BB168" t="n">
        <v>1</v>
      </c>
      <c r="BC168" t="n">
        <v>1</v>
      </c>
      <c r="BD168" t="n">
        <v>1</v>
      </c>
      <c r="BE168" t="n">
        <v>1</v>
      </c>
      <c r="BF168" t="n">
        <v>1</v>
      </c>
      <c r="BG168" t="n">
        <v>1</v>
      </c>
      <c r="BH168" t="n">
        <v>1</v>
      </c>
      <c r="BI168" t="n">
        <v>1</v>
      </c>
      <c r="BJ168">
        <f>-1/'vehicles specifications'!$M34</f>
        <v/>
      </c>
      <c r="BK168">
        <f>-1/'vehicles specifications'!$M34</f>
        <v/>
      </c>
      <c r="BL168">
        <f>-1/'vehicles specifications'!$M34</f>
        <v/>
      </c>
    </row>
    <row r="169">
      <c r="A169" t="inlineStr">
        <is>
          <t>Bicycle, electric (&lt;45 km/h) - 2020 - LFP - CH</t>
        </is>
      </c>
      <c r="B169">
        <f>1/17</f>
        <v/>
      </c>
      <c r="C169" s="2">
        <f>'vehicles specifications'!S35</f>
        <v/>
      </c>
      <c r="D169">
        <f>1/17</f>
        <v/>
      </c>
      <c r="E169" t="n">
        <v>1</v>
      </c>
      <c r="F169">
        <f>1+'vehicles specifications'!AD35</f>
        <v/>
      </c>
      <c r="G169">
        <f>1+'vehicles specifications'!AD35</f>
        <v/>
      </c>
      <c r="J169" t="n">
        <v>1</v>
      </c>
      <c r="K169">
        <f>1/('fuels and tailpipe emissions'!$C$3*3.6)</f>
        <v/>
      </c>
      <c r="L169">
        <f>1/3.6*1.1</f>
        <v/>
      </c>
      <c r="M169">
        <f>1/'vehicles specifications'!J35</f>
        <v/>
      </c>
      <c r="N169" t="n">
        <v>1</v>
      </c>
      <c r="O169">
        <f>1</f>
        <v/>
      </c>
      <c r="P169">
        <f>-1/24</f>
        <v/>
      </c>
      <c r="Q169">
        <f>-1/24</f>
        <v/>
      </c>
      <c r="R169">
        <f>-1-'vehicles specifications'!AD35</f>
        <v/>
      </c>
      <c r="S169" t="n">
        <v>1</v>
      </c>
      <c r="T169" t="n">
        <v>1</v>
      </c>
      <c r="U169" t="n">
        <v>1</v>
      </c>
      <c r="V169" t="n">
        <v>1</v>
      </c>
      <c r="W169" t="n">
        <v>1</v>
      </c>
      <c r="X169" t="n">
        <v>1</v>
      </c>
      <c r="Y169" t="n">
        <v>1</v>
      </c>
      <c r="Z169" t="n">
        <v>1</v>
      </c>
      <c r="AA169" t="n">
        <v>1</v>
      </c>
      <c r="AB169" t="n">
        <v>1</v>
      </c>
      <c r="AC169" t="n">
        <v>1</v>
      </c>
      <c r="AD169" t="n">
        <v>1</v>
      </c>
      <c r="AE169" t="n">
        <v>1</v>
      </c>
      <c r="AF169" t="n">
        <v>1</v>
      </c>
      <c r="AG169" t="n">
        <v>1</v>
      </c>
      <c r="AH169" t="n">
        <v>1</v>
      </c>
      <c r="AI169" t="n">
        <v>1</v>
      </c>
      <c r="AJ169" t="n">
        <v>1</v>
      </c>
      <c r="AK169" t="n">
        <v>1</v>
      </c>
      <c r="AL169" t="n">
        <v>1</v>
      </c>
      <c r="AM169" t="n">
        <v>1</v>
      </c>
      <c r="AN169" t="n">
        <v>1</v>
      </c>
      <c r="AO169" t="n">
        <v>1</v>
      </c>
      <c r="AP169" t="n">
        <v>1</v>
      </c>
      <c r="AQ169" t="n">
        <v>1</v>
      </c>
      <c r="AR169" t="n">
        <v>1</v>
      </c>
      <c r="AS169" t="n">
        <v>1</v>
      </c>
      <c r="AT169" t="n">
        <v>1</v>
      </c>
      <c r="AU169" t="n">
        <v>1</v>
      </c>
      <c r="AV169" t="n">
        <v>1</v>
      </c>
      <c r="AW169" t="n">
        <v>1</v>
      </c>
      <c r="AX169" t="n">
        <v>1</v>
      </c>
      <c r="AY169" t="n">
        <v>1</v>
      </c>
      <c r="AZ169" t="n">
        <v>1</v>
      </c>
      <c r="BA169" t="n">
        <v>1</v>
      </c>
      <c r="BB169" t="n">
        <v>1</v>
      </c>
      <c r="BC169" t="n">
        <v>1</v>
      </c>
      <c r="BD169" t="n">
        <v>1</v>
      </c>
      <c r="BE169" t="n">
        <v>1</v>
      </c>
      <c r="BF169" t="n">
        <v>1</v>
      </c>
      <c r="BG169" t="n">
        <v>1</v>
      </c>
      <c r="BH169" t="n">
        <v>1</v>
      </c>
      <c r="BI169" t="n">
        <v>1</v>
      </c>
      <c r="BJ169">
        <f>-1/'vehicles specifications'!$M35</f>
        <v/>
      </c>
      <c r="BK169">
        <f>-1/'vehicles specifications'!$M35</f>
        <v/>
      </c>
      <c r="BL169">
        <f>-1/'vehicles specifications'!$M35</f>
        <v/>
      </c>
    </row>
    <row r="170">
      <c r="A170" t="inlineStr">
        <is>
          <t>Bicycle, electric (&lt;45 km/h) - 2030 - LFP - CH</t>
        </is>
      </c>
      <c r="B170">
        <f>1/17</f>
        <v/>
      </c>
      <c r="C170" s="2">
        <f>'vehicles specifications'!S36</f>
        <v/>
      </c>
      <c r="D170">
        <f>1/17</f>
        <v/>
      </c>
      <c r="E170" t="n">
        <v>1</v>
      </c>
      <c r="F170">
        <f>1+'vehicles specifications'!AD36</f>
        <v/>
      </c>
      <c r="G170">
        <f>1+'vehicles specifications'!AD36</f>
        <v/>
      </c>
      <c r="J170" t="n">
        <v>1</v>
      </c>
      <c r="K170">
        <f>1/('fuels and tailpipe emissions'!$C$3*3.6)</f>
        <v/>
      </c>
      <c r="L170">
        <f>1/3.6*1.1</f>
        <v/>
      </c>
      <c r="M170">
        <f>1/'vehicles specifications'!J36</f>
        <v/>
      </c>
      <c r="N170" t="n">
        <v>1</v>
      </c>
      <c r="O170">
        <f>1</f>
        <v/>
      </c>
      <c r="P170">
        <f>-1/24</f>
        <v/>
      </c>
      <c r="Q170">
        <f>-1/24</f>
        <v/>
      </c>
      <c r="R170">
        <f>-1-'vehicles specifications'!AD36</f>
        <v/>
      </c>
      <c r="S170" t="n">
        <v>1</v>
      </c>
      <c r="T170" t="n">
        <v>1</v>
      </c>
      <c r="U170" t="n">
        <v>1</v>
      </c>
      <c r="V170" t="n">
        <v>1</v>
      </c>
      <c r="W170" t="n">
        <v>1</v>
      </c>
      <c r="X170" t="n">
        <v>1</v>
      </c>
      <c r="Y170" t="n">
        <v>1</v>
      </c>
      <c r="Z170" t="n">
        <v>1</v>
      </c>
      <c r="AA170" t="n">
        <v>1</v>
      </c>
      <c r="AB170" t="n">
        <v>1</v>
      </c>
      <c r="AC170" t="n">
        <v>1</v>
      </c>
      <c r="AD170" t="n">
        <v>1</v>
      </c>
      <c r="AE170" t="n">
        <v>1</v>
      </c>
      <c r="AF170" t="n">
        <v>1</v>
      </c>
      <c r="AG170" t="n">
        <v>1</v>
      </c>
      <c r="AH170" t="n">
        <v>1</v>
      </c>
      <c r="AI170" t="n">
        <v>1</v>
      </c>
      <c r="AJ170" t="n">
        <v>1</v>
      </c>
      <c r="AK170" t="n">
        <v>1</v>
      </c>
      <c r="AL170" t="n">
        <v>1</v>
      </c>
      <c r="AM170" t="n">
        <v>1</v>
      </c>
      <c r="AN170" t="n">
        <v>1</v>
      </c>
      <c r="AO170" t="n">
        <v>1</v>
      </c>
      <c r="AP170" t="n">
        <v>1</v>
      </c>
      <c r="AQ170" t="n">
        <v>1</v>
      </c>
      <c r="AR170" t="n">
        <v>1</v>
      </c>
      <c r="AS170" t="n">
        <v>1</v>
      </c>
      <c r="AT170" t="n">
        <v>1</v>
      </c>
      <c r="AU170" t="n">
        <v>1</v>
      </c>
      <c r="AV170" t="n">
        <v>1</v>
      </c>
      <c r="AW170" t="n">
        <v>1</v>
      </c>
      <c r="AX170" t="n">
        <v>1</v>
      </c>
      <c r="AY170" t="n">
        <v>1</v>
      </c>
      <c r="AZ170" t="n">
        <v>1</v>
      </c>
      <c r="BA170" t="n">
        <v>1</v>
      </c>
      <c r="BB170" t="n">
        <v>1</v>
      </c>
      <c r="BC170" t="n">
        <v>1</v>
      </c>
      <c r="BD170" t="n">
        <v>1</v>
      </c>
      <c r="BE170" t="n">
        <v>1</v>
      </c>
      <c r="BF170" t="n">
        <v>1</v>
      </c>
      <c r="BG170" t="n">
        <v>1</v>
      </c>
      <c r="BH170" t="n">
        <v>1</v>
      </c>
      <c r="BI170" t="n">
        <v>1</v>
      </c>
      <c r="BJ170">
        <f>-1/'vehicles specifications'!$M36</f>
        <v/>
      </c>
      <c r="BK170">
        <f>-1/'vehicles specifications'!$M36</f>
        <v/>
      </c>
      <c r="BL170">
        <f>-1/'vehicles specifications'!$M36</f>
        <v/>
      </c>
    </row>
    <row r="171">
      <c r="A171" t="inlineStr">
        <is>
          <t>Bicycle, electric (&lt;45 km/h) - 2040 - LFP - CH</t>
        </is>
      </c>
      <c r="B171">
        <f>1/17</f>
        <v/>
      </c>
      <c r="C171" s="2">
        <f>'vehicles specifications'!S37</f>
        <v/>
      </c>
      <c r="D171">
        <f>1/17</f>
        <v/>
      </c>
      <c r="E171" t="n">
        <v>1</v>
      </c>
      <c r="F171">
        <f>1+'vehicles specifications'!AD37</f>
        <v/>
      </c>
      <c r="G171">
        <f>1+'vehicles specifications'!AD37</f>
        <v/>
      </c>
      <c r="J171" t="n">
        <v>1</v>
      </c>
      <c r="K171">
        <f>1/('fuels and tailpipe emissions'!$C$3*3.6)</f>
        <v/>
      </c>
      <c r="L171">
        <f>1/3.6*1.1</f>
        <v/>
      </c>
      <c r="M171">
        <f>1/'vehicles specifications'!J37</f>
        <v/>
      </c>
      <c r="N171" t="n">
        <v>1</v>
      </c>
      <c r="O171">
        <f>1</f>
        <v/>
      </c>
      <c r="P171">
        <f>-1/24</f>
        <v/>
      </c>
      <c r="Q171">
        <f>-1/24</f>
        <v/>
      </c>
      <c r="R171">
        <f>-1-'vehicles specifications'!AD37</f>
        <v/>
      </c>
      <c r="S171" t="n">
        <v>1</v>
      </c>
      <c r="T171" t="n">
        <v>1</v>
      </c>
      <c r="U171" t="n">
        <v>1</v>
      </c>
      <c r="V171" t="n">
        <v>1</v>
      </c>
      <c r="W171" t="n">
        <v>1</v>
      </c>
      <c r="X171" t="n">
        <v>1</v>
      </c>
      <c r="Y171" t="n">
        <v>1</v>
      </c>
      <c r="Z171" t="n">
        <v>1</v>
      </c>
      <c r="AA171" t="n">
        <v>1</v>
      </c>
      <c r="AB171" t="n">
        <v>1</v>
      </c>
      <c r="AC171" t="n">
        <v>1</v>
      </c>
      <c r="AD171" t="n">
        <v>1</v>
      </c>
      <c r="AE171" t="n">
        <v>1</v>
      </c>
      <c r="AF171" t="n">
        <v>1</v>
      </c>
      <c r="AG171" t="n">
        <v>1</v>
      </c>
      <c r="AH171" t="n">
        <v>1</v>
      </c>
      <c r="AI171" t="n">
        <v>1</v>
      </c>
      <c r="AJ171" t="n">
        <v>1</v>
      </c>
      <c r="AK171" t="n">
        <v>1</v>
      </c>
      <c r="AL171" t="n">
        <v>1</v>
      </c>
      <c r="AM171" t="n">
        <v>1</v>
      </c>
      <c r="AN171" t="n">
        <v>1</v>
      </c>
      <c r="AO171" t="n">
        <v>1</v>
      </c>
      <c r="AP171" t="n">
        <v>1</v>
      </c>
      <c r="AQ171" t="n">
        <v>1</v>
      </c>
      <c r="AR171" t="n">
        <v>1</v>
      </c>
      <c r="AS171" t="n">
        <v>1</v>
      </c>
      <c r="AT171" t="n">
        <v>1</v>
      </c>
      <c r="AU171" t="n">
        <v>1</v>
      </c>
      <c r="AV171" t="n">
        <v>1</v>
      </c>
      <c r="AW171" t="n">
        <v>1</v>
      </c>
      <c r="AX171" t="n">
        <v>1</v>
      </c>
      <c r="AY171" t="n">
        <v>1</v>
      </c>
      <c r="AZ171" t="n">
        <v>1</v>
      </c>
      <c r="BA171" t="n">
        <v>1</v>
      </c>
      <c r="BB171" t="n">
        <v>1</v>
      </c>
      <c r="BC171" t="n">
        <v>1</v>
      </c>
      <c r="BD171" t="n">
        <v>1</v>
      </c>
      <c r="BE171" t="n">
        <v>1</v>
      </c>
      <c r="BF171" t="n">
        <v>1</v>
      </c>
      <c r="BG171" t="n">
        <v>1</v>
      </c>
      <c r="BH171" t="n">
        <v>1</v>
      </c>
      <c r="BI171" t="n">
        <v>1</v>
      </c>
      <c r="BJ171">
        <f>-1/'vehicles specifications'!$M37</f>
        <v/>
      </c>
      <c r="BK171">
        <f>-1/'vehicles specifications'!$M37</f>
        <v/>
      </c>
      <c r="BL171">
        <f>-1/'vehicles specifications'!$M37</f>
        <v/>
      </c>
    </row>
    <row r="172">
      <c r="A172" t="inlineStr">
        <is>
          <t>Bicycle, electric (&lt;45 km/h) - 2050 - LFP - CH</t>
        </is>
      </c>
      <c r="B172">
        <f>1/17</f>
        <v/>
      </c>
      <c r="C172" s="2">
        <f>'vehicles specifications'!S38</f>
        <v/>
      </c>
      <c r="D172">
        <f>1/17</f>
        <v/>
      </c>
      <c r="E172" t="n">
        <v>1</v>
      </c>
      <c r="F172">
        <f>1+'vehicles specifications'!AD38</f>
        <v/>
      </c>
      <c r="G172">
        <f>1+'vehicles specifications'!AD38</f>
        <v/>
      </c>
      <c r="J172" t="n">
        <v>1</v>
      </c>
      <c r="K172">
        <f>1/('fuels and tailpipe emissions'!$C$3*3.6)</f>
        <v/>
      </c>
      <c r="L172">
        <f>1/3.6*1.1</f>
        <v/>
      </c>
      <c r="M172">
        <f>1/'vehicles specifications'!J38</f>
        <v/>
      </c>
      <c r="N172" t="n">
        <v>1</v>
      </c>
      <c r="O172">
        <f>1</f>
        <v/>
      </c>
      <c r="P172">
        <f>-1/24</f>
        <v/>
      </c>
      <c r="Q172">
        <f>-1/24</f>
        <v/>
      </c>
      <c r="R172">
        <f>-1-'vehicles specifications'!AD38</f>
        <v/>
      </c>
      <c r="S172" t="n">
        <v>1</v>
      </c>
      <c r="T172" t="n">
        <v>1</v>
      </c>
      <c r="U172" t="n">
        <v>1</v>
      </c>
      <c r="V172" t="n">
        <v>1</v>
      </c>
      <c r="W172" t="n">
        <v>1</v>
      </c>
      <c r="X172" t="n">
        <v>1</v>
      </c>
      <c r="Y172" t="n">
        <v>1</v>
      </c>
      <c r="Z172" t="n">
        <v>1</v>
      </c>
      <c r="AA172" t="n">
        <v>1</v>
      </c>
      <c r="AB172" t="n">
        <v>1</v>
      </c>
      <c r="AC172" t="n">
        <v>1</v>
      </c>
      <c r="AD172" t="n">
        <v>1</v>
      </c>
      <c r="AE172" t="n">
        <v>1</v>
      </c>
      <c r="AF172" t="n">
        <v>1</v>
      </c>
      <c r="AG172" t="n">
        <v>1</v>
      </c>
      <c r="AH172" t="n">
        <v>1</v>
      </c>
      <c r="AI172" t="n">
        <v>1</v>
      </c>
      <c r="AJ172" t="n">
        <v>1</v>
      </c>
      <c r="AK172" t="n">
        <v>1</v>
      </c>
      <c r="AL172" t="n">
        <v>1</v>
      </c>
      <c r="AM172" t="n">
        <v>1</v>
      </c>
      <c r="AN172" t="n">
        <v>1</v>
      </c>
      <c r="AO172" t="n">
        <v>1</v>
      </c>
      <c r="AP172" t="n">
        <v>1</v>
      </c>
      <c r="AQ172" t="n">
        <v>1</v>
      </c>
      <c r="AR172" t="n">
        <v>1</v>
      </c>
      <c r="AS172" t="n">
        <v>1</v>
      </c>
      <c r="AT172" t="n">
        <v>1</v>
      </c>
      <c r="AU172" t="n">
        <v>1</v>
      </c>
      <c r="AV172" t="n">
        <v>1</v>
      </c>
      <c r="AW172" t="n">
        <v>1</v>
      </c>
      <c r="AX172" t="n">
        <v>1</v>
      </c>
      <c r="AY172" t="n">
        <v>1</v>
      </c>
      <c r="AZ172" t="n">
        <v>1</v>
      </c>
      <c r="BA172" t="n">
        <v>1</v>
      </c>
      <c r="BB172" t="n">
        <v>1</v>
      </c>
      <c r="BC172" t="n">
        <v>1</v>
      </c>
      <c r="BD172" t="n">
        <v>1</v>
      </c>
      <c r="BE172" t="n">
        <v>1</v>
      </c>
      <c r="BF172" t="n">
        <v>1</v>
      </c>
      <c r="BG172" t="n">
        <v>1</v>
      </c>
      <c r="BH172" t="n">
        <v>1</v>
      </c>
      <c r="BI172" t="n">
        <v>1</v>
      </c>
      <c r="BJ172">
        <f>-1/'vehicles specifications'!$M38</f>
        <v/>
      </c>
      <c r="BK172">
        <f>-1/'vehicles specifications'!$M38</f>
        <v/>
      </c>
      <c r="BL172">
        <f>-1/'vehicles specifications'!$M38</f>
        <v/>
      </c>
    </row>
    <row r="173">
      <c r="A173" t="inlineStr">
        <is>
          <t>Bicycle, battery electric, cargo bike - 2020 - LFP - CH</t>
        </is>
      </c>
      <c r="B173">
        <f>1/17</f>
        <v/>
      </c>
      <c r="C173" s="2">
        <f>'vehicles specifications'!S39</f>
        <v/>
      </c>
      <c r="D173">
        <f>1/17</f>
        <v/>
      </c>
      <c r="E173" t="n">
        <v>1</v>
      </c>
      <c r="F173">
        <f>1+'vehicles specifications'!AD39</f>
        <v/>
      </c>
      <c r="G173">
        <f>1+'vehicles specifications'!AD39</f>
        <v/>
      </c>
      <c r="J173" t="n">
        <v>1</v>
      </c>
      <c r="K173">
        <f>1/('fuels and tailpipe emissions'!$C$3*3.6)</f>
        <v/>
      </c>
      <c r="L173">
        <f>1/3.6*1.1</f>
        <v/>
      </c>
      <c r="M173">
        <f>1/'vehicles specifications'!J39</f>
        <v/>
      </c>
      <c r="N173" t="n">
        <v>1</v>
      </c>
      <c r="O173">
        <f>1</f>
        <v/>
      </c>
      <c r="P173">
        <f>-1/24</f>
        <v/>
      </c>
      <c r="Q173">
        <f>-1/24</f>
        <v/>
      </c>
      <c r="R173">
        <f>-1-'vehicles specifications'!AD39</f>
        <v/>
      </c>
      <c r="S173" t="n">
        <v>1</v>
      </c>
      <c r="T173" t="n">
        <v>1</v>
      </c>
      <c r="U173" t="n">
        <v>1</v>
      </c>
      <c r="V173" t="n">
        <v>1</v>
      </c>
      <c r="W173" t="n">
        <v>1</v>
      </c>
      <c r="X173" t="n">
        <v>1</v>
      </c>
      <c r="Y173" t="n">
        <v>1</v>
      </c>
      <c r="Z173" t="n">
        <v>1</v>
      </c>
      <c r="AA173" t="n">
        <v>1</v>
      </c>
      <c r="AB173" t="n">
        <v>1</v>
      </c>
      <c r="AC173" t="n">
        <v>1</v>
      </c>
      <c r="AD173" t="n">
        <v>1</v>
      </c>
      <c r="AE173" t="n">
        <v>1</v>
      </c>
      <c r="AF173" t="n">
        <v>1</v>
      </c>
      <c r="AG173" t="n">
        <v>1</v>
      </c>
      <c r="AH173" t="n">
        <v>1</v>
      </c>
      <c r="AI173" t="n">
        <v>1</v>
      </c>
      <c r="AJ173" t="n">
        <v>1</v>
      </c>
      <c r="AK173" t="n">
        <v>1</v>
      </c>
      <c r="AL173" t="n">
        <v>1</v>
      </c>
      <c r="AM173" t="n">
        <v>1</v>
      </c>
      <c r="AN173" t="n">
        <v>1</v>
      </c>
      <c r="AO173" t="n">
        <v>1</v>
      </c>
      <c r="AP173" t="n">
        <v>1</v>
      </c>
      <c r="AQ173" t="n">
        <v>1</v>
      </c>
      <c r="AR173" t="n">
        <v>1</v>
      </c>
      <c r="AS173" t="n">
        <v>1</v>
      </c>
      <c r="AT173" t="n">
        <v>1</v>
      </c>
      <c r="AU173" t="n">
        <v>1</v>
      </c>
      <c r="AV173" t="n">
        <v>1</v>
      </c>
      <c r="AW173" t="n">
        <v>1</v>
      </c>
      <c r="AX173" t="n">
        <v>1</v>
      </c>
      <c r="AY173" t="n">
        <v>1</v>
      </c>
      <c r="AZ173" t="n">
        <v>1</v>
      </c>
      <c r="BA173" t="n">
        <v>1</v>
      </c>
      <c r="BB173" t="n">
        <v>1</v>
      </c>
      <c r="BC173" t="n">
        <v>1</v>
      </c>
      <c r="BD173" t="n">
        <v>1</v>
      </c>
      <c r="BE173" t="n">
        <v>1</v>
      </c>
      <c r="BF173" t="n">
        <v>1</v>
      </c>
      <c r="BG173" t="n">
        <v>1</v>
      </c>
      <c r="BH173" t="n">
        <v>1</v>
      </c>
      <c r="BI173" t="n">
        <v>1</v>
      </c>
      <c r="BJ173">
        <f>-1/'vehicles specifications'!$M39</f>
        <v/>
      </c>
      <c r="BK173">
        <f>-1/'vehicles specifications'!$M39</f>
        <v/>
      </c>
      <c r="BL173">
        <f>-1/'vehicles specifications'!$M39</f>
        <v/>
      </c>
    </row>
    <row r="174">
      <c r="A174" t="inlineStr">
        <is>
          <t>Bicycle, battery electric, cargo bike - 2030 - LFP - CH</t>
        </is>
      </c>
      <c r="B174">
        <f>1/17</f>
        <v/>
      </c>
      <c r="C174" s="2">
        <f>'vehicles specifications'!S40</f>
        <v/>
      </c>
      <c r="D174">
        <f>1/17</f>
        <v/>
      </c>
      <c r="E174" t="n">
        <v>1</v>
      </c>
      <c r="F174">
        <f>1+'vehicles specifications'!AD40</f>
        <v/>
      </c>
      <c r="G174">
        <f>1+'vehicles specifications'!AD40</f>
        <v/>
      </c>
      <c r="J174" t="n">
        <v>1</v>
      </c>
      <c r="K174">
        <f>1/('fuels and tailpipe emissions'!$C$3*3.6)</f>
        <v/>
      </c>
      <c r="L174">
        <f>1/3.6*1.1</f>
        <v/>
      </c>
      <c r="M174">
        <f>1/'vehicles specifications'!J40</f>
        <v/>
      </c>
      <c r="N174" t="n">
        <v>1</v>
      </c>
      <c r="O174">
        <f>1</f>
        <v/>
      </c>
      <c r="P174">
        <f>-1/24</f>
        <v/>
      </c>
      <c r="Q174">
        <f>-1/24</f>
        <v/>
      </c>
      <c r="R174">
        <f>-1-'vehicles specifications'!AD40</f>
        <v/>
      </c>
      <c r="S174" t="n">
        <v>1</v>
      </c>
      <c r="T174" t="n">
        <v>1</v>
      </c>
      <c r="U174" t="n">
        <v>1</v>
      </c>
      <c r="V174" t="n">
        <v>1</v>
      </c>
      <c r="W174" t="n">
        <v>1</v>
      </c>
      <c r="X174" t="n">
        <v>1</v>
      </c>
      <c r="Y174" t="n">
        <v>1</v>
      </c>
      <c r="Z174" t="n">
        <v>1</v>
      </c>
      <c r="AA174" t="n">
        <v>1</v>
      </c>
      <c r="AB174" t="n">
        <v>1</v>
      </c>
      <c r="AC174" t="n">
        <v>1</v>
      </c>
      <c r="AD174" t="n">
        <v>1</v>
      </c>
      <c r="AE174" t="n">
        <v>1</v>
      </c>
      <c r="AF174" t="n">
        <v>1</v>
      </c>
      <c r="AG174" t="n">
        <v>1</v>
      </c>
      <c r="AH174" t="n">
        <v>1</v>
      </c>
      <c r="AI174" t="n">
        <v>1</v>
      </c>
      <c r="AJ174" t="n">
        <v>1</v>
      </c>
      <c r="AK174" t="n">
        <v>1</v>
      </c>
      <c r="AL174" t="n">
        <v>1</v>
      </c>
      <c r="AM174" t="n">
        <v>1</v>
      </c>
      <c r="AN174" t="n">
        <v>1</v>
      </c>
      <c r="AO174" t="n">
        <v>1</v>
      </c>
      <c r="AP174" t="n">
        <v>1</v>
      </c>
      <c r="AQ174" t="n">
        <v>1</v>
      </c>
      <c r="AR174" t="n">
        <v>1</v>
      </c>
      <c r="AS174" t="n">
        <v>1</v>
      </c>
      <c r="AT174" t="n">
        <v>1</v>
      </c>
      <c r="AU174" t="n">
        <v>1</v>
      </c>
      <c r="AV174" t="n">
        <v>1</v>
      </c>
      <c r="AW174" t="n">
        <v>1</v>
      </c>
      <c r="AX174" t="n">
        <v>1</v>
      </c>
      <c r="AY174" t="n">
        <v>1</v>
      </c>
      <c r="AZ174" t="n">
        <v>1</v>
      </c>
      <c r="BA174" t="n">
        <v>1</v>
      </c>
      <c r="BB174" t="n">
        <v>1</v>
      </c>
      <c r="BC174" t="n">
        <v>1</v>
      </c>
      <c r="BD174" t="n">
        <v>1</v>
      </c>
      <c r="BE174" t="n">
        <v>1</v>
      </c>
      <c r="BF174" t="n">
        <v>1</v>
      </c>
      <c r="BG174" t="n">
        <v>1</v>
      </c>
      <c r="BH174" t="n">
        <v>1</v>
      </c>
      <c r="BI174" t="n">
        <v>1</v>
      </c>
      <c r="BJ174">
        <f>-1/'vehicles specifications'!$M40</f>
        <v/>
      </c>
      <c r="BK174">
        <f>-1/'vehicles specifications'!$M40</f>
        <v/>
      </c>
      <c r="BL174">
        <f>-1/'vehicles specifications'!$M40</f>
        <v/>
      </c>
    </row>
    <row r="175">
      <c r="A175" t="inlineStr">
        <is>
          <t>Bicycle, battery electric, cargo bike - 2040 - LFP - CH</t>
        </is>
      </c>
      <c r="B175">
        <f>1/17</f>
        <v/>
      </c>
      <c r="C175" s="2">
        <f>'vehicles specifications'!S41</f>
        <v/>
      </c>
      <c r="D175">
        <f>1/17</f>
        <v/>
      </c>
      <c r="E175" t="n">
        <v>1</v>
      </c>
      <c r="F175">
        <f>1+'vehicles specifications'!AD41</f>
        <v/>
      </c>
      <c r="G175">
        <f>1+'vehicles specifications'!AD41</f>
        <v/>
      </c>
      <c r="J175" t="n">
        <v>1</v>
      </c>
      <c r="K175">
        <f>1/('fuels and tailpipe emissions'!$C$3*3.6)</f>
        <v/>
      </c>
      <c r="L175">
        <f>1/3.6*1.1</f>
        <v/>
      </c>
      <c r="M175">
        <f>1/'vehicles specifications'!J41</f>
        <v/>
      </c>
      <c r="N175" t="n">
        <v>1</v>
      </c>
      <c r="O175">
        <f>1</f>
        <v/>
      </c>
      <c r="P175">
        <f>-1/24</f>
        <v/>
      </c>
      <c r="Q175">
        <f>-1/24</f>
        <v/>
      </c>
      <c r="R175">
        <f>-1-'vehicles specifications'!AD41</f>
        <v/>
      </c>
      <c r="S175" t="n">
        <v>1</v>
      </c>
      <c r="T175" t="n">
        <v>1</v>
      </c>
      <c r="U175" t="n">
        <v>1</v>
      </c>
      <c r="V175" t="n">
        <v>1</v>
      </c>
      <c r="W175" t="n">
        <v>1</v>
      </c>
      <c r="X175" t="n">
        <v>1</v>
      </c>
      <c r="Y175" t="n">
        <v>1</v>
      </c>
      <c r="Z175" t="n">
        <v>1</v>
      </c>
      <c r="AA175" t="n">
        <v>1</v>
      </c>
      <c r="AB175" t="n">
        <v>1</v>
      </c>
      <c r="AC175" t="n">
        <v>1</v>
      </c>
      <c r="AD175" t="n">
        <v>1</v>
      </c>
      <c r="AE175" t="n">
        <v>1</v>
      </c>
      <c r="AF175" t="n">
        <v>1</v>
      </c>
      <c r="AG175" t="n">
        <v>1</v>
      </c>
      <c r="AH175" t="n">
        <v>1</v>
      </c>
      <c r="AI175" t="n">
        <v>1</v>
      </c>
      <c r="AJ175" t="n">
        <v>1</v>
      </c>
      <c r="AK175" t="n">
        <v>1</v>
      </c>
      <c r="AL175" t="n">
        <v>1</v>
      </c>
      <c r="AM175" t="n">
        <v>1</v>
      </c>
      <c r="AN175" t="n">
        <v>1</v>
      </c>
      <c r="AO175" t="n">
        <v>1</v>
      </c>
      <c r="AP175" t="n">
        <v>1</v>
      </c>
      <c r="AQ175" t="n">
        <v>1</v>
      </c>
      <c r="AR175" t="n">
        <v>1</v>
      </c>
      <c r="AS175" t="n">
        <v>1</v>
      </c>
      <c r="AT175" t="n">
        <v>1</v>
      </c>
      <c r="AU175" t="n">
        <v>1</v>
      </c>
      <c r="AV175" t="n">
        <v>1</v>
      </c>
      <c r="AW175" t="n">
        <v>1</v>
      </c>
      <c r="AX175" t="n">
        <v>1</v>
      </c>
      <c r="AY175" t="n">
        <v>1</v>
      </c>
      <c r="AZ175" t="n">
        <v>1</v>
      </c>
      <c r="BA175" t="n">
        <v>1</v>
      </c>
      <c r="BB175" t="n">
        <v>1</v>
      </c>
      <c r="BC175" t="n">
        <v>1</v>
      </c>
      <c r="BD175" t="n">
        <v>1</v>
      </c>
      <c r="BE175" t="n">
        <v>1</v>
      </c>
      <c r="BF175" t="n">
        <v>1</v>
      </c>
      <c r="BG175" t="n">
        <v>1</v>
      </c>
      <c r="BH175" t="n">
        <v>1</v>
      </c>
      <c r="BI175" t="n">
        <v>1</v>
      </c>
      <c r="BJ175">
        <f>-1/'vehicles specifications'!$M41</f>
        <v/>
      </c>
      <c r="BK175">
        <f>-1/'vehicles specifications'!$M41</f>
        <v/>
      </c>
      <c r="BL175">
        <f>-1/'vehicles specifications'!$M41</f>
        <v/>
      </c>
    </row>
    <row r="176">
      <c r="A176" t="inlineStr">
        <is>
          <t>Bicycle, battery electric, cargo bike - 2050 - LFP - CH</t>
        </is>
      </c>
      <c r="B176">
        <f>1/17</f>
        <v/>
      </c>
      <c r="C176" s="2">
        <f>'vehicles specifications'!S42</f>
        <v/>
      </c>
      <c r="D176">
        <f>1/17</f>
        <v/>
      </c>
      <c r="E176" t="n">
        <v>1</v>
      </c>
      <c r="F176">
        <f>1+'vehicles specifications'!AD42</f>
        <v/>
      </c>
      <c r="G176">
        <f>1+'vehicles specifications'!AD42</f>
        <v/>
      </c>
      <c r="J176" t="n">
        <v>1</v>
      </c>
      <c r="K176">
        <f>1/('fuels and tailpipe emissions'!$C$3*3.6)</f>
        <v/>
      </c>
      <c r="L176">
        <f>1/3.6*1.1</f>
        <v/>
      </c>
      <c r="M176">
        <f>1/'vehicles specifications'!J42</f>
        <v/>
      </c>
      <c r="N176" t="n">
        <v>1</v>
      </c>
      <c r="O176">
        <f>1</f>
        <v/>
      </c>
      <c r="P176">
        <f>-1/24</f>
        <v/>
      </c>
      <c r="Q176">
        <f>-1/24</f>
        <v/>
      </c>
      <c r="R176">
        <f>-1-'vehicles specifications'!AD42</f>
        <v/>
      </c>
      <c r="S176" t="n">
        <v>1</v>
      </c>
      <c r="T176" t="n">
        <v>1</v>
      </c>
      <c r="U176" t="n">
        <v>1</v>
      </c>
      <c r="V176" t="n">
        <v>1</v>
      </c>
      <c r="W176" t="n">
        <v>1</v>
      </c>
      <c r="X176" t="n">
        <v>1</v>
      </c>
      <c r="Y176" t="n">
        <v>1</v>
      </c>
      <c r="Z176" t="n">
        <v>1</v>
      </c>
      <c r="AA176" t="n">
        <v>1</v>
      </c>
      <c r="AB176" t="n">
        <v>1</v>
      </c>
      <c r="AC176" t="n">
        <v>1</v>
      </c>
      <c r="AD176" t="n">
        <v>1</v>
      </c>
      <c r="AE176" t="n">
        <v>1</v>
      </c>
      <c r="AF176" t="n">
        <v>1</v>
      </c>
      <c r="AG176" t="n">
        <v>1</v>
      </c>
      <c r="AH176" t="n">
        <v>1</v>
      </c>
      <c r="AI176" t="n">
        <v>1</v>
      </c>
      <c r="AJ176" t="n">
        <v>1</v>
      </c>
      <c r="AK176" t="n">
        <v>1</v>
      </c>
      <c r="AL176" t="n">
        <v>1</v>
      </c>
      <c r="AM176" t="n">
        <v>1</v>
      </c>
      <c r="AN176" t="n">
        <v>1</v>
      </c>
      <c r="AO176" t="n">
        <v>1</v>
      </c>
      <c r="AP176" t="n">
        <v>1</v>
      </c>
      <c r="AQ176" t="n">
        <v>1</v>
      </c>
      <c r="AR176" t="n">
        <v>1</v>
      </c>
      <c r="AS176" t="n">
        <v>1</v>
      </c>
      <c r="AT176" t="n">
        <v>1</v>
      </c>
      <c r="AU176" t="n">
        <v>1</v>
      </c>
      <c r="AV176" t="n">
        <v>1</v>
      </c>
      <c r="AW176" t="n">
        <v>1</v>
      </c>
      <c r="AX176" t="n">
        <v>1</v>
      </c>
      <c r="AY176" t="n">
        <v>1</v>
      </c>
      <c r="AZ176" t="n">
        <v>1</v>
      </c>
      <c r="BA176" t="n">
        <v>1</v>
      </c>
      <c r="BB176" t="n">
        <v>1</v>
      </c>
      <c r="BC176" t="n">
        <v>1</v>
      </c>
      <c r="BD176" t="n">
        <v>1</v>
      </c>
      <c r="BE176" t="n">
        <v>1</v>
      </c>
      <c r="BF176" t="n">
        <v>1</v>
      </c>
      <c r="BG176" t="n">
        <v>1</v>
      </c>
      <c r="BH176" t="n">
        <v>1</v>
      </c>
      <c r="BI176" t="n">
        <v>1</v>
      </c>
      <c r="BJ176">
        <f>-1/'vehicles specifications'!$M42</f>
        <v/>
      </c>
      <c r="BK176">
        <f>-1/'vehicles specifications'!$M42</f>
        <v/>
      </c>
      <c r="BL176">
        <f>-1/'vehicles specifications'!$M42</f>
        <v/>
      </c>
    </row>
    <row r="177">
      <c r="A177" t="inlineStr">
        <is>
          <t>Bicycle, electric (&lt;25 km/h) - 2020 - NCA - CH</t>
        </is>
      </c>
      <c r="B177">
        <f>1/17</f>
        <v/>
      </c>
      <c r="C177" s="2">
        <f>'vehicles specifications'!S43</f>
        <v/>
      </c>
      <c r="D177">
        <f>1/17</f>
        <v/>
      </c>
      <c r="E177" t="n">
        <v>1</v>
      </c>
      <c r="F177">
        <f>1+'vehicles specifications'!AD43</f>
        <v/>
      </c>
      <c r="G177">
        <f>1+'vehicles specifications'!AD43</f>
        <v/>
      </c>
      <c r="J177" t="n">
        <v>1</v>
      </c>
      <c r="K177">
        <f>1/('fuels and tailpipe emissions'!$C$3*3.6)</f>
        <v/>
      </c>
      <c r="L177">
        <f>1/3.6*1.1</f>
        <v/>
      </c>
      <c r="M177">
        <f>1/'vehicles specifications'!J43</f>
        <v/>
      </c>
      <c r="N177" t="n">
        <v>1</v>
      </c>
      <c r="O177">
        <f>1</f>
        <v/>
      </c>
      <c r="P177">
        <f>-1/24</f>
        <v/>
      </c>
      <c r="Q177">
        <f>-1/24</f>
        <v/>
      </c>
      <c r="R177">
        <f>-1-'vehicles specifications'!AD43</f>
        <v/>
      </c>
      <c r="S177" t="n">
        <v>1</v>
      </c>
      <c r="T177" t="n">
        <v>1</v>
      </c>
      <c r="U177" t="n">
        <v>1</v>
      </c>
      <c r="V177" t="n">
        <v>1</v>
      </c>
      <c r="W177" t="n">
        <v>1</v>
      </c>
      <c r="X177" t="n">
        <v>1</v>
      </c>
      <c r="Y177" t="n">
        <v>1</v>
      </c>
      <c r="Z177" t="n">
        <v>1</v>
      </c>
      <c r="AA177" t="n">
        <v>1</v>
      </c>
      <c r="AB177" t="n">
        <v>1</v>
      </c>
      <c r="AC177" t="n">
        <v>1</v>
      </c>
      <c r="AD177" t="n">
        <v>1</v>
      </c>
      <c r="AE177" t="n">
        <v>1</v>
      </c>
      <c r="AF177" t="n">
        <v>1</v>
      </c>
      <c r="AG177" t="n">
        <v>1</v>
      </c>
      <c r="AH177" t="n">
        <v>1</v>
      </c>
      <c r="AI177" t="n">
        <v>1</v>
      </c>
      <c r="AJ177" t="n">
        <v>1</v>
      </c>
      <c r="AK177" t="n">
        <v>1</v>
      </c>
      <c r="AL177" t="n">
        <v>1</v>
      </c>
      <c r="AM177" t="n">
        <v>1</v>
      </c>
      <c r="AN177" t="n">
        <v>1</v>
      </c>
      <c r="AO177" t="n">
        <v>1</v>
      </c>
      <c r="AP177" t="n">
        <v>1</v>
      </c>
      <c r="AQ177" t="n">
        <v>1</v>
      </c>
      <c r="AR177" t="n">
        <v>1</v>
      </c>
      <c r="AS177" t="n">
        <v>1</v>
      </c>
      <c r="AT177" t="n">
        <v>1</v>
      </c>
      <c r="AU177" t="n">
        <v>1</v>
      </c>
      <c r="AV177" t="n">
        <v>1</v>
      </c>
      <c r="AW177" t="n">
        <v>1</v>
      </c>
      <c r="AX177" t="n">
        <v>1</v>
      </c>
      <c r="AY177" t="n">
        <v>1</v>
      </c>
      <c r="AZ177" t="n">
        <v>1</v>
      </c>
      <c r="BA177" t="n">
        <v>1</v>
      </c>
      <c r="BB177" t="n">
        <v>1</v>
      </c>
      <c r="BC177" t="n">
        <v>1</v>
      </c>
      <c r="BD177" t="n">
        <v>1</v>
      </c>
      <c r="BE177" t="n">
        <v>1</v>
      </c>
      <c r="BF177" t="n">
        <v>1</v>
      </c>
      <c r="BG177" t="n">
        <v>1</v>
      </c>
      <c r="BH177" t="n">
        <v>1</v>
      </c>
      <c r="BI177" t="n">
        <v>1</v>
      </c>
      <c r="BJ177">
        <f>-1/'vehicles specifications'!$M43</f>
        <v/>
      </c>
      <c r="BK177">
        <f>-1/'vehicles specifications'!$M43</f>
        <v/>
      </c>
      <c r="BL177">
        <f>-1/'vehicles specifications'!$M43</f>
        <v/>
      </c>
    </row>
    <row r="178">
      <c r="A178" t="inlineStr">
        <is>
          <t>Bicycle, electric (&lt;25 km/h) - 2030 - NCA - CH</t>
        </is>
      </c>
      <c r="B178">
        <f>1/17</f>
        <v/>
      </c>
      <c r="C178" s="2">
        <f>'vehicles specifications'!S44</f>
        <v/>
      </c>
      <c r="D178">
        <f>1/17</f>
        <v/>
      </c>
      <c r="E178" t="n">
        <v>1</v>
      </c>
      <c r="F178">
        <f>1+'vehicles specifications'!AD44</f>
        <v/>
      </c>
      <c r="G178">
        <f>1+'vehicles specifications'!AD44</f>
        <v/>
      </c>
      <c r="J178" t="n">
        <v>1</v>
      </c>
      <c r="K178">
        <f>1/('fuels and tailpipe emissions'!$C$3*3.6)</f>
        <v/>
      </c>
      <c r="L178">
        <f>1/3.6*1.1</f>
        <v/>
      </c>
      <c r="M178">
        <f>1/'vehicles specifications'!J44</f>
        <v/>
      </c>
      <c r="N178" t="n">
        <v>1</v>
      </c>
      <c r="O178">
        <f>1</f>
        <v/>
      </c>
      <c r="P178">
        <f>-1/24</f>
        <v/>
      </c>
      <c r="Q178">
        <f>-1/24</f>
        <v/>
      </c>
      <c r="R178">
        <f>-1-'vehicles specifications'!AD44</f>
        <v/>
      </c>
      <c r="S178" t="n">
        <v>1</v>
      </c>
      <c r="T178" t="n">
        <v>1</v>
      </c>
      <c r="U178" t="n">
        <v>1</v>
      </c>
      <c r="V178" t="n">
        <v>1</v>
      </c>
      <c r="W178" t="n">
        <v>1</v>
      </c>
      <c r="X178" t="n">
        <v>1</v>
      </c>
      <c r="Y178" t="n">
        <v>1</v>
      </c>
      <c r="Z178" t="n">
        <v>1</v>
      </c>
      <c r="AA178" t="n">
        <v>1</v>
      </c>
      <c r="AB178" t="n">
        <v>1</v>
      </c>
      <c r="AC178" t="n">
        <v>1</v>
      </c>
      <c r="AD178" t="n">
        <v>1</v>
      </c>
      <c r="AE178" t="n">
        <v>1</v>
      </c>
      <c r="AF178" t="n">
        <v>1</v>
      </c>
      <c r="AG178" t="n">
        <v>1</v>
      </c>
      <c r="AH178" t="n">
        <v>1</v>
      </c>
      <c r="AI178" t="n">
        <v>1</v>
      </c>
      <c r="AJ178" t="n">
        <v>1</v>
      </c>
      <c r="AK178" t="n">
        <v>1</v>
      </c>
      <c r="AL178" t="n">
        <v>1</v>
      </c>
      <c r="AM178" t="n">
        <v>1</v>
      </c>
      <c r="AN178" t="n">
        <v>1</v>
      </c>
      <c r="AO178" t="n">
        <v>1</v>
      </c>
      <c r="AP178" t="n">
        <v>1</v>
      </c>
      <c r="AQ178" t="n">
        <v>1</v>
      </c>
      <c r="AR178" t="n">
        <v>1</v>
      </c>
      <c r="AS178" t="n">
        <v>1</v>
      </c>
      <c r="AT178" t="n">
        <v>1</v>
      </c>
      <c r="AU178" t="n">
        <v>1</v>
      </c>
      <c r="AV178" t="n">
        <v>1</v>
      </c>
      <c r="AW178" t="n">
        <v>1</v>
      </c>
      <c r="AX178" t="n">
        <v>1</v>
      </c>
      <c r="AY178" t="n">
        <v>1</v>
      </c>
      <c r="AZ178" t="n">
        <v>1</v>
      </c>
      <c r="BA178" t="n">
        <v>1</v>
      </c>
      <c r="BB178" t="n">
        <v>1</v>
      </c>
      <c r="BC178" t="n">
        <v>1</v>
      </c>
      <c r="BD178" t="n">
        <v>1</v>
      </c>
      <c r="BE178" t="n">
        <v>1</v>
      </c>
      <c r="BF178" t="n">
        <v>1</v>
      </c>
      <c r="BG178" t="n">
        <v>1</v>
      </c>
      <c r="BH178" t="n">
        <v>1</v>
      </c>
      <c r="BI178" t="n">
        <v>1</v>
      </c>
      <c r="BJ178">
        <f>-1/'vehicles specifications'!$M44</f>
        <v/>
      </c>
      <c r="BK178">
        <f>-1/'vehicles specifications'!$M44</f>
        <v/>
      </c>
      <c r="BL178">
        <f>-1/'vehicles specifications'!$M44</f>
        <v/>
      </c>
    </row>
    <row r="179">
      <c r="A179" t="inlineStr">
        <is>
          <t>Bicycle, electric (&lt;25 km/h) - 2040 - NCA - CH</t>
        </is>
      </c>
      <c r="B179">
        <f>1/17</f>
        <v/>
      </c>
      <c r="C179" s="2">
        <f>'vehicles specifications'!S45</f>
        <v/>
      </c>
      <c r="D179">
        <f>1/17</f>
        <v/>
      </c>
      <c r="E179" t="n">
        <v>1</v>
      </c>
      <c r="F179">
        <f>1+'vehicles specifications'!AD45</f>
        <v/>
      </c>
      <c r="G179">
        <f>1+'vehicles specifications'!AD45</f>
        <v/>
      </c>
      <c r="J179" t="n">
        <v>1</v>
      </c>
      <c r="K179">
        <f>1/('fuels and tailpipe emissions'!$C$3*3.6)</f>
        <v/>
      </c>
      <c r="L179">
        <f>1/3.6*1.1</f>
        <v/>
      </c>
      <c r="M179">
        <f>1/'vehicles specifications'!J45</f>
        <v/>
      </c>
      <c r="N179" t="n">
        <v>1</v>
      </c>
      <c r="O179">
        <f>1</f>
        <v/>
      </c>
      <c r="P179">
        <f>-1/24</f>
        <v/>
      </c>
      <c r="Q179">
        <f>-1/24</f>
        <v/>
      </c>
      <c r="R179">
        <f>-1-'vehicles specifications'!AD45</f>
        <v/>
      </c>
      <c r="S179" t="n">
        <v>1</v>
      </c>
      <c r="T179" t="n">
        <v>1</v>
      </c>
      <c r="U179" t="n">
        <v>1</v>
      </c>
      <c r="V179" t="n">
        <v>1</v>
      </c>
      <c r="W179" t="n">
        <v>1</v>
      </c>
      <c r="X179" t="n">
        <v>1</v>
      </c>
      <c r="Y179" t="n">
        <v>1</v>
      </c>
      <c r="Z179" t="n">
        <v>1</v>
      </c>
      <c r="AA179" t="n">
        <v>1</v>
      </c>
      <c r="AB179" t="n">
        <v>1</v>
      </c>
      <c r="AC179" t="n">
        <v>1</v>
      </c>
      <c r="AD179" t="n">
        <v>1</v>
      </c>
      <c r="AE179" t="n">
        <v>1</v>
      </c>
      <c r="AF179" t="n">
        <v>1</v>
      </c>
      <c r="AG179" t="n">
        <v>1</v>
      </c>
      <c r="AH179" t="n">
        <v>1</v>
      </c>
      <c r="AI179" t="n">
        <v>1</v>
      </c>
      <c r="AJ179" t="n">
        <v>1</v>
      </c>
      <c r="AK179" t="n">
        <v>1</v>
      </c>
      <c r="AL179" t="n">
        <v>1</v>
      </c>
      <c r="AM179" t="n">
        <v>1</v>
      </c>
      <c r="AN179" t="n">
        <v>1</v>
      </c>
      <c r="AO179" t="n">
        <v>1</v>
      </c>
      <c r="AP179" t="n">
        <v>1</v>
      </c>
      <c r="AQ179" t="n">
        <v>1</v>
      </c>
      <c r="AR179" t="n">
        <v>1</v>
      </c>
      <c r="AS179" t="n">
        <v>1</v>
      </c>
      <c r="AT179" t="n">
        <v>1</v>
      </c>
      <c r="AU179" t="n">
        <v>1</v>
      </c>
      <c r="AV179" t="n">
        <v>1</v>
      </c>
      <c r="AW179" t="n">
        <v>1</v>
      </c>
      <c r="AX179" t="n">
        <v>1</v>
      </c>
      <c r="AY179" t="n">
        <v>1</v>
      </c>
      <c r="AZ179" t="n">
        <v>1</v>
      </c>
      <c r="BA179" t="n">
        <v>1</v>
      </c>
      <c r="BB179" t="n">
        <v>1</v>
      </c>
      <c r="BC179" t="n">
        <v>1</v>
      </c>
      <c r="BD179" t="n">
        <v>1</v>
      </c>
      <c r="BE179" t="n">
        <v>1</v>
      </c>
      <c r="BF179" t="n">
        <v>1</v>
      </c>
      <c r="BG179" t="n">
        <v>1</v>
      </c>
      <c r="BH179" t="n">
        <v>1</v>
      </c>
      <c r="BI179" t="n">
        <v>1</v>
      </c>
      <c r="BJ179">
        <f>-1/'vehicles specifications'!$M45</f>
        <v/>
      </c>
      <c r="BK179">
        <f>-1/'vehicles specifications'!$M45</f>
        <v/>
      </c>
      <c r="BL179">
        <f>-1/'vehicles specifications'!$M45</f>
        <v/>
      </c>
    </row>
    <row r="180">
      <c r="A180" t="inlineStr">
        <is>
          <t>Bicycle, electric (&lt;25 km/h) - 2050 - NCA - CH</t>
        </is>
      </c>
      <c r="B180">
        <f>1/17</f>
        <v/>
      </c>
      <c r="C180" s="2">
        <f>'vehicles specifications'!S46</f>
        <v/>
      </c>
      <c r="D180">
        <f>1/17</f>
        <v/>
      </c>
      <c r="E180" t="n">
        <v>1</v>
      </c>
      <c r="F180">
        <f>1+'vehicles specifications'!AD46</f>
        <v/>
      </c>
      <c r="G180">
        <f>1+'vehicles specifications'!AD46</f>
        <v/>
      </c>
      <c r="J180" t="n">
        <v>1</v>
      </c>
      <c r="K180">
        <f>1/('fuels and tailpipe emissions'!$C$3*3.6)</f>
        <v/>
      </c>
      <c r="L180">
        <f>1/3.6*1.1</f>
        <v/>
      </c>
      <c r="M180">
        <f>1/'vehicles specifications'!J46</f>
        <v/>
      </c>
      <c r="N180" t="n">
        <v>1</v>
      </c>
      <c r="O180">
        <f>1</f>
        <v/>
      </c>
      <c r="P180">
        <f>-1/24</f>
        <v/>
      </c>
      <c r="Q180">
        <f>-1/24</f>
        <v/>
      </c>
      <c r="R180">
        <f>-1-'vehicles specifications'!AD46</f>
        <v/>
      </c>
      <c r="S180" t="n">
        <v>1</v>
      </c>
      <c r="T180" t="n">
        <v>1</v>
      </c>
      <c r="U180" t="n">
        <v>1</v>
      </c>
      <c r="V180" t="n">
        <v>1</v>
      </c>
      <c r="W180" t="n">
        <v>1</v>
      </c>
      <c r="X180" t="n">
        <v>1</v>
      </c>
      <c r="Y180" t="n">
        <v>1</v>
      </c>
      <c r="Z180" t="n">
        <v>1</v>
      </c>
      <c r="AA180" t="n">
        <v>1</v>
      </c>
      <c r="AB180" t="n">
        <v>1</v>
      </c>
      <c r="AC180" t="n">
        <v>1</v>
      </c>
      <c r="AD180" t="n">
        <v>1</v>
      </c>
      <c r="AE180" t="n">
        <v>1</v>
      </c>
      <c r="AF180" t="n">
        <v>1</v>
      </c>
      <c r="AG180" t="n">
        <v>1</v>
      </c>
      <c r="AH180" t="n">
        <v>1</v>
      </c>
      <c r="AI180" t="n">
        <v>1</v>
      </c>
      <c r="AJ180" t="n">
        <v>1</v>
      </c>
      <c r="AK180" t="n">
        <v>1</v>
      </c>
      <c r="AL180" t="n">
        <v>1</v>
      </c>
      <c r="AM180" t="n">
        <v>1</v>
      </c>
      <c r="AN180" t="n">
        <v>1</v>
      </c>
      <c r="AO180" t="n">
        <v>1</v>
      </c>
      <c r="AP180" t="n">
        <v>1</v>
      </c>
      <c r="AQ180" t="n">
        <v>1</v>
      </c>
      <c r="AR180" t="n">
        <v>1</v>
      </c>
      <c r="AS180" t="n">
        <v>1</v>
      </c>
      <c r="AT180" t="n">
        <v>1</v>
      </c>
      <c r="AU180" t="n">
        <v>1</v>
      </c>
      <c r="AV180" t="n">
        <v>1</v>
      </c>
      <c r="AW180" t="n">
        <v>1</v>
      </c>
      <c r="AX180" t="n">
        <v>1</v>
      </c>
      <c r="AY180" t="n">
        <v>1</v>
      </c>
      <c r="AZ180" t="n">
        <v>1</v>
      </c>
      <c r="BA180" t="n">
        <v>1</v>
      </c>
      <c r="BB180" t="n">
        <v>1</v>
      </c>
      <c r="BC180" t="n">
        <v>1</v>
      </c>
      <c r="BD180" t="n">
        <v>1</v>
      </c>
      <c r="BE180" t="n">
        <v>1</v>
      </c>
      <c r="BF180" t="n">
        <v>1</v>
      </c>
      <c r="BG180" t="n">
        <v>1</v>
      </c>
      <c r="BH180" t="n">
        <v>1</v>
      </c>
      <c r="BI180" t="n">
        <v>1</v>
      </c>
      <c r="BJ180">
        <f>-1/'vehicles specifications'!$M46</f>
        <v/>
      </c>
      <c r="BK180">
        <f>-1/'vehicles specifications'!$M46</f>
        <v/>
      </c>
      <c r="BL180">
        <f>-1/'vehicles specifications'!$M46</f>
        <v/>
      </c>
    </row>
    <row r="181">
      <c r="A181" t="inlineStr">
        <is>
          <t>Bicycle, electric (&lt;45 km/h) - 2020 - NCA - CH</t>
        </is>
      </c>
      <c r="B181">
        <f>1/17</f>
        <v/>
      </c>
      <c r="C181" s="2">
        <f>'vehicles specifications'!S47</f>
        <v/>
      </c>
      <c r="D181">
        <f>1/17</f>
        <v/>
      </c>
      <c r="E181" t="n">
        <v>1</v>
      </c>
      <c r="F181">
        <f>1+'vehicles specifications'!AD47</f>
        <v/>
      </c>
      <c r="G181">
        <f>1+'vehicles specifications'!AD47</f>
        <v/>
      </c>
      <c r="J181" t="n">
        <v>1</v>
      </c>
      <c r="K181">
        <f>1/('fuels and tailpipe emissions'!$C$3*3.6)</f>
        <v/>
      </c>
      <c r="L181">
        <f>1/3.6*1.1</f>
        <v/>
      </c>
      <c r="M181">
        <f>1/'vehicles specifications'!J47</f>
        <v/>
      </c>
      <c r="N181" t="n">
        <v>1</v>
      </c>
      <c r="O181">
        <f>1</f>
        <v/>
      </c>
      <c r="P181">
        <f>-1/24</f>
        <v/>
      </c>
      <c r="Q181">
        <f>-1/24</f>
        <v/>
      </c>
      <c r="R181">
        <f>-1-'vehicles specifications'!AD47</f>
        <v/>
      </c>
      <c r="S181" t="n">
        <v>1</v>
      </c>
      <c r="T181" t="n">
        <v>1</v>
      </c>
      <c r="U181" t="n">
        <v>1</v>
      </c>
      <c r="V181" t="n">
        <v>1</v>
      </c>
      <c r="W181" t="n">
        <v>1</v>
      </c>
      <c r="X181" t="n">
        <v>1</v>
      </c>
      <c r="Y181" t="n">
        <v>1</v>
      </c>
      <c r="Z181" t="n">
        <v>1</v>
      </c>
      <c r="AA181" t="n">
        <v>1</v>
      </c>
      <c r="AB181" t="n">
        <v>1</v>
      </c>
      <c r="AC181" t="n">
        <v>1</v>
      </c>
      <c r="AD181" t="n">
        <v>1</v>
      </c>
      <c r="AE181" t="n">
        <v>1</v>
      </c>
      <c r="AF181" t="n">
        <v>1</v>
      </c>
      <c r="AG181" t="n">
        <v>1</v>
      </c>
      <c r="AH181" t="n">
        <v>1</v>
      </c>
      <c r="AI181" t="n">
        <v>1</v>
      </c>
      <c r="AJ181" t="n">
        <v>1</v>
      </c>
      <c r="AK181" t="n">
        <v>1</v>
      </c>
      <c r="AL181" t="n">
        <v>1</v>
      </c>
      <c r="AM181" t="n">
        <v>1</v>
      </c>
      <c r="AN181" t="n">
        <v>1</v>
      </c>
      <c r="AO181" t="n">
        <v>1</v>
      </c>
      <c r="AP181" t="n">
        <v>1</v>
      </c>
      <c r="AQ181" t="n">
        <v>1</v>
      </c>
      <c r="AR181" t="n">
        <v>1</v>
      </c>
      <c r="AS181" t="n">
        <v>1</v>
      </c>
      <c r="AT181" t="n">
        <v>1</v>
      </c>
      <c r="AU181" t="n">
        <v>1</v>
      </c>
      <c r="AV181" t="n">
        <v>1</v>
      </c>
      <c r="AW181" t="n">
        <v>1</v>
      </c>
      <c r="AX181" t="n">
        <v>1</v>
      </c>
      <c r="AY181" t="n">
        <v>1</v>
      </c>
      <c r="AZ181" t="n">
        <v>1</v>
      </c>
      <c r="BA181" t="n">
        <v>1</v>
      </c>
      <c r="BB181" t="n">
        <v>1</v>
      </c>
      <c r="BC181" t="n">
        <v>1</v>
      </c>
      <c r="BD181" t="n">
        <v>1</v>
      </c>
      <c r="BE181" t="n">
        <v>1</v>
      </c>
      <c r="BF181" t="n">
        <v>1</v>
      </c>
      <c r="BG181" t="n">
        <v>1</v>
      </c>
      <c r="BH181" t="n">
        <v>1</v>
      </c>
      <c r="BI181" t="n">
        <v>1</v>
      </c>
      <c r="BJ181">
        <f>-1/'vehicles specifications'!$M47</f>
        <v/>
      </c>
      <c r="BK181">
        <f>-1/'vehicles specifications'!$M47</f>
        <v/>
      </c>
      <c r="BL181">
        <f>-1/'vehicles specifications'!$M47</f>
        <v/>
      </c>
    </row>
    <row r="182">
      <c r="A182" t="inlineStr">
        <is>
          <t>Bicycle, electric (&lt;45 km/h) - 2030 - NCA - CH</t>
        </is>
      </c>
      <c r="B182">
        <f>1/17</f>
        <v/>
      </c>
      <c r="C182" s="2">
        <f>'vehicles specifications'!S48</f>
        <v/>
      </c>
      <c r="D182">
        <f>1/17</f>
        <v/>
      </c>
      <c r="E182" t="n">
        <v>1</v>
      </c>
      <c r="F182">
        <f>1+'vehicles specifications'!AD48</f>
        <v/>
      </c>
      <c r="G182">
        <f>1+'vehicles specifications'!AD48</f>
        <v/>
      </c>
      <c r="J182" t="n">
        <v>1</v>
      </c>
      <c r="K182">
        <f>1/('fuels and tailpipe emissions'!$C$3*3.6)</f>
        <v/>
      </c>
      <c r="L182">
        <f>1/3.6*1.1</f>
        <v/>
      </c>
      <c r="M182">
        <f>1/'vehicles specifications'!J48</f>
        <v/>
      </c>
      <c r="N182" t="n">
        <v>1</v>
      </c>
      <c r="O182">
        <f>1</f>
        <v/>
      </c>
      <c r="P182">
        <f>-1/24</f>
        <v/>
      </c>
      <c r="Q182">
        <f>-1/24</f>
        <v/>
      </c>
      <c r="R182">
        <f>-1-'vehicles specifications'!AD48</f>
        <v/>
      </c>
      <c r="S182" t="n">
        <v>1</v>
      </c>
      <c r="T182" t="n">
        <v>1</v>
      </c>
      <c r="U182" t="n">
        <v>1</v>
      </c>
      <c r="V182" t="n">
        <v>1</v>
      </c>
      <c r="W182" t="n">
        <v>1</v>
      </c>
      <c r="X182" t="n">
        <v>1</v>
      </c>
      <c r="Y182" t="n">
        <v>1</v>
      </c>
      <c r="Z182" t="n">
        <v>1</v>
      </c>
      <c r="AA182" t="n">
        <v>1</v>
      </c>
      <c r="AB182" t="n">
        <v>1</v>
      </c>
      <c r="AC182" t="n">
        <v>1</v>
      </c>
      <c r="AD182" t="n">
        <v>1</v>
      </c>
      <c r="AE182" t="n">
        <v>1</v>
      </c>
      <c r="AF182" t="n">
        <v>1</v>
      </c>
      <c r="AG182" t="n">
        <v>1</v>
      </c>
      <c r="AH182" t="n">
        <v>1</v>
      </c>
      <c r="AI182" t="n">
        <v>1</v>
      </c>
      <c r="AJ182" t="n">
        <v>1</v>
      </c>
      <c r="AK182" t="n">
        <v>1</v>
      </c>
      <c r="AL182" t="n">
        <v>1</v>
      </c>
      <c r="AM182" t="n">
        <v>1</v>
      </c>
      <c r="AN182" t="n">
        <v>1</v>
      </c>
      <c r="AO182" t="n">
        <v>1</v>
      </c>
      <c r="AP182" t="n">
        <v>1</v>
      </c>
      <c r="AQ182" t="n">
        <v>1</v>
      </c>
      <c r="AR182" t="n">
        <v>1</v>
      </c>
      <c r="AS182" t="n">
        <v>1</v>
      </c>
      <c r="AT182" t="n">
        <v>1</v>
      </c>
      <c r="AU182" t="n">
        <v>1</v>
      </c>
      <c r="AV182" t="n">
        <v>1</v>
      </c>
      <c r="AW182" t="n">
        <v>1</v>
      </c>
      <c r="AX182" t="n">
        <v>1</v>
      </c>
      <c r="AY182" t="n">
        <v>1</v>
      </c>
      <c r="AZ182" t="n">
        <v>1</v>
      </c>
      <c r="BA182" t="n">
        <v>1</v>
      </c>
      <c r="BB182" t="n">
        <v>1</v>
      </c>
      <c r="BC182" t="n">
        <v>1</v>
      </c>
      <c r="BD182" t="n">
        <v>1</v>
      </c>
      <c r="BE182" t="n">
        <v>1</v>
      </c>
      <c r="BF182" t="n">
        <v>1</v>
      </c>
      <c r="BG182" t="n">
        <v>1</v>
      </c>
      <c r="BH182" t="n">
        <v>1</v>
      </c>
      <c r="BI182" t="n">
        <v>1</v>
      </c>
      <c r="BJ182">
        <f>-1/'vehicles specifications'!$M48</f>
        <v/>
      </c>
      <c r="BK182">
        <f>-1/'vehicles specifications'!$M48</f>
        <v/>
      </c>
      <c r="BL182">
        <f>-1/'vehicles specifications'!$M48</f>
        <v/>
      </c>
    </row>
    <row r="183">
      <c r="A183" t="inlineStr">
        <is>
          <t>Bicycle, electric (&lt;45 km/h) - 2040 - NCA - CH</t>
        </is>
      </c>
      <c r="B183">
        <f>1/17</f>
        <v/>
      </c>
      <c r="C183" s="2">
        <f>'vehicles specifications'!S49</f>
        <v/>
      </c>
      <c r="D183">
        <f>1/17</f>
        <v/>
      </c>
      <c r="E183" t="n">
        <v>1</v>
      </c>
      <c r="F183">
        <f>1+'vehicles specifications'!AD49</f>
        <v/>
      </c>
      <c r="G183">
        <f>1+'vehicles specifications'!AD49</f>
        <v/>
      </c>
      <c r="J183" t="n">
        <v>1</v>
      </c>
      <c r="K183">
        <f>1/('fuels and tailpipe emissions'!$C$3*3.6)</f>
        <v/>
      </c>
      <c r="L183">
        <f>1/3.6*1.1</f>
        <v/>
      </c>
      <c r="M183">
        <f>1/'vehicles specifications'!J49</f>
        <v/>
      </c>
      <c r="N183" t="n">
        <v>1</v>
      </c>
      <c r="O183">
        <f>1</f>
        <v/>
      </c>
      <c r="P183">
        <f>-1/24</f>
        <v/>
      </c>
      <c r="Q183">
        <f>-1/24</f>
        <v/>
      </c>
      <c r="R183">
        <f>-1-'vehicles specifications'!AD49</f>
        <v/>
      </c>
      <c r="S183" t="n">
        <v>1</v>
      </c>
      <c r="T183" t="n">
        <v>1</v>
      </c>
      <c r="U183" t="n">
        <v>1</v>
      </c>
      <c r="V183" t="n">
        <v>1</v>
      </c>
      <c r="W183" t="n">
        <v>1</v>
      </c>
      <c r="X183" t="n">
        <v>1</v>
      </c>
      <c r="Y183" t="n">
        <v>1</v>
      </c>
      <c r="Z183" t="n">
        <v>1</v>
      </c>
      <c r="AA183" t="n">
        <v>1</v>
      </c>
      <c r="AB183" t="n">
        <v>1</v>
      </c>
      <c r="AC183" t="n">
        <v>1</v>
      </c>
      <c r="AD183" t="n">
        <v>1</v>
      </c>
      <c r="AE183" t="n">
        <v>1</v>
      </c>
      <c r="AF183" t="n">
        <v>1</v>
      </c>
      <c r="AG183" t="n">
        <v>1</v>
      </c>
      <c r="AH183" t="n">
        <v>1</v>
      </c>
      <c r="AI183" t="n">
        <v>1</v>
      </c>
      <c r="AJ183" t="n">
        <v>1</v>
      </c>
      <c r="AK183" t="n">
        <v>1</v>
      </c>
      <c r="AL183" t="n">
        <v>1</v>
      </c>
      <c r="AM183" t="n">
        <v>1</v>
      </c>
      <c r="AN183" t="n">
        <v>1</v>
      </c>
      <c r="AO183" t="n">
        <v>1</v>
      </c>
      <c r="AP183" t="n">
        <v>1</v>
      </c>
      <c r="AQ183" t="n">
        <v>1</v>
      </c>
      <c r="AR183" t="n">
        <v>1</v>
      </c>
      <c r="AS183" t="n">
        <v>1</v>
      </c>
      <c r="AT183" t="n">
        <v>1</v>
      </c>
      <c r="AU183" t="n">
        <v>1</v>
      </c>
      <c r="AV183" t="n">
        <v>1</v>
      </c>
      <c r="AW183" t="n">
        <v>1</v>
      </c>
      <c r="AX183" t="n">
        <v>1</v>
      </c>
      <c r="AY183" t="n">
        <v>1</v>
      </c>
      <c r="AZ183" t="n">
        <v>1</v>
      </c>
      <c r="BA183" t="n">
        <v>1</v>
      </c>
      <c r="BB183" t="n">
        <v>1</v>
      </c>
      <c r="BC183" t="n">
        <v>1</v>
      </c>
      <c r="BD183" t="n">
        <v>1</v>
      </c>
      <c r="BE183" t="n">
        <v>1</v>
      </c>
      <c r="BF183" t="n">
        <v>1</v>
      </c>
      <c r="BG183" t="n">
        <v>1</v>
      </c>
      <c r="BH183" t="n">
        <v>1</v>
      </c>
      <c r="BI183" t="n">
        <v>1</v>
      </c>
      <c r="BJ183">
        <f>-1/'vehicles specifications'!$M49</f>
        <v/>
      </c>
      <c r="BK183">
        <f>-1/'vehicles specifications'!$M49</f>
        <v/>
      </c>
      <c r="BL183">
        <f>-1/'vehicles specifications'!$M49</f>
        <v/>
      </c>
    </row>
    <row r="184">
      <c r="A184" t="inlineStr">
        <is>
          <t>Bicycle, electric (&lt;45 km/h) - 2050 - NCA - CH</t>
        </is>
      </c>
      <c r="B184">
        <f>1/17</f>
        <v/>
      </c>
      <c r="C184" s="2">
        <f>'vehicles specifications'!S50</f>
        <v/>
      </c>
      <c r="D184">
        <f>1/17</f>
        <v/>
      </c>
      <c r="E184" t="n">
        <v>1</v>
      </c>
      <c r="F184">
        <f>1+'vehicles specifications'!AD50</f>
        <v/>
      </c>
      <c r="G184">
        <f>1+'vehicles specifications'!AD50</f>
        <v/>
      </c>
      <c r="J184" t="n">
        <v>1</v>
      </c>
      <c r="K184">
        <f>1/('fuels and tailpipe emissions'!$C$3*3.6)</f>
        <v/>
      </c>
      <c r="L184">
        <f>1/3.6*1.1</f>
        <v/>
      </c>
      <c r="M184">
        <f>1/'vehicles specifications'!J50</f>
        <v/>
      </c>
      <c r="N184" t="n">
        <v>1</v>
      </c>
      <c r="O184">
        <f>1</f>
        <v/>
      </c>
      <c r="P184">
        <f>-1/24</f>
        <v/>
      </c>
      <c r="Q184">
        <f>-1/24</f>
        <v/>
      </c>
      <c r="R184">
        <f>-1-'vehicles specifications'!AD50</f>
        <v/>
      </c>
      <c r="S184" t="n">
        <v>1</v>
      </c>
      <c r="T184" t="n">
        <v>1</v>
      </c>
      <c r="U184" t="n">
        <v>1</v>
      </c>
      <c r="V184" t="n">
        <v>1</v>
      </c>
      <c r="W184" t="n">
        <v>1</v>
      </c>
      <c r="X184" t="n">
        <v>1</v>
      </c>
      <c r="Y184" t="n">
        <v>1</v>
      </c>
      <c r="Z184" t="n">
        <v>1</v>
      </c>
      <c r="AA184" t="n">
        <v>1</v>
      </c>
      <c r="AB184" t="n">
        <v>1</v>
      </c>
      <c r="AC184" t="n">
        <v>1</v>
      </c>
      <c r="AD184" t="n">
        <v>1</v>
      </c>
      <c r="AE184" t="n">
        <v>1</v>
      </c>
      <c r="AF184" t="n">
        <v>1</v>
      </c>
      <c r="AG184" t="n">
        <v>1</v>
      </c>
      <c r="AH184" t="n">
        <v>1</v>
      </c>
      <c r="AI184" t="n">
        <v>1</v>
      </c>
      <c r="AJ184" t="n">
        <v>1</v>
      </c>
      <c r="AK184" t="n">
        <v>1</v>
      </c>
      <c r="AL184" t="n">
        <v>1</v>
      </c>
      <c r="AM184" t="n">
        <v>1</v>
      </c>
      <c r="AN184" t="n">
        <v>1</v>
      </c>
      <c r="AO184" t="n">
        <v>1</v>
      </c>
      <c r="AP184" t="n">
        <v>1</v>
      </c>
      <c r="AQ184" t="n">
        <v>1</v>
      </c>
      <c r="AR184" t="n">
        <v>1</v>
      </c>
      <c r="AS184" t="n">
        <v>1</v>
      </c>
      <c r="AT184" t="n">
        <v>1</v>
      </c>
      <c r="AU184" t="n">
        <v>1</v>
      </c>
      <c r="AV184" t="n">
        <v>1</v>
      </c>
      <c r="AW184" t="n">
        <v>1</v>
      </c>
      <c r="AX184" t="n">
        <v>1</v>
      </c>
      <c r="AY184" t="n">
        <v>1</v>
      </c>
      <c r="AZ184" t="n">
        <v>1</v>
      </c>
      <c r="BA184" t="n">
        <v>1</v>
      </c>
      <c r="BB184" t="n">
        <v>1</v>
      </c>
      <c r="BC184" t="n">
        <v>1</v>
      </c>
      <c r="BD184" t="n">
        <v>1</v>
      </c>
      <c r="BE184" t="n">
        <v>1</v>
      </c>
      <c r="BF184" t="n">
        <v>1</v>
      </c>
      <c r="BG184" t="n">
        <v>1</v>
      </c>
      <c r="BH184" t="n">
        <v>1</v>
      </c>
      <c r="BI184" t="n">
        <v>1</v>
      </c>
      <c r="BJ184">
        <f>-1/'vehicles specifications'!$M50</f>
        <v/>
      </c>
      <c r="BK184">
        <f>-1/'vehicles specifications'!$M50</f>
        <v/>
      </c>
      <c r="BL184">
        <f>-1/'vehicles specifications'!$M50</f>
        <v/>
      </c>
    </row>
    <row r="185">
      <c r="A185" t="inlineStr">
        <is>
          <t>Bicycle, battery electric, cargo bike - 2020 - NCA - CH</t>
        </is>
      </c>
      <c r="B185">
        <f>1/17</f>
        <v/>
      </c>
      <c r="C185" s="2">
        <f>'vehicles specifications'!S51</f>
        <v/>
      </c>
      <c r="D185">
        <f>1/17</f>
        <v/>
      </c>
      <c r="E185" t="n">
        <v>1</v>
      </c>
      <c r="F185">
        <f>1+'vehicles specifications'!AD51</f>
        <v/>
      </c>
      <c r="G185">
        <f>1+'vehicles specifications'!AD51</f>
        <v/>
      </c>
      <c r="J185" t="n">
        <v>1</v>
      </c>
      <c r="K185">
        <f>1/('fuels and tailpipe emissions'!$C$3*3.6)</f>
        <v/>
      </c>
      <c r="L185">
        <f>1/3.6*1.1</f>
        <v/>
      </c>
      <c r="M185">
        <f>1/'vehicles specifications'!J51</f>
        <v/>
      </c>
      <c r="N185" t="n">
        <v>1</v>
      </c>
      <c r="O185">
        <f>1</f>
        <v/>
      </c>
      <c r="P185">
        <f>-1/24</f>
        <v/>
      </c>
      <c r="Q185">
        <f>-1/24</f>
        <v/>
      </c>
      <c r="R185">
        <f>-1-'vehicles specifications'!AD51</f>
        <v/>
      </c>
      <c r="S185" t="n">
        <v>1</v>
      </c>
      <c r="T185" t="n">
        <v>1</v>
      </c>
      <c r="U185" t="n">
        <v>1</v>
      </c>
      <c r="V185" t="n">
        <v>1</v>
      </c>
      <c r="W185" t="n">
        <v>1</v>
      </c>
      <c r="X185" t="n">
        <v>1</v>
      </c>
      <c r="Y185" t="n">
        <v>1</v>
      </c>
      <c r="Z185" t="n">
        <v>1</v>
      </c>
      <c r="AA185" t="n">
        <v>1</v>
      </c>
      <c r="AB185" t="n">
        <v>1</v>
      </c>
      <c r="AC185" t="n">
        <v>1</v>
      </c>
      <c r="AD185" t="n">
        <v>1</v>
      </c>
      <c r="AE185" t="n">
        <v>1</v>
      </c>
      <c r="AF185" t="n">
        <v>1</v>
      </c>
      <c r="AG185" t="n">
        <v>1</v>
      </c>
      <c r="AH185" t="n">
        <v>1</v>
      </c>
      <c r="AI185" t="n">
        <v>1</v>
      </c>
      <c r="AJ185" t="n">
        <v>1</v>
      </c>
      <c r="AK185" t="n">
        <v>1</v>
      </c>
      <c r="AL185" t="n">
        <v>1</v>
      </c>
      <c r="AM185" t="n">
        <v>1</v>
      </c>
      <c r="AN185" t="n">
        <v>1</v>
      </c>
      <c r="AO185" t="n">
        <v>1</v>
      </c>
      <c r="AP185" t="n">
        <v>1</v>
      </c>
      <c r="AQ185" t="n">
        <v>1</v>
      </c>
      <c r="AR185" t="n">
        <v>1</v>
      </c>
      <c r="AS185" t="n">
        <v>1</v>
      </c>
      <c r="AT185" t="n">
        <v>1</v>
      </c>
      <c r="AU185" t="n">
        <v>1</v>
      </c>
      <c r="AV185" t="n">
        <v>1</v>
      </c>
      <c r="AW185" t="n">
        <v>1</v>
      </c>
      <c r="AX185" t="n">
        <v>1</v>
      </c>
      <c r="AY185" t="n">
        <v>1</v>
      </c>
      <c r="AZ185" t="n">
        <v>1</v>
      </c>
      <c r="BA185" t="n">
        <v>1</v>
      </c>
      <c r="BB185" t="n">
        <v>1</v>
      </c>
      <c r="BC185" t="n">
        <v>1</v>
      </c>
      <c r="BD185" t="n">
        <v>1</v>
      </c>
      <c r="BE185" t="n">
        <v>1</v>
      </c>
      <c r="BF185" t="n">
        <v>1</v>
      </c>
      <c r="BG185" t="n">
        <v>1</v>
      </c>
      <c r="BH185" t="n">
        <v>1</v>
      </c>
      <c r="BI185" t="n">
        <v>1</v>
      </c>
      <c r="BJ185">
        <f>-1/'vehicles specifications'!$M51</f>
        <v/>
      </c>
      <c r="BK185">
        <f>-1/'vehicles specifications'!$M51</f>
        <v/>
      </c>
      <c r="BL185">
        <f>-1/'vehicles specifications'!$M51</f>
        <v/>
      </c>
    </row>
    <row r="186">
      <c r="A186" t="inlineStr">
        <is>
          <t>Bicycle, battery electric, cargo bike - 2030 - NCA - CH</t>
        </is>
      </c>
      <c r="B186">
        <f>1/17</f>
        <v/>
      </c>
      <c r="C186" s="2">
        <f>'vehicles specifications'!S52</f>
        <v/>
      </c>
      <c r="D186">
        <f>1/17</f>
        <v/>
      </c>
      <c r="E186" t="n">
        <v>1</v>
      </c>
      <c r="F186">
        <f>1+'vehicles specifications'!AD52</f>
        <v/>
      </c>
      <c r="G186">
        <f>1+'vehicles specifications'!AD52</f>
        <v/>
      </c>
      <c r="J186" t="n">
        <v>1</v>
      </c>
      <c r="K186">
        <f>1/('fuels and tailpipe emissions'!$C$3*3.6)</f>
        <v/>
      </c>
      <c r="L186">
        <f>1/3.6*1.1</f>
        <v/>
      </c>
      <c r="M186">
        <f>1/'vehicles specifications'!J52</f>
        <v/>
      </c>
      <c r="N186" t="n">
        <v>1</v>
      </c>
      <c r="O186">
        <f>1</f>
        <v/>
      </c>
      <c r="P186">
        <f>-1/24</f>
        <v/>
      </c>
      <c r="Q186">
        <f>-1/24</f>
        <v/>
      </c>
      <c r="R186">
        <f>-1-'vehicles specifications'!AD52</f>
        <v/>
      </c>
      <c r="S186" t="n">
        <v>1</v>
      </c>
      <c r="T186" t="n">
        <v>1</v>
      </c>
      <c r="U186" t="n">
        <v>1</v>
      </c>
      <c r="V186" t="n">
        <v>1</v>
      </c>
      <c r="W186" t="n">
        <v>1</v>
      </c>
      <c r="X186" t="n">
        <v>1</v>
      </c>
      <c r="Y186" t="n">
        <v>1</v>
      </c>
      <c r="Z186" t="n">
        <v>1</v>
      </c>
      <c r="AA186" t="n">
        <v>1</v>
      </c>
      <c r="AB186" t="n">
        <v>1</v>
      </c>
      <c r="AC186" t="n">
        <v>1</v>
      </c>
      <c r="AD186" t="n">
        <v>1</v>
      </c>
      <c r="AE186" t="n">
        <v>1</v>
      </c>
      <c r="AF186" t="n">
        <v>1</v>
      </c>
      <c r="AG186" t="n">
        <v>1</v>
      </c>
      <c r="AH186" t="n">
        <v>1</v>
      </c>
      <c r="AI186" t="n">
        <v>1</v>
      </c>
      <c r="AJ186" t="n">
        <v>1</v>
      </c>
      <c r="AK186" t="n">
        <v>1</v>
      </c>
      <c r="AL186" t="n">
        <v>1</v>
      </c>
      <c r="AM186" t="n">
        <v>1</v>
      </c>
      <c r="AN186" t="n">
        <v>1</v>
      </c>
      <c r="AO186" t="n">
        <v>1</v>
      </c>
      <c r="AP186" t="n">
        <v>1</v>
      </c>
      <c r="AQ186" t="n">
        <v>1</v>
      </c>
      <c r="AR186" t="n">
        <v>1</v>
      </c>
      <c r="AS186" t="n">
        <v>1</v>
      </c>
      <c r="AT186" t="n">
        <v>1</v>
      </c>
      <c r="AU186" t="n">
        <v>1</v>
      </c>
      <c r="AV186" t="n">
        <v>1</v>
      </c>
      <c r="AW186" t="n">
        <v>1</v>
      </c>
      <c r="AX186" t="n">
        <v>1</v>
      </c>
      <c r="AY186" t="n">
        <v>1</v>
      </c>
      <c r="AZ186" t="n">
        <v>1</v>
      </c>
      <c r="BA186" t="n">
        <v>1</v>
      </c>
      <c r="BB186" t="n">
        <v>1</v>
      </c>
      <c r="BC186" t="n">
        <v>1</v>
      </c>
      <c r="BD186" t="n">
        <v>1</v>
      </c>
      <c r="BE186" t="n">
        <v>1</v>
      </c>
      <c r="BF186" t="n">
        <v>1</v>
      </c>
      <c r="BG186" t="n">
        <v>1</v>
      </c>
      <c r="BH186" t="n">
        <v>1</v>
      </c>
      <c r="BI186" t="n">
        <v>1</v>
      </c>
      <c r="BJ186">
        <f>-1/'vehicles specifications'!$M52</f>
        <v/>
      </c>
      <c r="BK186">
        <f>-1/'vehicles specifications'!$M52</f>
        <v/>
      </c>
      <c r="BL186">
        <f>-1/'vehicles specifications'!$M52</f>
        <v/>
      </c>
    </row>
    <row r="187">
      <c r="A187" t="inlineStr">
        <is>
          <t>Bicycle, battery electric, cargo bike - 2040 - NCA - CH</t>
        </is>
      </c>
      <c r="B187">
        <f>1/17</f>
        <v/>
      </c>
      <c r="C187" s="2">
        <f>'vehicles specifications'!S53</f>
        <v/>
      </c>
      <c r="D187">
        <f>1/17</f>
        <v/>
      </c>
      <c r="E187" t="n">
        <v>1</v>
      </c>
      <c r="F187">
        <f>1+'vehicles specifications'!AD53</f>
        <v/>
      </c>
      <c r="G187">
        <f>1+'vehicles specifications'!AD53</f>
        <v/>
      </c>
      <c r="J187" t="n">
        <v>1</v>
      </c>
      <c r="K187">
        <f>1/('fuels and tailpipe emissions'!$C$3*3.6)</f>
        <v/>
      </c>
      <c r="L187">
        <f>1/3.6*1.1</f>
        <v/>
      </c>
      <c r="M187">
        <f>1/'vehicles specifications'!J53</f>
        <v/>
      </c>
      <c r="N187" t="n">
        <v>1</v>
      </c>
      <c r="O187">
        <f>1</f>
        <v/>
      </c>
      <c r="P187">
        <f>-1/24</f>
        <v/>
      </c>
      <c r="Q187">
        <f>-1/24</f>
        <v/>
      </c>
      <c r="R187">
        <f>-1-'vehicles specifications'!AD53</f>
        <v/>
      </c>
      <c r="S187" t="n">
        <v>1</v>
      </c>
      <c r="T187" t="n">
        <v>1</v>
      </c>
      <c r="U187" t="n">
        <v>1</v>
      </c>
      <c r="V187" t="n">
        <v>1</v>
      </c>
      <c r="W187" t="n">
        <v>1</v>
      </c>
      <c r="X187" t="n">
        <v>1</v>
      </c>
      <c r="Y187" t="n">
        <v>1</v>
      </c>
      <c r="Z187" t="n">
        <v>1</v>
      </c>
      <c r="AA187" t="n">
        <v>1</v>
      </c>
      <c r="AB187" t="n">
        <v>1</v>
      </c>
      <c r="AC187" t="n">
        <v>1</v>
      </c>
      <c r="AD187" t="n">
        <v>1</v>
      </c>
      <c r="AE187" t="n">
        <v>1</v>
      </c>
      <c r="AF187" t="n">
        <v>1</v>
      </c>
      <c r="AG187" t="n">
        <v>1</v>
      </c>
      <c r="AH187" t="n">
        <v>1</v>
      </c>
      <c r="AI187" t="n">
        <v>1</v>
      </c>
      <c r="AJ187" t="n">
        <v>1</v>
      </c>
      <c r="AK187" t="n">
        <v>1</v>
      </c>
      <c r="AL187" t="n">
        <v>1</v>
      </c>
      <c r="AM187" t="n">
        <v>1</v>
      </c>
      <c r="AN187" t="n">
        <v>1</v>
      </c>
      <c r="AO187" t="n">
        <v>1</v>
      </c>
      <c r="AP187" t="n">
        <v>1</v>
      </c>
      <c r="AQ187" t="n">
        <v>1</v>
      </c>
      <c r="AR187" t="n">
        <v>1</v>
      </c>
      <c r="AS187" t="n">
        <v>1</v>
      </c>
      <c r="AT187" t="n">
        <v>1</v>
      </c>
      <c r="AU187" t="n">
        <v>1</v>
      </c>
      <c r="AV187" t="n">
        <v>1</v>
      </c>
      <c r="AW187" t="n">
        <v>1</v>
      </c>
      <c r="AX187" t="n">
        <v>1</v>
      </c>
      <c r="AY187" t="n">
        <v>1</v>
      </c>
      <c r="AZ187" t="n">
        <v>1</v>
      </c>
      <c r="BA187" t="n">
        <v>1</v>
      </c>
      <c r="BB187" t="n">
        <v>1</v>
      </c>
      <c r="BC187" t="n">
        <v>1</v>
      </c>
      <c r="BD187" t="n">
        <v>1</v>
      </c>
      <c r="BE187" t="n">
        <v>1</v>
      </c>
      <c r="BF187" t="n">
        <v>1</v>
      </c>
      <c r="BG187" t="n">
        <v>1</v>
      </c>
      <c r="BH187" t="n">
        <v>1</v>
      </c>
      <c r="BI187" t="n">
        <v>1</v>
      </c>
      <c r="BJ187">
        <f>-1/'vehicles specifications'!$M53</f>
        <v/>
      </c>
      <c r="BK187">
        <f>-1/'vehicles specifications'!$M53</f>
        <v/>
      </c>
      <c r="BL187">
        <f>-1/'vehicles specifications'!$M53</f>
        <v/>
      </c>
    </row>
    <row r="188">
      <c r="A188" t="inlineStr">
        <is>
          <t>Bicycle, battery electric, cargo bike - 2050 - NCA - CH</t>
        </is>
      </c>
      <c r="B188">
        <f>1/17</f>
        <v/>
      </c>
      <c r="C188" s="2">
        <f>'vehicles specifications'!S54</f>
        <v/>
      </c>
      <c r="D188">
        <f>1/17</f>
        <v/>
      </c>
      <c r="E188" t="n">
        <v>1</v>
      </c>
      <c r="F188">
        <f>1+'vehicles specifications'!AD54</f>
        <v/>
      </c>
      <c r="G188">
        <f>1+'vehicles specifications'!AD54</f>
        <v/>
      </c>
      <c r="J188" t="n">
        <v>1</v>
      </c>
      <c r="K188">
        <f>1/('fuels and tailpipe emissions'!$C$3*3.6)</f>
        <v/>
      </c>
      <c r="L188">
        <f>1/3.6*1.1</f>
        <v/>
      </c>
      <c r="M188">
        <f>1/'vehicles specifications'!J54</f>
        <v/>
      </c>
      <c r="N188" t="n">
        <v>1</v>
      </c>
      <c r="O188">
        <f>1</f>
        <v/>
      </c>
      <c r="P188">
        <f>-1/24</f>
        <v/>
      </c>
      <c r="Q188">
        <f>-1/24</f>
        <v/>
      </c>
      <c r="R188">
        <f>-1-'vehicles specifications'!AD54</f>
        <v/>
      </c>
      <c r="S188" t="n">
        <v>1</v>
      </c>
      <c r="T188" t="n">
        <v>1</v>
      </c>
      <c r="U188" t="n">
        <v>1</v>
      </c>
      <c r="V188" t="n">
        <v>1</v>
      </c>
      <c r="W188" t="n">
        <v>1</v>
      </c>
      <c r="X188" t="n">
        <v>1</v>
      </c>
      <c r="Y188" t="n">
        <v>1</v>
      </c>
      <c r="Z188" t="n">
        <v>1</v>
      </c>
      <c r="AA188" t="n">
        <v>1</v>
      </c>
      <c r="AB188" t="n">
        <v>1</v>
      </c>
      <c r="AC188" t="n">
        <v>1</v>
      </c>
      <c r="AD188" t="n">
        <v>1</v>
      </c>
      <c r="AE188" t="n">
        <v>1</v>
      </c>
      <c r="AF188" t="n">
        <v>1</v>
      </c>
      <c r="AG188" t="n">
        <v>1</v>
      </c>
      <c r="AH188" t="n">
        <v>1</v>
      </c>
      <c r="AI188" t="n">
        <v>1</v>
      </c>
      <c r="AJ188" t="n">
        <v>1</v>
      </c>
      <c r="AK188" t="n">
        <v>1</v>
      </c>
      <c r="AL188" t="n">
        <v>1</v>
      </c>
      <c r="AM188" t="n">
        <v>1</v>
      </c>
      <c r="AN188" t="n">
        <v>1</v>
      </c>
      <c r="AO188" t="n">
        <v>1</v>
      </c>
      <c r="AP188" t="n">
        <v>1</v>
      </c>
      <c r="AQ188" t="n">
        <v>1</v>
      </c>
      <c r="AR188" t="n">
        <v>1</v>
      </c>
      <c r="AS188" t="n">
        <v>1</v>
      </c>
      <c r="AT188" t="n">
        <v>1</v>
      </c>
      <c r="AU188" t="n">
        <v>1</v>
      </c>
      <c r="AV188" t="n">
        <v>1</v>
      </c>
      <c r="AW188" t="n">
        <v>1</v>
      </c>
      <c r="AX188" t="n">
        <v>1</v>
      </c>
      <c r="AY188" t="n">
        <v>1</v>
      </c>
      <c r="AZ188" t="n">
        <v>1</v>
      </c>
      <c r="BA188" t="n">
        <v>1</v>
      </c>
      <c r="BB188" t="n">
        <v>1</v>
      </c>
      <c r="BC188" t="n">
        <v>1</v>
      </c>
      <c r="BD188" t="n">
        <v>1</v>
      </c>
      <c r="BE188" t="n">
        <v>1</v>
      </c>
      <c r="BF188" t="n">
        <v>1</v>
      </c>
      <c r="BG188" t="n">
        <v>1</v>
      </c>
      <c r="BH188" t="n">
        <v>1</v>
      </c>
      <c r="BI188" t="n">
        <v>1</v>
      </c>
      <c r="BJ188">
        <f>-1/'vehicles specifications'!$M54</f>
        <v/>
      </c>
      <c r="BK188">
        <f>-1/'vehicles specifications'!$M54</f>
        <v/>
      </c>
      <c r="BL188">
        <f>-1/'vehicles specifications'!$M54</f>
        <v/>
      </c>
    </row>
    <row r="189">
      <c r="A189" t="inlineStr">
        <is>
          <t>Tram, electric - 2020 - CH</t>
        </is>
      </c>
      <c r="B189">
        <f>1/20992</f>
        <v/>
      </c>
      <c r="C189" s="2">
        <f>'vehicles specifications'!S55</f>
        <v/>
      </c>
      <c r="D189">
        <f>1/20992</f>
        <v/>
      </c>
      <c r="E189">
        <f>1/20992</f>
        <v/>
      </c>
      <c r="F189">
        <f>1+'vehicles specifications'!AD55</f>
        <v/>
      </c>
      <c r="G189">
        <f>1+'vehicles specifications'!AD55</f>
        <v/>
      </c>
      <c r="H189" t="n">
        <v>1</v>
      </c>
      <c r="I189" t="n">
        <v>1</v>
      </c>
      <c r="K189">
        <f>1/('fuels and tailpipe emissions'!$C$3*3.6)</f>
        <v/>
      </c>
      <c r="L189" t="n">
        <v>0.007309941520467836</v>
      </c>
      <c r="M189">
        <f>1/'vehicles specifications'!J55/'vehicles specifications'!M55</f>
        <v/>
      </c>
      <c r="N189" t="n">
        <v>1</v>
      </c>
      <c r="O189">
        <f>1/'vehicles specifications'!M55</f>
        <v/>
      </c>
      <c r="P189">
        <f>-1/20992</f>
        <v/>
      </c>
      <c r="Q189">
        <f>-1/20992</f>
        <v/>
      </c>
      <c r="R189">
        <f>-1-'vehicles specifications'!AD55</f>
        <v/>
      </c>
      <c r="S189">
        <f>1/'vehicles specifications'!$M55</f>
        <v/>
      </c>
      <c r="T189">
        <f>1/'vehicles specifications'!$M55</f>
        <v/>
      </c>
      <c r="U189">
        <f>1/'vehicles specifications'!$M55</f>
        <v/>
      </c>
      <c r="V189">
        <f>1/'vehicles specifications'!$M55</f>
        <v/>
      </c>
      <c r="W189">
        <f>1/'vehicles specifications'!$M55</f>
        <v/>
      </c>
      <c r="X189">
        <f>1/'vehicles specifications'!$M55</f>
        <v/>
      </c>
      <c r="Y189">
        <f>1/'vehicles specifications'!$M55</f>
        <v/>
      </c>
      <c r="Z189">
        <f>1/'vehicles specifications'!$M55</f>
        <v/>
      </c>
      <c r="AA189">
        <f>1/'vehicles specifications'!$M55</f>
        <v/>
      </c>
      <c r="AB189">
        <f>1/'vehicles specifications'!$M55</f>
        <v/>
      </c>
      <c r="AC189">
        <f>1/'vehicles specifications'!$M55</f>
        <v/>
      </c>
      <c r="AD189">
        <f>1/'vehicles specifications'!$M55</f>
        <v/>
      </c>
      <c r="AE189">
        <f>1/'vehicles specifications'!$M55</f>
        <v/>
      </c>
      <c r="AF189">
        <f>1/'vehicles specifications'!$M55</f>
        <v/>
      </c>
      <c r="AG189">
        <f>1/'vehicles specifications'!$M55</f>
        <v/>
      </c>
      <c r="AH189">
        <f>1/'vehicles specifications'!$M55</f>
        <v/>
      </c>
      <c r="AI189">
        <f>1/'vehicles specifications'!$M55</f>
        <v/>
      </c>
      <c r="AJ189">
        <f>1/'vehicles specifications'!$M55</f>
        <v/>
      </c>
      <c r="AK189">
        <f>1/'vehicles specifications'!$M55</f>
        <v/>
      </c>
      <c r="AL189">
        <f>1/'vehicles specifications'!$M55</f>
        <v/>
      </c>
      <c r="AM189">
        <f>1/'vehicles specifications'!$M55</f>
        <v/>
      </c>
      <c r="AN189">
        <f>1/'vehicles specifications'!$M55</f>
        <v/>
      </c>
      <c r="AO189">
        <f>1/'vehicles specifications'!$M55</f>
        <v/>
      </c>
      <c r="AP189">
        <f>1/'vehicles specifications'!$M55</f>
        <v/>
      </c>
      <c r="AQ189">
        <f>1/'vehicles specifications'!$M55</f>
        <v/>
      </c>
      <c r="AR189">
        <f>1/'vehicles specifications'!$M55</f>
        <v/>
      </c>
      <c r="AS189">
        <f>1/'vehicles specifications'!$M55</f>
        <v/>
      </c>
      <c r="AT189">
        <f>1/'vehicles specifications'!$M55</f>
        <v/>
      </c>
      <c r="AU189">
        <f>1/'vehicles specifications'!$M55</f>
        <v/>
      </c>
      <c r="AV189">
        <f>1/'vehicles specifications'!$M55</f>
        <v/>
      </c>
      <c r="AW189">
        <f>1/'vehicles specifications'!$M55</f>
        <v/>
      </c>
      <c r="AX189">
        <f>1/'vehicles specifications'!$M55</f>
        <v/>
      </c>
      <c r="AY189">
        <f>1/'vehicles specifications'!$M55</f>
        <v/>
      </c>
      <c r="AZ189">
        <f>1/'vehicles specifications'!$M55</f>
        <v/>
      </c>
      <c r="BA189">
        <f>1/'vehicles specifications'!$M55</f>
        <v/>
      </c>
      <c r="BB189">
        <f>1/'vehicles specifications'!$M55</f>
        <v/>
      </c>
      <c r="BC189">
        <f>1/'vehicles specifications'!$M55</f>
        <v/>
      </c>
      <c r="BD189">
        <f>1/'vehicles specifications'!$M55</f>
        <v/>
      </c>
      <c r="BE189">
        <f>1/'vehicles specifications'!$M55</f>
        <v/>
      </c>
      <c r="BF189">
        <f>1/'vehicles specifications'!$M55</f>
        <v/>
      </c>
      <c r="BG189">
        <f>1/'vehicles specifications'!$M55</f>
        <v/>
      </c>
      <c r="BH189">
        <f>1/'vehicles specifications'!$M55</f>
        <v/>
      </c>
      <c r="BI189">
        <f>1/'vehicles specifications'!$M55</f>
        <v/>
      </c>
      <c r="BJ189">
        <f>-1/'vehicles specifications'!$M55</f>
        <v/>
      </c>
      <c r="BK189">
        <f>-1/'vehicles specifications'!$M55</f>
        <v/>
      </c>
      <c r="BL189">
        <f>-1/'vehicles specifications'!$M55</f>
        <v/>
      </c>
    </row>
    <row r="190">
      <c r="A190" t="inlineStr">
        <is>
          <t>Tram, electric - 2030 - CH</t>
        </is>
      </c>
      <c r="B190">
        <f>1/20992</f>
        <v/>
      </c>
      <c r="C190" s="2">
        <f>'vehicles specifications'!S56</f>
        <v/>
      </c>
      <c r="D190">
        <f>1/20992</f>
        <v/>
      </c>
      <c r="E190">
        <f>1/20992</f>
        <v/>
      </c>
      <c r="F190">
        <f>1+'vehicles specifications'!AD56</f>
        <v/>
      </c>
      <c r="G190">
        <f>1+'vehicles specifications'!AD56</f>
        <v/>
      </c>
      <c r="H190" t="n">
        <v>1</v>
      </c>
      <c r="I190" t="n">
        <v>1</v>
      </c>
      <c r="K190">
        <f>1/('fuels and tailpipe emissions'!$C$3*3.6)</f>
        <v/>
      </c>
      <c r="L190" t="n">
        <v>0.007309941520467836</v>
      </c>
      <c r="M190">
        <f>1/'vehicles specifications'!J56/'vehicles specifications'!M56</f>
        <v/>
      </c>
      <c r="N190" t="n">
        <v>1</v>
      </c>
      <c r="O190">
        <f>1/'vehicles specifications'!M56</f>
        <v/>
      </c>
      <c r="P190">
        <f>-1/20992</f>
        <v/>
      </c>
      <c r="Q190">
        <f>-1/20992</f>
        <v/>
      </c>
      <c r="R190">
        <f>-1-'vehicles specifications'!AD56</f>
        <v/>
      </c>
      <c r="S190">
        <f>1/'vehicles specifications'!$M56</f>
        <v/>
      </c>
      <c r="T190">
        <f>1/'vehicles specifications'!$M56</f>
        <v/>
      </c>
      <c r="U190">
        <f>1/'vehicles specifications'!$M56</f>
        <v/>
      </c>
      <c r="V190">
        <f>1/'vehicles specifications'!$M56</f>
        <v/>
      </c>
      <c r="W190">
        <f>1/'vehicles specifications'!$M56</f>
        <v/>
      </c>
      <c r="X190">
        <f>1/'vehicles specifications'!$M56</f>
        <v/>
      </c>
      <c r="Y190">
        <f>1/'vehicles specifications'!$M56</f>
        <v/>
      </c>
      <c r="Z190">
        <f>1/'vehicles specifications'!$M56</f>
        <v/>
      </c>
      <c r="AA190">
        <f>1/'vehicles specifications'!$M56</f>
        <v/>
      </c>
      <c r="AB190">
        <f>1/'vehicles specifications'!$M56</f>
        <v/>
      </c>
      <c r="AC190">
        <f>1/'vehicles specifications'!$M56</f>
        <v/>
      </c>
      <c r="AD190">
        <f>1/'vehicles specifications'!$M56</f>
        <v/>
      </c>
      <c r="AE190">
        <f>1/'vehicles specifications'!$M56</f>
        <v/>
      </c>
      <c r="AF190">
        <f>1/'vehicles specifications'!$M56</f>
        <v/>
      </c>
      <c r="AG190">
        <f>1/'vehicles specifications'!$M56</f>
        <v/>
      </c>
      <c r="AH190">
        <f>1/'vehicles specifications'!$M56</f>
        <v/>
      </c>
      <c r="AI190">
        <f>1/'vehicles specifications'!$M56</f>
        <v/>
      </c>
      <c r="AJ190">
        <f>1/'vehicles specifications'!$M56</f>
        <v/>
      </c>
      <c r="AK190">
        <f>1/'vehicles specifications'!$M56</f>
        <v/>
      </c>
      <c r="AL190">
        <f>1/'vehicles specifications'!$M56</f>
        <v/>
      </c>
      <c r="AM190">
        <f>1/'vehicles specifications'!$M56</f>
        <v/>
      </c>
      <c r="AN190">
        <f>1/'vehicles specifications'!$M56</f>
        <v/>
      </c>
      <c r="AO190">
        <f>1/'vehicles specifications'!$M56</f>
        <v/>
      </c>
      <c r="AP190">
        <f>1/'vehicles specifications'!$M56</f>
        <v/>
      </c>
      <c r="AQ190">
        <f>1/'vehicles specifications'!$M56</f>
        <v/>
      </c>
      <c r="AR190">
        <f>1/'vehicles specifications'!$M56</f>
        <v/>
      </c>
      <c r="AS190">
        <f>1/'vehicles specifications'!$M56</f>
        <v/>
      </c>
      <c r="AT190">
        <f>1/'vehicles specifications'!$M56</f>
        <v/>
      </c>
      <c r="AU190">
        <f>1/'vehicles specifications'!$M56</f>
        <v/>
      </c>
      <c r="AV190">
        <f>1/'vehicles specifications'!$M56</f>
        <v/>
      </c>
      <c r="AW190">
        <f>1/'vehicles specifications'!$M56</f>
        <v/>
      </c>
      <c r="AX190">
        <f>1/'vehicles specifications'!$M56</f>
        <v/>
      </c>
      <c r="AY190">
        <f>1/'vehicles specifications'!$M56</f>
        <v/>
      </c>
      <c r="AZ190">
        <f>1/'vehicles specifications'!$M56</f>
        <v/>
      </c>
      <c r="BA190">
        <f>1/'vehicles specifications'!$M56</f>
        <v/>
      </c>
      <c r="BB190">
        <f>1/'vehicles specifications'!$M56</f>
        <v/>
      </c>
      <c r="BC190">
        <f>1/'vehicles specifications'!$M56</f>
        <v/>
      </c>
      <c r="BD190">
        <f>1/'vehicles specifications'!$M56</f>
        <v/>
      </c>
      <c r="BE190">
        <f>1/'vehicles specifications'!$M56</f>
        <v/>
      </c>
      <c r="BF190">
        <f>1/'vehicles specifications'!$M56</f>
        <v/>
      </c>
      <c r="BG190">
        <f>1/'vehicles specifications'!$M56</f>
        <v/>
      </c>
      <c r="BH190">
        <f>1/'vehicles specifications'!$M56</f>
        <v/>
      </c>
      <c r="BI190">
        <f>1/'vehicles specifications'!$M56</f>
        <v/>
      </c>
      <c r="BJ190">
        <f>-1/'vehicles specifications'!$M56</f>
        <v/>
      </c>
      <c r="BK190">
        <f>-1/'vehicles specifications'!$M56</f>
        <v/>
      </c>
      <c r="BL190">
        <f>-1/'vehicles specifications'!$M56</f>
        <v/>
      </c>
    </row>
    <row r="191">
      <c r="A191" t="inlineStr">
        <is>
          <t>Tram, electric - 2040 - CH</t>
        </is>
      </c>
      <c r="B191">
        <f>1/20992</f>
        <v/>
      </c>
      <c r="C191" s="2">
        <f>'vehicles specifications'!S57</f>
        <v/>
      </c>
      <c r="D191">
        <f>1/20992</f>
        <v/>
      </c>
      <c r="E191">
        <f>1/20992</f>
        <v/>
      </c>
      <c r="F191">
        <f>1+'vehicles specifications'!AD57</f>
        <v/>
      </c>
      <c r="G191">
        <f>1+'vehicles specifications'!AD57</f>
        <v/>
      </c>
      <c r="H191" t="n">
        <v>1</v>
      </c>
      <c r="I191" t="n">
        <v>1</v>
      </c>
      <c r="K191">
        <f>1/('fuels and tailpipe emissions'!$C$3*3.6)</f>
        <v/>
      </c>
      <c r="L191" t="n">
        <v>0.007309941520467836</v>
      </c>
      <c r="M191">
        <f>1/'vehicles specifications'!J57/'vehicles specifications'!M57</f>
        <v/>
      </c>
      <c r="N191" t="n">
        <v>1</v>
      </c>
      <c r="O191">
        <f>1/'vehicles specifications'!M57</f>
        <v/>
      </c>
      <c r="P191">
        <f>-1/20992</f>
        <v/>
      </c>
      <c r="Q191">
        <f>-1/20992</f>
        <v/>
      </c>
      <c r="R191">
        <f>-1-'vehicles specifications'!AD57</f>
        <v/>
      </c>
      <c r="S191">
        <f>1/'vehicles specifications'!$M57</f>
        <v/>
      </c>
      <c r="T191">
        <f>1/'vehicles specifications'!$M57</f>
        <v/>
      </c>
      <c r="U191">
        <f>1/'vehicles specifications'!$M57</f>
        <v/>
      </c>
      <c r="V191">
        <f>1/'vehicles specifications'!$M57</f>
        <v/>
      </c>
      <c r="W191">
        <f>1/'vehicles specifications'!$M57</f>
        <v/>
      </c>
      <c r="X191">
        <f>1/'vehicles specifications'!$M57</f>
        <v/>
      </c>
      <c r="Y191">
        <f>1/'vehicles specifications'!$M57</f>
        <v/>
      </c>
      <c r="Z191">
        <f>1/'vehicles specifications'!$M57</f>
        <v/>
      </c>
      <c r="AA191">
        <f>1/'vehicles specifications'!$M57</f>
        <v/>
      </c>
      <c r="AB191">
        <f>1/'vehicles specifications'!$M57</f>
        <v/>
      </c>
      <c r="AC191">
        <f>1/'vehicles specifications'!$M57</f>
        <v/>
      </c>
      <c r="AD191">
        <f>1/'vehicles specifications'!$M57</f>
        <v/>
      </c>
      <c r="AE191">
        <f>1/'vehicles specifications'!$M57</f>
        <v/>
      </c>
      <c r="AF191">
        <f>1/'vehicles specifications'!$M57</f>
        <v/>
      </c>
      <c r="AG191">
        <f>1/'vehicles specifications'!$M57</f>
        <v/>
      </c>
      <c r="AH191">
        <f>1/'vehicles specifications'!$M57</f>
        <v/>
      </c>
      <c r="AI191">
        <f>1/'vehicles specifications'!$M57</f>
        <v/>
      </c>
      <c r="AJ191">
        <f>1/'vehicles specifications'!$M57</f>
        <v/>
      </c>
      <c r="AK191">
        <f>1/'vehicles specifications'!$M57</f>
        <v/>
      </c>
      <c r="AL191">
        <f>1/'vehicles specifications'!$M57</f>
        <v/>
      </c>
      <c r="AM191">
        <f>1/'vehicles specifications'!$M57</f>
        <v/>
      </c>
      <c r="AN191">
        <f>1/'vehicles specifications'!$M57</f>
        <v/>
      </c>
      <c r="AO191">
        <f>1/'vehicles specifications'!$M57</f>
        <v/>
      </c>
      <c r="AP191">
        <f>1/'vehicles specifications'!$M57</f>
        <v/>
      </c>
      <c r="AQ191">
        <f>1/'vehicles specifications'!$M57</f>
        <v/>
      </c>
      <c r="AR191">
        <f>1/'vehicles specifications'!$M57</f>
        <v/>
      </c>
      <c r="AS191">
        <f>1/'vehicles specifications'!$M57</f>
        <v/>
      </c>
      <c r="AT191">
        <f>1/'vehicles specifications'!$M57</f>
        <v/>
      </c>
      <c r="AU191">
        <f>1/'vehicles specifications'!$M57</f>
        <v/>
      </c>
      <c r="AV191">
        <f>1/'vehicles specifications'!$M57</f>
        <v/>
      </c>
      <c r="AW191">
        <f>1/'vehicles specifications'!$M57</f>
        <v/>
      </c>
      <c r="AX191">
        <f>1/'vehicles specifications'!$M57</f>
        <v/>
      </c>
      <c r="AY191">
        <f>1/'vehicles specifications'!$M57</f>
        <v/>
      </c>
      <c r="AZ191">
        <f>1/'vehicles specifications'!$M57</f>
        <v/>
      </c>
      <c r="BA191">
        <f>1/'vehicles specifications'!$M57</f>
        <v/>
      </c>
      <c r="BB191">
        <f>1/'vehicles specifications'!$M57</f>
        <v/>
      </c>
      <c r="BC191">
        <f>1/'vehicles specifications'!$M57</f>
        <v/>
      </c>
      <c r="BD191">
        <f>1/'vehicles specifications'!$M57</f>
        <v/>
      </c>
      <c r="BE191">
        <f>1/'vehicles specifications'!$M57</f>
        <v/>
      </c>
      <c r="BF191">
        <f>1/'vehicles specifications'!$M57</f>
        <v/>
      </c>
      <c r="BG191">
        <f>1/'vehicles specifications'!$M57</f>
        <v/>
      </c>
      <c r="BH191">
        <f>1/'vehicles specifications'!$M57</f>
        <v/>
      </c>
      <c r="BI191">
        <f>1/'vehicles specifications'!$M57</f>
        <v/>
      </c>
      <c r="BJ191">
        <f>-1/'vehicles specifications'!$M57</f>
        <v/>
      </c>
      <c r="BK191">
        <f>-1/'vehicles specifications'!$M57</f>
        <v/>
      </c>
      <c r="BL191">
        <f>-1/'vehicles specifications'!$M57</f>
        <v/>
      </c>
    </row>
    <row r="192">
      <c r="A192" t="inlineStr">
        <is>
          <t>Tram, electric - 2050 - CH</t>
        </is>
      </c>
      <c r="B192">
        <f>1/20992</f>
        <v/>
      </c>
      <c r="C192" s="2">
        <f>'vehicles specifications'!S58</f>
        <v/>
      </c>
      <c r="D192">
        <f>1/20992</f>
        <v/>
      </c>
      <c r="E192">
        <f>1/20992</f>
        <v/>
      </c>
      <c r="F192">
        <f>1+'vehicles specifications'!AD58</f>
        <v/>
      </c>
      <c r="G192">
        <f>1+'vehicles specifications'!AD58</f>
        <v/>
      </c>
      <c r="H192" t="n">
        <v>1</v>
      </c>
      <c r="I192" t="n">
        <v>1</v>
      </c>
      <c r="K192">
        <f>1/('fuels and tailpipe emissions'!$C$3*3.6)</f>
        <v/>
      </c>
      <c r="L192" t="n">
        <v>0.007309941520467836</v>
      </c>
      <c r="M192">
        <f>1/'vehicles specifications'!J58/'vehicles specifications'!M58</f>
        <v/>
      </c>
      <c r="N192" t="n">
        <v>1</v>
      </c>
      <c r="O192">
        <f>1/'vehicles specifications'!M58</f>
        <v/>
      </c>
      <c r="P192">
        <f>-1/20992</f>
        <v/>
      </c>
      <c r="Q192">
        <f>-1/20992</f>
        <v/>
      </c>
      <c r="R192">
        <f>-1-'vehicles specifications'!AD58</f>
        <v/>
      </c>
      <c r="S192">
        <f>1/'vehicles specifications'!$M58</f>
        <v/>
      </c>
      <c r="T192">
        <f>1/'vehicles specifications'!$M58</f>
        <v/>
      </c>
      <c r="U192">
        <f>1/'vehicles specifications'!$M58</f>
        <v/>
      </c>
      <c r="V192">
        <f>1/'vehicles specifications'!$M58</f>
        <v/>
      </c>
      <c r="W192">
        <f>1/'vehicles specifications'!$M58</f>
        <v/>
      </c>
      <c r="X192">
        <f>1/'vehicles specifications'!$M58</f>
        <v/>
      </c>
      <c r="Y192">
        <f>1/'vehicles specifications'!$M58</f>
        <v/>
      </c>
      <c r="Z192">
        <f>1/'vehicles specifications'!$M58</f>
        <v/>
      </c>
      <c r="AA192">
        <f>1/'vehicles specifications'!$M58</f>
        <v/>
      </c>
      <c r="AB192">
        <f>1/'vehicles specifications'!$M58</f>
        <v/>
      </c>
      <c r="AC192">
        <f>1/'vehicles specifications'!$M58</f>
        <v/>
      </c>
      <c r="AD192">
        <f>1/'vehicles specifications'!$M58</f>
        <v/>
      </c>
      <c r="AE192">
        <f>1/'vehicles specifications'!$M58</f>
        <v/>
      </c>
      <c r="AF192">
        <f>1/'vehicles specifications'!$M58</f>
        <v/>
      </c>
      <c r="AG192">
        <f>1/'vehicles specifications'!$M58</f>
        <v/>
      </c>
      <c r="AH192">
        <f>1/'vehicles specifications'!$M58</f>
        <v/>
      </c>
      <c r="AI192">
        <f>1/'vehicles specifications'!$M58</f>
        <v/>
      </c>
      <c r="AJ192">
        <f>1/'vehicles specifications'!$M58</f>
        <v/>
      </c>
      <c r="AK192">
        <f>1/'vehicles specifications'!$M58</f>
        <v/>
      </c>
      <c r="AL192">
        <f>1/'vehicles specifications'!$M58</f>
        <v/>
      </c>
      <c r="AM192">
        <f>1/'vehicles specifications'!$M58</f>
        <v/>
      </c>
      <c r="AN192">
        <f>1/'vehicles specifications'!$M58</f>
        <v/>
      </c>
      <c r="AO192">
        <f>1/'vehicles specifications'!$M58</f>
        <v/>
      </c>
      <c r="AP192">
        <f>1/'vehicles specifications'!$M58</f>
        <v/>
      </c>
      <c r="AQ192">
        <f>1/'vehicles specifications'!$M58</f>
        <v/>
      </c>
      <c r="AR192">
        <f>1/'vehicles specifications'!$M58</f>
        <v/>
      </c>
      <c r="AS192">
        <f>1/'vehicles specifications'!$M58</f>
        <v/>
      </c>
      <c r="AT192">
        <f>1/'vehicles specifications'!$M58</f>
        <v/>
      </c>
      <c r="AU192">
        <f>1/'vehicles specifications'!$M58</f>
        <v/>
      </c>
      <c r="AV192">
        <f>1/'vehicles specifications'!$M58</f>
        <v/>
      </c>
      <c r="AW192">
        <f>1/'vehicles specifications'!$M58</f>
        <v/>
      </c>
      <c r="AX192">
        <f>1/'vehicles specifications'!$M58</f>
        <v/>
      </c>
      <c r="AY192">
        <f>1/'vehicles specifications'!$M58</f>
        <v/>
      </c>
      <c r="AZ192">
        <f>1/'vehicles specifications'!$M58</f>
        <v/>
      </c>
      <c r="BA192">
        <f>1/'vehicles specifications'!$M58</f>
        <v/>
      </c>
      <c r="BB192">
        <f>1/'vehicles specifications'!$M58</f>
        <v/>
      </c>
      <c r="BC192">
        <f>1/'vehicles specifications'!$M58</f>
        <v/>
      </c>
      <c r="BD192">
        <f>1/'vehicles specifications'!$M58</f>
        <v/>
      </c>
      <c r="BE192">
        <f>1/'vehicles specifications'!$M58</f>
        <v/>
      </c>
      <c r="BF192">
        <f>1/'vehicles specifications'!$M58</f>
        <v/>
      </c>
      <c r="BG192">
        <f>1/'vehicles specifications'!$M58</f>
        <v/>
      </c>
      <c r="BH192">
        <f>1/'vehicles specifications'!$M58</f>
        <v/>
      </c>
      <c r="BI192">
        <f>1/'vehicles specifications'!$M58</f>
        <v/>
      </c>
      <c r="BJ192">
        <f>-1/'vehicles specifications'!$M58</f>
        <v/>
      </c>
      <c r="BK192">
        <f>-1/'vehicles specifications'!$M58</f>
        <v/>
      </c>
      <c r="BL192">
        <f>-1/'vehicles specifications'!$M58</f>
        <v/>
      </c>
    </row>
    <row r="193">
      <c r="A193" t="inlineStr">
        <is>
          <t>Moped, gasoline, &lt;4kW, EURO-3 - 2006 - CH</t>
        </is>
      </c>
      <c r="B193">
        <f>1/90</f>
        <v/>
      </c>
      <c r="C193" s="2">
        <f>'vehicles specifications'!S59</f>
        <v/>
      </c>
      <c r="D193">
        <f>1/90</f>
        <v/>
      </c>
      <c r="F193">
        <f>1+'vehicles specifications'!AD59</f>
        <v/>
      </c>
      <c r="G193">
        <f>1+'vehicles specifications'!AD59</f>
        <v/>
      </c>
      <c r="H193" t="n">
        <v>1</v>
      </c>
      <c r="I193" t="n">
        <v>1</v>
      </c>
      <c r="K193">
        <f>1/('fuels and tailpipe emissions'!$C$3*3.6)</f>
        <v/>
      </c>
      <c r="L193">
        <f>1/3.6*1.1</f>
        <v/>
      </c>
      <c r="M193">
        <f>1/'vehicles specifications'!J59</f>
        <v/>
      </c>
      <c r="N193" t="n">
        <v>1</v>
      </c>
      <c r="O193">
        <f>1</f>
        <v/>
      </c>
      <c r="P193" t="n">
        <v>-1</v>
      </c>
      <c r="Q193" t="n">
        <v>-1</v>
      </c>
      <c r="R193">
        <f>-1-'vehicles specifications'!AD59</f>
        <v/>
      </c>
      <c r="S193" t="n">
        <v>1</v>
      </c>
      <c r="T193" t="n">
        <v>1</v>
      </c>
      <c r="U193" t="n">
        <v>1</v>
      </c>
      <c r="V193" t="n">
        <v>1</v>
      </c>
      <c r="W193" t="n">
        <v>1</v>
      </c>
      <c r="X193" t="n">
        <v>1</v>
      </c>
      <c r="Y193" t="n">
        <v>1</v>
      </c>
      <c r="Z193" t="n">
        <v>1</v>
      </c>
      <c r="AA193" t="n">
        <v>1</v>
      </c>
      <c r="AB193" t="n">
        <v>1</v>
      </c>
      <c r="AC193" t="n">
        <v>1</v>
      </c>
      <c r="AD193" t="n">
        <v>1</v>
      </c>
      <c r="AE193" t="n">
        <v>1</v>
      </c>
      <c r="AF193" t="n">
        <v>1</v>
      </c>
      <c r="AG193" t="n">
        <v>1</v>
      </c>
      <c r="AH193" t="n">
        <v>1</v>
      </c>
      <c r="AI193" t="n">
        <v>1</v>
      </c>
      <c r="AJ193" t="n">
        <v>1</v>
      </c>
      <c r="AK193" t="n">
        <v>1</v>
      </c>
      <c r="AL193" t="n">
        <v>1</v>
      </c>
      <c r="AM193" t="n">
        <v>1</v>
      </c>
      <c r="AN193" t="n">
        <v>1</v>
      </c>
      <c r="AO193" t="n">
        <v>1</v>
      </c>
      <c r="AP193" t="n">
        <v>1</v>
      </c>
      <c r="AQ193" t="n">
        <v>1</v>
      </c>
      <c r="AR193" t="n">
        <v>1</v>
      </c>
      <c r="AS193" t="n">
        <v>1</v>
      </c>
      <c r="AT193" t="n">
        <v>1</v>
      </c>
      <c r="AU193" t="n">
        <v>1</v>
      </c>
      <c r="AV193" t="n">
        <v>1</v>
      </c>
      <c r="AW193" t="n">
        <v>1</v>
      </c>
      <c r="AX193" t="n">
        <v>1</v>
      </c>
      <c r="AY193" t="n">
        <v>1</v>
      </c>
      <c r="AZ193" t="n">
        <v>1</v>
      </c>
      <c r="BA193" t="n">
        <v>1</v>
      </c>
      <c r="BB193" t="n">
        <v>1</v>
      </c>
      <c r="BC193" t="n">
        <v>1</v>
      </c>
      <c r="BD193" t="n">
        <v>1</v>
      </c>
      <c r="BE193" t="n">
        <v>1</v>
      </c>
      <c r="BF193" t="n">
        <v>1</v>
      </c>
      <c r="BG193" t="n">
        <v>1</v>
      </c>
      <c r="BH193" t="n">
        <v>1</v>
      </c>
      <c r="BI193" t="n">
        <v>1</v>
      </c>
      <c r="BJ193" t="n">
        <v>-1</v>
      </c>
      <c r="BK193" t="n">
        <v>-1</v>
      </c>
      <c r="BL193" t="n">
        <v>-1</v>
      </c>
    </row>
    <row r="194">
      <c r="A194" t="inlineStr">
        <is>
          <t>Moped, gasoline, &lt;4kW, EURO-4 - 2016 - CH</t>
        </is>
      </c>
      <c r="B194">
        <f>1/90</f>
        <v/>
      </c>
      <c r="C194" s="2">
        <f>'vehicles specifications'!S60</f>
        <v/>
      </c>
      <c r="D194">
        <f>1/90</f>
        <v/>
      </c>
      <c r="F194">
        <f>1+'vehicles specifications'!AD60</f>
        <v/>
      </c>
      <c r="G194">
        <f>1+'vehicles specifications'!AD60</f>
        <v/>
      </c>
      <c r="H194" t="n">
        <v>1</v>
      </c>
      <c r="I194" t="n">
        <v>1</v>
      </c>
      <c r="K194">
        <f>1/('fuels and tailpipe emissions'!$C$3*3.6)</f>
        <v/>
      </c>
      <c r="L194">
        <f>1/3.6*1.1</f>
        <v/>
      </c>
      <c r="M194">
        <f>1/'vehicles specifications'!J60</f>
        <v/>
      </c>
      <c r="N194" t="n">
        <v>1</v>
      </c>
      <c r="O194">
        <f>1</f>
        <v/>
      </c>
      <c r="P194" t="n">
        <v>-1</v>
      </c>
      <c r="Q194" t="n">
        <v>-1</v>
      </c>
      <c r="R194">
        <f>-1-'vehicles specifications'!AD60</f>
        <v/>
      </c>
      <c r="S194" t="n">
        <v>1</v>
      </c>
      <c r="T194" t="n">
        <v>1</v>
      </c>
      <c r="U194" t="n">
        <v>1</v>
      </c>
      <c r="V194" t="n">
        <v>1</v>
      </c>
      <c r="W194" t="n">
        <v>1</v>
      </c>
      <c r="X194" t="n">
        <v>1</v>
      </c>
      <c r="Y194" t="n">
        <v>1</v>
      </c>
      <c r="Z194" t="n">
        <v>1</v>
      </c>
      <c r="AA194" t="n">
        <v>1</v>
      </c>
      <c r="AB194" t="n">
        <v>1</v>
      </c>
      <c r="AC194" t="n">
        <v>1</v>
      </c>
      <c r="AD194" t="n">
        <v>1</v>
      </c>
      <c r="AE194" t="n">
        <v>1</v>
      </c>
      <c r="AF194" t="n">
        <v>1</v>
      </c>
      <c r="AG194" t="n">
        <v>1</v>
      </c>
      <c r="AH194" t="n">
        <v>1</v>
      </c>
      <c r="AI194" t="n">
        <v>1</v>
      </c>
      <c r="AJ194" t="n">
        <v>1</v>
      </c>
      <c r="AK194" t="n">
        <v>1</v>
      </c>
      <c r="AL194" t="n">
        <v>1</v>
      </c>
      <c r="AM194" t="n">
        <v>1</v>
      </c>
      <c r="AN194" t="n">
        <v>1</v>
      </c>
      <c r="AO194" t="n">
        <v>1</v>
      </c>
      <c r="AP194" t="n">
        <v>1</v>
      </c>
      <c r="AQ194" t="n">
        <v>1</v>
      </c>
      <c r="AR194" t="n">
        <v>1</v>
      </c>
      <c r="AS194" t="n">
        <v>1</v>
      </c>
      <c r="AT194" t="n">
        <v>1</v>
      </c>
      <c r="AU194" t="n">
        <v>1</v>
      </c>
      <c r="AV194" t="n">
        <v>1</v>
      </c>
      <c r="AW194" t="n">
        <v>1</v>
      </c>
      <c r="AX194" t="n">
        <v>1</v>
      </c>
      <c r="AY194" t="n">
        <v>1</v>
      </c>
      <c r="AZ194" t="n">
        <v>1</v>
      </c>
      <c r="BA194" t="n">
        <v>1</v>
      </c>
      <c r="BB194" t="n">
        <v>1</v>
      </c>
      <c r="BC194" t="n">
        <v>1</v>
      </c>
      <c r="BD194" t="n">
        <v>1</v>
      </c>
      <c r="BE194" t="n">
        <v>1</v>
      </c>
      <c r="BF194" t="n">
        <v>1</v>
      </c>
      <c r="BG194" t="n">
        <v>1</v>
      </c>
      <c r="BH194" t="n">
        <v>1</v>
      </c>
      <c r="BI194" t="n">
        <v>1</v>
      </c>
      <c r="BJ194" t="n">
        <v>-1</v>
      </c>
      <c r="BK194" t="n">
        <v>-1</v>
      </c>
      <c r="BL194" t="n">
        <v>-1</v>
      </c>
    </row>
    <row r="195">
      <c r="A195" t="inlineStr">
        <is>
          <t>Moped, gasoline, &lt;4kW, EURO-5 - 2020 - CH</t>
        </is>
      </c>
      <c r="B195">
        <f>1/90</f>
        <v/>
      </c>
      <c r="C195" s="2">
        <f>'vehicles specifications'!S61</f>
        <v/>
      </c>
      <c r="D195">
        <f>1/90</f>
        <v/>
      </c>
      <c r="F195">
        <f>1+'vehicles specifications'!AD61</f>
        <v/>
      </c>
      <c r="G195">
        <f>1+'vehicles specifications'!AD61</f>
        <v/>
      </c>
      <c r="H195" t="n">
        <v>1</v>
      </c>
      <c r="I195" t="n">
        <v>1</v>
      </c>
      <c r="K195">
        <f>1/('fuels and tailpipe emissions'!$C$3*3.6)</f>
        <v/>
      </c>
      <c r="L195">
        <f>1/3.6*1.1</f>
        <v/>
      </c>
      <c r="M195">
        <f>1/'vehicles specifications'!J61</f>
        <v/>
      </c>
      <c r="N195" t="n">
        <v>1</v>
      </c>
      <c r="O195">
        <f>1</f>
        <v/>
      </c>
      <c r="P195" t="n">
        <v>-1</v>
      </c>
      <c r="Q195" t="n">
        <v>-1</v>
      </c>
      <c r="R195">
        <f>-1-'vehicles specifications'!AD61</f>
        <v/>
      </c>
      <c r="S195" t="n">
        <v>1</v>
      </c>
      <c r="T195" t="n">
        <v>1</v>
      </c>
      <c r="U195" t="n">
        <v>1</v>
      </c>
      <c r="V195" t="n">
        <v>1</v>
      </c>
      <c r="W195" t="n">
        <v>1</v>
      </c>
      <c r="X195" t="n">
        <v>1</v>
      </c>
      <c r="Y195" t="n">
        <v>1</v>
      </c>
      <c r="Z195" t="n">
        <v>1</v>
      </c>
      <c r="AA195" t="n">
        <v>1</v>
      </c>
      <c r="AB195" t="n">
        <v>1</v>
      </c>
      <c r="AC195" t="n">
        <v>1</v>
      </c>
      <c r="AD195" t="n">
        <v>1</v>
      </c>
      <c r="AE195" t="n">
        <v>1</v>
      </c>
      <c r="AF195" t="n">
        <v>1</v>
      </c>
      <c r="AG195" t="n">
        <v>1</v>
      </c>
      <c r="AH195" t="n">
        <v>1</v>
      </c>
      <c r="AI195" t="n">
        <v>1</v>
      </c>
      <c r="AJ195" t="n">
        <v>1</v>
      </c>
      <c r="AK195" t="n">
        <v>1</v>
      </c>
      <c r="AL195" t="n">
        <v>1</v>
      </c>
      <c r="AM195" t="n">
        <v>1</v>
      </c>
      <c r="AN195" t="n">
        <v>1</v>
      </c>
      <c r="AO195" t="n">
        <v>1</v>
      </c>
      <c r="AP195" t="n">
        <v>1</v>
      </c>
      <c r="AQ195" t="n">
        <v>1</v>
      </c>
      <c r="AR195" t="n">
        <v>1</v>
      </c>
      <c r="AS195" t="n">
        <v>1</v>
      </c>
      <c r="AT195" t="n">
        <v>1</v>
      </c>
      <c r="AU195" t="n">
        <v>1</v>
      </c>
      <c r="AV195" t="n">
        <v>1</v>
      </c>
      <c r="AW195" t="n">
        <v>1</v>
      </c>
      <c r="AX195" t="n">
        <v>1</v>
      </c>
      <c r="AY195" t="n">
        <v>1</v>
      </c>
      <c r="AZ195" t="n">
        <v>1</v>
      </c>
      <c r="BA195" t="n">
        <v>1</v>
      </c>
      <c r="BB195" t="n">
        <v>1</v>
      </c>
      <c r="BC195" t="n">
        <v>1</v>
      </c>
      <c r="BD195" t="n">
        <v>1</v>
      </c>
      <c r="BE195" t="n">
        <v>1</v>
      </c>
      <c r="BF195" t="n">
        <v>1</v>
      </c>
      <c r="BG195" t="n">
        <v>1</v>
      </c>
      <c r="BH195" t="n">
        <v>1</v>
      </c>
      <c r="BI195" t="n">
        <v>1</v>
      </c>
      <c r="BJ195" t="n">
        <v>-1</v>
      </c>
      <c r="BK195" t="n">
        <v>-1</v>
      </c>
      <c r="BL195" t="n">
        <v>-1</v>
      </c>
    </row>
    <row r="196">
      <c r="A196" t="inlineStr">
        <is>
          <t>Moped, gasoline, &lt;4kW, EURO-5 - 2030 - CH</t>
        </is>
      </c>
      <c r="B196">
        <f>1/90</f>
        <v/>
      </c>
      <c r="C196" s="2">
        <f>'vehicles specifications'!S62</f>
        <v/>
      </c>
      <c r="D196">
        <f>1/90</f>
        <v/>
      </c>
      <c r="F196">
        <f>1+'vehicles specifications'!AD62</f>
        <v/>
      </c>
      <c r="G196">
        <f>1+'vehicles specifications'!AD62</f>
        <v/>
      </c>
      <c r="H196" t="n">
        <v>1</v>
      </c>
      <c r="I196" t="n">
        <v>1</v>
      </c>
      <c r="K196">
        <f>1/('fuels and tailpipe emissions'!$C$3*3.6)</f>
        <v/>
      </c>
      <c r="L196">
        <f>1/3.6*1.1</f>
        <v/>
      </c>
      <c r="M196">
        <f>1/'vehicles specifications'!J62</f>
        <v/>
      </c>
      <c r="N196" t="n">
        <v>1</v>
      </c>
      <c r="O196">
        <f>1</f>
        <v/>
      </c>
      <c r="P196" t="n">
        <v>-1</v>
      </c>
      <c r="Q196" t="n">
        <v>-1</v>
      </c>
      <c r="R196">
        <f>-1-'vehicles specifications'!AD62</f>
        <v/>
      </c>
      <c r="S196" t="n">
        <v>1</v>
      </c>
      <c r="T196" t="n">
        <v>1</v>
      </c>
      <c r="U196" t="n">
        <v>1</v>
      </c>
      <c r="V196" t="n">
        <v>1</v>
      </c>
      <c r="W196" t="n">
        <v>1</v>
      </c>
      <c r="X196" t="n">
        <v>1</v>
      </c>
      <c r="Y196" t="n">
        <v>1</v>
      </c>
      <c r="Z196" t="n">
        <v>1</v>
      </c>
      <c r="AA196" t="n">
        <v>1</v>
      </c>
      <c r="AB196" t="n">
        <v>1</v>
      </c>
      <c r="AC196" t="n">
        <v>1</v>
      </c>
      <c r="AD196" t="n">
        <v>1</v>
      </c>
      <c r="AE196" t="n">
        <v>1</v>
      </c>
      <c r="AF196" t="n">
        <v>1</v>
      </c>
      <c r="AG196" t="n">
        <v>1</v>
      </c>
      <c r="AH196" t="n">
        <v>1</v>
      </c>
      <c r="AI196" t="n">
        <v>1</v>
      </c>
      <c r="AJ196" t="n">
        <v>1</v>
      </c>
      <c r="AK196" t="n">
        <v>1</v>
      </c>
      <c r="AL196" t="n">
        <v>1</v>
      </c>
      <c r="AM196" t="n">
        <v>1</v>
      </c>
      <c r="AN196" t="n">
        <v>1</v>
      </c>
      <c r="AO196" t="n">
        <v>1</v>
      </c>
      <c r="AP196" t="n">
        <v>1</v>
      </c>
      <c r="AQ196" t="n">
        <v>1</v>
      </c>
      <c r="AR196" t="n">
        <v>1</v>
      </c>
      <c r="AS196" t="n">
        <v>1</v>
      </c>
      <c r="AT196" t="n">
        <v>1</v>
      </c>
      <c r="AU196" t="n">
        <v>1</v>
      </c>
      <c r="AV196" t="n">
        <v>1</v>
      </c>
      <c r="AW196" t="n">
        <v>1</v>
      </c>
      <c r="AX196" t="n">
        <v>1</v>
      </c>
      <c r="AY196" t="n">
        <v>1</v>
      </c>
      <c r="AZ196" t="n">
        <v>1</v>
      </c>
      <c r="BA196" t="n">
        <v>1</v>
      </c>
      <c r="BB196" t="n">
        <v>1</v>
      </c>
      <c r="BC196" t="n">
        <v>1</v>
      </c>
      <c r="BD196" t="n">
        <v>1</v>
      </c>
      <c r="BE196" t="n">
        <v>1</v>
      </c>
      <c r="BF196" t="n">
        <v>1</v>
      </c>
      <c r="BG196" t="n">
        <v>1</v>
      </c>
      <c r="BH196" t="n">
        <v>1</v>
      </c>
      <c r="BI196" t="n">
        <v>1</v>
      </c>
      <c r="BJ196" t="n">
        <v>-1</v>
      </c>
      <c r="BK196" t="n">
        <v>-1</v>
      </c>
      <c r="BL196" t="n">
        <v>-1</v>
      </c>
    </row>
    <row r="197">
      <c r="A197" t="inlineStr">
        <is>
          <t>Moped, gasoline, &lt;4kW, EURO-5 - 2040 - CH</t>
        </is>
      </c>
      <c r="B197">
        <f>1/90</f>
        <v/>
      </c>
      <c r="C197" s="2">
        <f>'vehicles specifications'!S63</f>
        <v/>
      </c>
      <c r="D197">
        <f>1/90</f>
        <v/>
      </c>
      <c r="F197">
        <f>1+'vehicles specifications'!AD63</f>
        <v/>
      </c>
      <c r="G197">
        <f>1+'vehicles specifications'!AD63</f>
        <v/>
      </c>
      <c r="H197" t="n">
        <v>1</v>
      </c>
      <c r="I197" t="n">
        <v>1</v>
      </c>
      <c r="K197">
        <f>1/('fuels and tailpipe emissions'!$C$3*3.6)</f>
        <v/>
      </c>
      <c r="L197">
        <f>1/3.6*1.1</f>
        <v/>
      </c>
      <c r="M197">
        <f>1/'vehicles specifications'!J63</f>
        <v/>
      </c>
      <c r="N197" t="n">
        <v>1</v>
      </c>
      <c r="O197">
        <f>1</f>
        <v/>
      </c>
      <c r="P197" t="n">
        <v>-1</v>
      </c>
      <c r="Q197" t="n">
        <v>-1</v>
      </c>
      <c r="R197">
        <f>-1-'vehicles specifications'!AD63</f>
        <v/>
      </c>
      <c r="S197" t="n">
        <v>1</v>
      </c>
      <c r="T197" t="n">
        <v>1</v>
      </c>
      <c r="U197" t="n">
        <v>1</v>
      </c>
      <c r="V197" t="n">
        <v>1</v>
      </c>
      <c r="W197" t="n">
        <v>1</v>
      </c>
      <c r="X197" t="n">
        <v>1</v>
      </c>
      <c r="Y197" t="n">
        <v>1</v>
      </c>
      <c r="Z197" t="n">
        <v>1</v>
      </c>
      <c r="AA197" t="n">
        <v>1</v>
      </c>
      <c r="AB197" t="n">
        <v>1</v>
      </c>
      <c r="AC197" t="n">
        <v>1</v>
      </c>
      <c r="AD197" t="n">
        <v>1</v>
      </c>
      <c r="AE197" t="n">
        <v>1</v>
      </c>
      <c r="AF197" t="n">
        <v>1</v>
      </c>
      <c r="AG197" t="n">
        <v>1</v>
      </c>
      <c r="AH197" t="n">
        <v>1</v>
      </c>
      <c r="AI197" t="n">
        <v>1</v>
      </c>
      <c r="AJ197" t="n">
        <v>1</v>
      </c>
      <c r="AK197" t="n">
        <v>1</v>
      </c>
      <c r="AL197" t="n">
        <v>1</v>
      </c>
      <c r="AM197" t="n">
        <v>1</v>
      </c>
      <c r="AN197" t="n">
        <v>1</v>
      </c>
      <c r="AO197" t="n">
        <v>1</v>
      </c>
      <c r="AP197" t="n">
        <v>1</v>
      </c>
      <c r="AQ197" t="n">
        <v>1</v>
      </c>
      <c r="AR197" t="n">
        <v>1</v>
      </c>
      <c r="AS197" t="n">
        <v>1</v>
      </c>
      <c r="AT197" t="n">
        <v>1</v>
      </c>
      <c r="AU197" t="n">
        <v>1</v>
      </c>
      <c r="AV197" t="n">
        <v>1</v>
      </c>
      <c r="AW197" t="n">
        <v>1</v>
      </c>
      <c r="AX197" t="n">
        <v>1</v>
      </c>
      <c r="AY197" t="n">
        <v>1</v>
      </c>
      <c r="AZ197" t="n">
        <v>1</v>
      </c>
      <c r="BA197" t="n">
        <v>1</v>
      </c>
      <c r="BB197" t="n">
        <v>1</v>
      </c>
      <c r="BC197" t="n">
        <v>1</v>
      </c>
      <c r="BD197" t="n">
        <v>1</v>
      </c>
      <c r="BE197" t="n">
        <v>1</v>
      </c>
      <c r="BF197" t="n">
        <v>1</v>
      </c>
      <c r="BG197" t="n">
        <v>1</v>
      </c>
      <c r="BH197" t="n">
        <v>1</v>
      </c>
      <c r="BI197" t="n">
        <v>1</v>
      </c>
      <c r="BJ197" t="n">
        <v>-1</v>
      </c>
      <c r="BK197" t="n">
        <v>-1</v>
      </c>
      <c r="BL197" t="n">
        <v>-1</v>
      </c>
    </row>
    <row r="198">
      <c r="A198" t="inlineStr">
        <is>
          <t>Moped, gasoline, &lt;4kW, EURO-5 - 2050 - CH</t>
        </is>
      </c>
      <c r="B198">
        <f>1/90</f>
        <v/>
      </c>
      <c r="C198" s="2">
        <f>'vehicles specifications'!S64</f>
        <v/>
      </c>
      <c r="D198">
        <f>1/90</f>
        <v/>
      </c>
      <c r="F198">
        <f>1+'vehicles specifications'!AD64</f>
        <v/>
      </c>
      <c r="G198">
        <f>1+'vehicles specifications'!AD64</f>
        <v/>
      </c>
      <c r="H198" t="n">
        <v>1</v>
      </c>
      <c r="I198" t="n">
        <v>1</v>
      </c>
      <c r="K198">
        <f>1/('fuels and tailpipe emissions'!$C$3*3.6)</f>
        <v/>
      </c>
      <c r="L198">
        <f>1/3.6*1.1</f>
        <v/>
      </c>
      <c r="M198">
        <f>1/'vehicles specifications'!J64</f>
        <v/>
      </c>
      <c r="N198" t="n">
        <v>1</v>
      </c>
      <c r="O198">
        <f>1</f>
        <v/>
      </c>
      <c r="P198" t="n">
        <v>-1</v>
      </c>
      <c r="Q198" t="n">
        <v>-1</v>
      </c>
      <c r="R198">
        <f>-1-'vehicles specifications'!AD64</f>
        <v/>
      </c>
      <c r="S198" t="n">
        <v>1</v>
      </c>
      <c r="T198" t="n">
        <v>1</v>
      </c>
      <c r="U198" t="n">
        <v>1</v>
      </c>
      <c r="V198" t="n">
        <v>1</v>
      </c>
      <c r="W198" t="n">
        <v>1</v>
      </c>
      <c r="X198" t="n">
        <v>1</v>
      </c>
      <c r="Y198" t="n">
        <v>1</v>
      </c>
      <c r="Z198" t="n">
        <v>1</v>
      </c>
      <c r="AA198" t="n">
        <v>1</v>
      </c>
      <c r="AB198" t="n">
        <v>1</v>
      </c>
      <c r="AC198" t="n">
        <v>1</v>
      </c>
      <c r="AD198" t="n">
        <v>1</v>
      </c>
      <c r="AE198" t="n">
        <v>1</v>
      </c>
      <c r="AF198" t="n">
        <v>1</v>
      </c>
      <c r="AG198" t="n">
        <v>1</v>
      </c>
      <c r="AH198" t="n">
        <v>1</v>
      </c>
      <c r="AI198" t="n">
        <v>1</v>
      </c>
      <c r="AJ198" t="n">
        <v>1</v>
      </c>
      <c r="AK198" t="n">
        <v>1</v>
      </c>
      <c r="AL198" t="n">
        <v>1</v>
      </c>
      <c r="AM198" t="n">
        <v>1</v>
      </c>
      <c r="AN198" t="n">
        <v>1</v>
      </c>
      <c r="AO198" t="n">
        <v>1</v>
      </c>
      <c r="AP198" t="n">
        <v>1</v>
      </c>
      <c r="AQ198" t="n">
        <v>1</v>
      </c>
      <c r="AR198" t="n">
        <v>1</v>
      </c>
      <c r="AS198" t="n">
        <v>1</v>
      </c>
      <c r="AT198" t="n">
        <v>1</v>
      </c>
      <c r="AU198" t="n">
        <v>1</v>
      </c>
      <c r="AV198" t="n">
        <v>1</v>
      </c>
      <c r="AW198" t="n">
        <v>1</v>
      </c>
      <c r="AX198" t="n">
        <v>1</v>
      </c>
      <c r="AY198" t="n">
        <v>1</v>
      </c>
      <c r="AZ198" t="n">
        <v>1</v>
      </c>
      <c r="BA198" t="n">
        <v>1</v>
      </c>
      <c r="BB198" t="n">
        <v>1</v>
      </c>
      <c r="BC198" t="n">
        <v>1</v>
      </c>
      <c r="BD198" t="n">
        <v>1</v>
      </c>
      <c r="BE198" t="n">
        <v>1</v>
      </c>
      <c r="BF198" t="n">
        <v>1</v>
      </c>
      <c r="BG198" t="n">
        <v>1</v>
      </c>
      <c r="BH198" t="n">
        <v>1</v>
      </c>
      <c r="BI198" t="n">
        <v>1</v>
      </c>
      <c r="BJ198" t="n">
        <v>-1</v>
      </c>
      <c r="BK198" t="n">
        <v>-1</v>
      </c>
      <c r="BL198" t="n">
        <v>-1</v>
      </c>
    </row>
    <row r="199">
      <c r="A199" t="inlineStr">
        <is>
          <t>Scooter, gasoline, &lt;4kW, EURO-3 - 2006 - CH</t>
        </is>
      </c>
      <c r="B199">
        <f>1/90</f>
        <v/>
      </c>
      <c r="C199" s="2">
        <f>'vehicles specifications'!S65</f>
        <v/>
      </c>
      <c r="D199">
        <f>1/90</f>
        <v/>
      </c>
      <c r="F199">
        <f>1+'vehicles specifications'!AD65</f>
        <v/>
      </c>
      <c r="G199">
        <f>1+'vehicles specifications'!AD65</f>
        <v/>
      </c>
      <c r="H199" t="n">
        <v>1</v>
      </c>
      <c r="I199" t="n">
        <v>1</v>
      </c>
      <c r="K199">
        <f>1/('fuels and tailpipe emissions'!$C$3*3.6)</f>
        <v/>
      </c>
      <c r="L199">
        <f>1/3.6*1.1</f>
        <v/>
      </c>
      <c r="M199">
        <f>1/'vehicles specifications'!J65</f>
        <v/>
      </c>
      <c r="N199" t="n">
        <v>1</v>
      </c>
      <c r="O199">
        <f>1</f>
        <v/>
      </c>
      <c r="P199" t="n">
        <v>-1</v>
      </c>
      <c r="Q199" t="n">
        <v>-1</v>
      </c>
      <c r="R199">
        <f>-1-'vehicles specifications'!AD65</f>
        <v/>
      </c>
      <c r="S199" t="n">
        <v>1</v>
      </c>
      <c r="T199" t="n">
        <v>1</v>
      </c>
      <c r="U199" t="n">
        <v>1</v>
      </c>
      <c r="V199" t="n">
        <v>1</v>
      </c>
      <c r="W199" t="n">
        <v>1</v>
      </c>
      <c r="X199" t="n">
        <v>1</v>
      </c>
      <c r="Y199" t="n">
        <v>1</v>
      </c>
      <c r="Z199" t="n">
        <v>1</v>
      </c>
      <c r="AA199" t="n">
        <v>1</v>
      </c>
      <c r="AB199" t="n">
        <v>1</v>
      </c>
      <c r="AC199" t="n">
        <v>1</v>
      </c>
      <c r="AD199" t="n">
        <v>1</v>
      </c>
      <c r="AE199" t="n">
        <v>1</v>
      </c>
      <c r="AF199" t="n">
        <v>1</v>
      </c>
      <c r="AG199" t="n">
        <v>1</v>
      </c>
      <c r="AH199" t="n">
        <v>1</v>
      </c>
      <c r="AI199" t="n">
        <v>1</v>
      </c>
      <c r="AJ199" t="n">
        <v>1</v>
      </c>
      <c r="AK199" t="n">
        <v>1</v>
      </c>
      <c r="AL199" t="n">
        <v>1</v>
      </c>
      <c r="AM199" t="n">
        <v>1</v>
      </c>
      <c r="AN199" t="n">
        <v>1</v>
      </c>
      <c r="AO199" t="n">
        <v>1</v>
      </c>
      <c r="AP199" t="n">
        <v>1</v>
      </c>
      <c r="AQ199" t="n">
        <v>1</v>
      </c>
      <c r="AR199" t="n">
        <v>1</v>
      </c>
      <c r="AS199" t="n">
        <v>1</v>
      </c>
      <c r="AT199" t="n">
        <v>1</v>
      </c>
      <c r="AU199" t="n">
        <v>1</v>
      </c>
      <c r="AV199" t="n">
        <v>1</v>
      </c>
      <c r="AW199" t="n">
        <v>1</v>
      </c>
      <c r="AX199" t="n">
        <v>1</v>
      </c>
      <c r="AY199" t="n">
        <v>1</v>
      </c>
      <c r="AZ199" t="n">
        <v>1</v>
      </c>
      <c r="BA199" t="n">
        <v>1</v>
      </c>
      <c r="BB199" t="n">
        <v>1</v>
      </c>
      <c r="BC199" t="n">
        <v>1</v>
      </c>
      <c r="BD199" t="n">
        <v>1</v>
      </c>
      <c r="BE199" t="n">
        <v>1</v>
      </c>
      <c r="BF199" t="n">
        <v>1</v>
      </c>
      <c r="BG199" t="n">
        <v>1</v>
      </c>
      <c r="BH199" t="n">
        <v>1</v>
      </c>
      <c r="BI199" t="n">
        <v>1</v>
      </c>
      <c r="BJ199" t="n">
        <v>-1</v>
      </c>
      <c r="BK199" t="n">
        <v>-1</v>
      </c>
      <c r="BL199" t="n">
        <v>-1</v>
      </c>
    </row>
    <row r="200">
      <c r="A200" t="inlineStr">
        <is>
          <t>Scooter, gasoline, &lt;4kW, EURO-4 - 2016 - CH</t>
        </is>
      </c>
      <c r="B200">
        <f>1/90</f>
        <v/>
      </c>
      <c r="C200" s="2">
        <f>'vehicles specifications'!S66</f>
        <v/>
      </c>
      <c r="D200">
        <f>1/90</f>
        <v/>
      </c>
      <c r="F200">
        <f>1+'vehicles specifications'!AD66</f>
        <v/>
      </c>
      <c r="G200">
        <f>1+'vehicles specifications'!AD66</f>
        <v/>
      </c>
      <c r="H200" t="n">
        <v>1</v>
      </c>
      <c r="I200" t="n">
        <v>1</v>
      </c>
      <c r="K200">
        <f>1/('fuels and tailpipe emissions'!$C$3*3.6)</f>
        <v/>
      </c>
      <c r="L200">
        <f>1/3.6*1.1</f>
        <v/>
      </c>
      <c r="M200">
        <f>1/'vehicles specifications'!J66</f>
        <v/>
      </c>
      <c r="N200" t="n">
        <v>1</v>
      </c>
      <c r="O200">
        <f>1</f>
        <v/>
      </c>
      <c r="P200" t="n">
        <v>-1</v>
      </c>
      <c r="Q200" t="n">
        <v>-1</v>
      </c>
      <c r="R200">
        <f>-1-'vehicles specifications'!AD66</f>
        <v/>
      </c>
      <c r="S200" t="n">
        <v>1</v>
      </c>
      <c r="T200" t="n">
        <v>1</v>
      </c>
      <c r="U200" t="n">
        <v>1</v>
      </c>
      <c r="V200" t="n">
        <v>1</v>
      </c>
      <c r="W200" t="n">
        <v>1</v>
      </c>
      <c r="X200" t="n">
        <v>1</v>
      </c>
      <c r="Y200" t="n">
        <v>1</v>
      </c>
      <c r="Z200" t="n">
        <v>1</v>
      </c>
      <c r="AA200" t="n">
        <v>1</v>
      </c>
      <c r="AB200" t="n">
        <v>1</v>
      </c>
      <c r="AC200" t="n">
        <v>1</v>
      </c>
      <c r="AD200" t="n">
        <v>1</v>
      </c>
      <c r="AE200" t="n">
        <v>1</v>
      </c>
      <c r="AF200" t="n">
        <v>1</v>
      </c>
      <c r="AG200" t="n">
        <v>1</v>
      </c>
      <c r="AH200" t="n">
        <v>1</v>
      </c>
      <c r="AI200" t="n">
        <v>1</v>
      </c>
      <c r="AJ200" t="n">
        <v>1</v>
      </c>
      <c r="AK200" t="n">
        <v>1</v>
      </c>
      <c r="AL200" t="n">
        <v>1</v>
      </c>
      <c r="AM200" t="n">
        <v>1</v>
      </c>
      <c r="AN200" t="n">
        <v>1</v>
      </c>
      <c r="AO200" t="n">
        <v>1</v>
      </c>
      <c r="AP200" t="n">
        <v>1</v>
      </c>
      <c r="AQ200" t="n">
        <v>1</v>
      </c>
      <c r="AR200" t="n">
        <v>1</v>
      </c>
      <c r="AS200" t="n">
        <v>1</v>
      </c>
      <c r="AT200" t="n">
        <v>1</v>
      </c>
      <c r="AU200" t="n">
        <v>1</v>
      </c>
      <c r="AV200" t="n">
        <v>1</v>
      </c>
      <c r="AW200" t="n">
        <v>1</v>
      </c>
      <c r="AX200" t="n">
        <v>1</v>
      </c>
      <c r="AY200" t="n">
        <v>1</v>
      </c>
      <c r="AZ200" t="n">
        <v>1</v>
      </c>
      <c r="BA200" t="n">
        <v>1</v>
      </c>
      <c r="BB200" t="n">
        <v>1</v>
      </c>
      <c r="BC200" t="n">
        <v>1</v>
      </c>
      <c r="BD200" t="n">
        <v>1</v>
      </c>
      <c r="BE200" t="n">
        <v>1</v>
      </c>
      <c r="BF200" t="n">
        <v>1</v>
      </c>
      <c r="BG200" t="n">
        <v>1</v>
      </c>
      <c r="BH200" t="n">
        <v>1</v>
      </c>
      <c r="BI200" t="n">
        <v>1</v>
      </c>
      <c r="BJ200" t="n">
        <v>-1</v>
      </c>
      <c r="BK200" t="n">
        <v>-1</v>
      </c>
      <c r="BL200" t="n">
        <v>-1</v>
      </c>
    </row>
    <row r="201">
      <c r="A201" t="inlineStr">
        <is>
          <t>Scooter, gasoline, &lt;4kW, EURO-5 - 2020 - CH</t>
        </is>
      </c>
      <c r="B201">
        <f>1/90</f>
        <v/>
      </c>
      <c r="C201" s="2">
        <f>'vehicles specifications'!S67</f>
        <v/>
      </c>
      <c r="D201">
        <f>1/90</f>
        <v/>
      </c>
      <c r="F201">
        <f>1+'vehicles specifications'!AD67</f>
        <v/>
      </c>
      <c r="G201">
        <f>1+'vehicles specifications'!AD67</f>
        <v/>
      </c>
      <c r="H201" t="n">
        <v>1</v>
      </c>
      <c r="I201" t="n">
        <v>1</v>
      </c>
      <c r="K201">
        <f>1/('fuels and tailpipe emissions'!$C$3*3.6)</f>
        <v/>
      </c>
      <c r="L201">
        <f>1/3.6*1.1</f>
        <v/>
      </c>
      <c r="M201">
        <f>1/'vehicles specifications'!J67</f>
        <v/>
      </c>
      <c r="N201" t="n">
        <v>1</v>
      </c>
      <c r="O201">
        <f>1</f>
        <v/>
      </c>
      <c r="P201" t="n">
        <v>-1</v>
      </c>
      <c r="Q201" t="n">
        <v>-1</v>
      </c>
      <c r="R201">
        <f>-1-'vehicles specifications'!AD67</f>
        <v/>
      </c>
      <c r="S201" t="n">
        <v>1</v>
      </c>
      <c r="T201" t="n">
        <v>1</v>
      </c>
      <c r="U201" t="n">
        <v>1</v>
      </c>
      <c r="V201" t="n">
        <v>1</v>
      </c>
      <c r="W201" t="n">
        <v>1</v>
      </c>
      <c r="X201" t="n">
        <v>1</v>
      </c>
      <c r="Y201" t="n">
        <v>1</v>
      </c>
      <c r="Z201" t="n">
        <v>1</v>
      </c>
      <c r="AA201" t="n">
        <v>1</v>
      </c>
      <c r="AB201" t="n">
        <v>1</v>
      </c>
      <c r="AC201" t="n">
        <v>1</v>
      </c>
      <c r="AD201" t="n">
        <v>1</v>
      </c>
      <c r="AE201" t="n">
        <v>1</v>
      </c>
      <c r="AF201" t="n">
        <v>1</v>
      </c>
      <c r="AG201" t="n">
        <v>1</v>
      </c>
      <c r="AH201" t="n">
        <v>1</v>
      </c>
      <c r="AI201" t="n">
        <v>1</v>
      </c>
      <c r="AJ201" t="n">
        <v>1</v>
      </c>
      <c r="AK201" t="n">
        <v>1</v>
      </c>
      <c r="AL201" t="n">
        <v>1</v>
      </c>
      <c r="AM201" t="n">
        <v>1</v>
      </c>
      <c r="AN201" t="n">
        <v>1</v>
      </c>
      <c r="AO201" t="n">
        <v>1</v>
      </c>
      <c r="AP201" t="n">
        <v>1</v>
      </c>
      <c r="AQ201" t="n">
        <v>1</v>
      </c>
      <c r="AR201" t="n">
        <v>1</v>
      </c>
      <c r="AS201" t="n">
        <v>1</v>
      </c>
      <c r="AT201" t="n">
        <v>1</v>
      </c>
      <c r="AU201" t="n">
        <v>1</v>
      </c>
      <c r="AV201" t="n">
        <v>1</v>
      </c>
      <c r="AW201" t="n">
        <v>1</v>
      </c>
      <c r="AX201" t="n">
        <v>1</v>
      </c>
      <c r="AY201" t="n">
        <v>1</v>
      </c>
      <c r="AZ201" t="n">
        <v>1</v>
      </c>
      <c r="BA201" t="n">
        <v>1</v>
      </c>
      <c r="BB201" t="n">
        <v>1</v>
      </c>
      <c r="BC201" t="n">
        <v>1</v>
      </c>
      <c r="BD201" t="n">
        <v>1</v>
      </c>
      <c r="BE201" t="n">
        <v>1</v>
      </c>
      <c r="BF201" t="n">
        <v>1</v>
      </c>
      <c r="BG201" t="n">
        <v>1</v>
      </c>
      <c r="BH201" t="n">
        <v>1</v>
      </c>
      <c r="BI201" t="n">
        <v>1</v>
      </c>
      <c r="BJ201" t="n">
        <v>-1</v>
      </c>
      <c r="BK201" t="n">
        <v>-1</v>
      </c>
      <c r="BL201" t="n">
        <v>-1</v>
      </c>
    </row>
    <row r="202">
      <c r="A202" t="inlineStr">
        <is>
          <t>Scooter, gasoline, &lt;4kW, EURO-5 - 2030 - CH</t>
        </is>
      </c>
      <c r="B202">
        <f>1/90</f>
        <v/>
      </c>
      <c r="C202" s="2">
        <f>'vehicles specifications'!S68</f>
        <v/>
      </c>
      <c r="D202">
        <f>1/90</f>
        <v/>
      </c>
      <c r="F202">
        <f>1+'vehicles specifications'!AD68</f>
        <v/>
      </c>
      <c r="G202">
        <f>1+'vehicles specifications'!AD68</f>
        <v/>
      </c>
      <c r="H202" t="n">
        <v>1</v>
      </c>
      <c r="I202" t="n">
        <v>1</v>
      </c>
      <c r="K202">
        <f>1/('fuels and tailpipe emissions'!$C$3*3.6)</f>
        <v/>
      </c>
      <c r="L202">
        <f>1/3.6*1.1</f>
        <v/>
      </c>
      <c r="M202">
        <f>1/'vehicles specifications'!J68</f>
        <v/>
      </c>
      <c r="N202" t="n">
        <v>1</v>
      </c>
      <c r="O202">
        <f>1</f>
        <v/>
      </c>
      <c r="P202" t="n">
        <v>-1</v>
      </c>
      <c r="Q202" t="n">
        <v>-1</v>
      </c>
      <c r="R202">
        <f>-1-'vehicles specifications'!AD68</f>
        <v/>
      </c>
      <c r="S202" t="n">
        <v>1</v>
      </c>
      <c r="T202" t="n">
        <v>1</v>
      </c>
      <c r="U202" t="n">
        <v>1</v>
      </c>
      <c r="V202" t="n">
        <v>1</v>
      </c>
      <c r="W202" t="n">
        <v>1</v>
      </c>
      <c r="X202" t="n">
        <v>1</v>
      </c>
      <c r="Y202" t="n">
        <v>1</v>
      </c>
      <c r="Z202" t="n">
        <v>1</v>
      </c>
      <c r="AA202" t="n">
        <v>1</v>
      </c>
      <c r="AB202" t="n">
        <v>1</v>
      </c>
      <c r="AC202" t="n">
        <v>1</v>
      </c>
      <c r="AD202" t="n">
        <v>1</v>
      </c>
      <c r="AE202" t="n">
        <v>1</v>
      </c>
      <c r="AF202" t="n">
        <v>1</v>
      </c>
      <c r="AG202" t="n">
        <v>1</v>
      </c>
      <c r="AH202" t="n">
        <v>1</v>
      </c>
      <c r="AI202" t="n">
        <v>1</v>
      </c>
      <c r="AJ202" t="n">
        <v>1</v>
      </c>
      <c r="AK202" t="n">
        <v>1</v>
      </c>
      <c r="AL202" t="n">
        <v>1</v>
      </c>
      <c r="AM202" t="n">
        <v>1</v>
      </c>
      <c r="AN202" t="n">
        <v>1</v>
      </c>
      <c r="AO202" t="n">
        <v>1</v>
      </c>
      <c r="AP202" t="n">
        <v>1</v>
      </c>
      <c r="AQ202" t="n">
        <v>1</v>
      </c>
      <c r="AR202" t="n">
        <v>1</v>
      </c>
      <c r="AS202" t="n">
        <v>1</v>
      </c>
      <c r="AT202" t="n">
        <v>1</v>
      </c>
      <c r="AU202" t="n">
        <v>1</v>
      </c>
      <c r="AV202" t="n">
        <v>1</v>
      </c>
      <c r="AW202" t="n">
        <v>1</v>
      </c>
      <c r="AX202" t="n">
        <v>1</v>
      </c>
      <c r="AY202" t="n">
        <v>1</v>
      </c>
      <c r="AZ202" t="n">
        <v>1</v>
      </c>
      <c r="BA202" t="n">
        <v>1</v>
      </c>
      <c r="BB202" t="n">
        <v>1</v>
      </c>
      <c r="BC202" t="n">
        <v>1</v>
      </c>
      <c r="BD202" t="n">
        <v>1</v>
      </c>
      <c r="BE202" t="n">
        <v>1</v>
      </c>
      <c r="BF202" t="n">
        <v>1</v>
      </c>
      <c r="BG202" t="n">
        <v>1</v>
      </c>
      <c r="BH202" t="n">
        <v>1</v>
      </c>
      <c r="BI202" t="n">
        <v>1</v>
      </c>
      <c r="BJ202" t="n">
        <v>-1</v>
      </c>
      <c r="BK202" t="n">
        <v>-1</v>
      </c>
      <c r="BL202" t="n">
        <v>-1</v>
      </c>
    </row>
    <row r="203">
      <c r="A203" t="inlineStr">
        <is>
          <t>Scooter, gasoline, &lt;4kW, EURO-5 - 2040 - CH</t>
        </is>
      </c>
      <c r="B203">
        <f>1/90</f>
        <v/>
      </c>
      <c r="C203" s="2">
        <f>'vehicles specifications'!S69</f>
        <v/>
      </c>
      <c r="D203">
        <f>1/90</f>
        <v/>
      </c>
      <c r="F203">
        <f>1+'vehicles specifications'!AD69</f>
        <v/>
      </c>
      <c r="G203">
        <f>1+'vehicles specifications'!AD69</f>
        <v/>
      </c>
      <c r="H203" t="n">
        <v>1</v>
      </c>
      <c r="I203" t="n">
        <v>1</v>
      </c>
      <c r="K203">
        <f>1/('fuels and tailpipe emissions'!$C$3*3.6)</f>
        <v/>
      </c>
      <c r="L203">
        <f>1/3.6*1.1</f>
        <v/>
      </c>
      <c r="M203">
        <f>1/'vehicles specifications'!J69</f>
        <v/>
      </c>
      <c r="N203" t="n">
        <v>1</v>
      </c>
      <c r="O203">
        <f>1</f>
        <v/>
      </c>
      <c r="P203" t="n">
        <v>-1</v>
      </c>
      <c r="Q203" t="n">
        <v>-1</v>
      </c>
      <c r="R203">
        <f>-1-'vehicles specifications'!AD69</f>
        <v/>
      </c>
      <c r="S203" t="n">
        <v>1</v>
      </c>
      <c r="T203" t="n">
        <v>1</v>
      </c>
      <c r="U203" t="n">
        <v>1</v>
      </c>
      <c r="V203" t="n">
        <v>1</v>
      </c>
      <c r="W203" t="n">
        <v>1</v>
      </c>
      <c r="X203" t="n">
        <v>1</v>
      </c>
      <c r="Y203" t="n">
        <v>1</v>
      </c>
      <c r="Z203" t="n">
        <v>1</v>
      </c>
      <c r="AA203" t="n">
        <v>1</v>
      </c>
      <c r="AB203" t="n">
        <v>1</v>
      </c>
      <c r="AC203" t="n">
        <v>1</v>
      </c>
      <c r="AD203" t="n">
        <v>1</v>
      </c>
      <c r="AE203" t="n">
        <v>1</v>
      </c>
      <c r="AF203" t="n">
        <v>1</v>
      </c>
      <c r="AG203" t="n">
        <v>1</v>
      </c>
      <c r="AH203" t="n">
        <v>1</v>
      </c>
      <c r="AI203" t="n">
        <v>1</v>
      </c>
      <c r="AJ203" t="n">
        <v>1</v>
      </c>
      <c r="AK203" t="n">
        <v>1</v>
      </c>
      <c r="AL203" t="n">
        <v>1</v>
      </c>
      <c r="AM203" t="n">
        <v>1</v>
      </c>
      <c r="AN203" t="n">
        <v>1</v>
      </c>
      <c r="AO203" t="n">
        <v>1</v>
      </c>
      <c r="AP203" t="n">
        <v>1</v>
      </c>
      <c r="AQ203" t="n">
        <v>1</v>
      </c>
      <c r="AR203" t="n">
        <v>1</v>
      </c>
      <c r="AS203" t="n">
        <v>1</v>
      </c>
      <c r="AT203" t="n">
        <v>1</v>
      </c>
      <c r="AU203" t="n">
        <v>1</v>
      </c>
      <c r="AV203" t="n">
        <v>1</v>
      </c>
      <c r="AW203" t="n">
        <v>1</v>
      </c>
      <c r="AX203" t="n">
        <v>1</v>
      </c>
      <c r="AY203" t="n">
        <v>1</v>
      </c>
      <c r="AZ203" t="n">
        <v>1</v>
      </c>
      <c r="BA203" t="n">
        <v>1</v>
      </c>
      <c r="BB203" t="n">
        <v>1</v>
      </c>
      <c r="BC203" t="n">
        <v>1</v>
      </c>
      <c r="BD203" t="n">
        <v>1</v>
      </c>
      <c r="BE203" t="n">
        <v>1</v>
      </c>
      <c r="BF203" t="n">
        <v>1</v>
      </c>
      <c r="BG203" t="n">
        <v>1</v>
      </c>
      <c r="BH203" t="n">
        <v>1</v>
      </c>
      <c r="BI203" t="n">
        <v>1</v>
      </c>
      <c r="BJ203" t="n">
        <v>-1</v>
      </c>
      <c r="BK203" t="n">
        <v>-1</v>
      </c>
      <c r="BL203" t="n">
        <v>-1</v>
      </c>
    </row>
    <row r="204">
      <c r="A204" t="inlineStr">
        <is>
          <t>Scooter, gasoline, &lt;4kW, EURO-5 - 2050 - CH</t>
        </is>
      </c>
      <c r="B204">
        <f>1/90</f>
        <v/>
      </c>
      <c r="C204" s="2">
        <f>'vehicles specifications'!S70</f>
        <v/>
      </c>
      <c r="D204">
        <f>1/90</f>
        <v/>
      </c>
      <c r="F204">
        <f>1+'vehicles specifications'!AD70</f>
        <v/>
      </c>
      <c r="G204">
        <f>1+'vehicles specifications'!AD70</f>
        <v/>
      </c>
      <c r="H204" t="n">
        <v>1</v>
      </c>
      <c r="I204" t="n">
        <v>1</v>
      </c>
      <c r="K204">
        <f>1/('fuels and tailpipe emissions'!$C$3*3.6)</f>
        <v/>
      </c>
      <c r="L204">
        <f>1/3.6*1.1</f>
        <v/>
      </c>
      <c r="M204">
        <f>1/'vehicles specifications'!J70</f>
        <v/>
      </c>
      <c r="N204" t="n">
        <v>1</v>
      </c>
      <c r="O204">
        <f>1</f>
        <v/>
      </c>
      <c r="P204" t="n">
        <v>-1</v>
      </c>
      <c r="Q204" t="n">
        <v>-1</v>
      </c>
      <c r="R204">
        <f>-1-'vehicles specifications'!AD70</f>
        <v/>
      </c>
      <c r="S204" t="n">
        <v>1</v>
      </c>
      <c r="T204" t="n">
        <v>1</v>
      </c>
      <c r="U204" t="n">
        <v>1</v>
      </c>
      <c r="V204" t="n">
        <v>1</v>
      </c>
      <c r="W204" t="n">
        <v>1</v>
      </c>
      <c r="X204" t="n">
        <v>1</v>
      </c>
      <c r="Y204" t="n">
        <v>1</v>
      </c>
      <c r="Z204" t="n">
        <v>1</v>
      </c>
      <c r="AA204" t="n">
        <v>1</v>
      </c>
      <c r="AB204" t="n">
        <v>1</v>
      </c>
      <c r="AC204" t="n">
        <v>1</v>
      </c>
      <c r="AD204" t="n">
        <v>1</v>
      </c>
      <c r="AE204" t="n">
        <v>1</v>
      </c>
      <c r="AF204" t="n">
        <v>1</v>
      </c>
      <c r="AG204" t="n">
        <v>1</v>
      </c>
      <c r="AH204" t="n">
        <v>1</v>
      </c>
      <c r="AI204" t="n">
        <v>1</v>
      </c>
      <c r="AJ204" t="n">
        <v>1</v>
      </c>
      <c r="AK204" t="n">
        <v>1</v>
      </c>
      <c r="AL204" t="n">
        <v>1</v>
      </c>
      <c r="AM204" t="n">
        <v>1</v>
      </c>
      <c r="AN204" t="n">
        <v>1</v>
      </c>
      <c r="AO204" t="n">
        <v>1</v>
      </c>
      <c r="AP204" t="n">
        <v>1</v>
      </c>
      <c r="AQ204" t="n">
        <v>1</v>
      </c>
      <c r="AR204" t="n">
        <v>1</v>
      </c>
      <c r="AS204" t="n">
        <v>1</v>
      </c>
      <c r="AT204" t="n">
        <v>1</v>
      </c>
      <c r="AU204" t="n">
        <v>1</v>
      </c>
      <c r="AV204" t="n">
        <v>1</v>
      </c>
      <c r="AW204" t="n">
        <v>1</v>
      </c>
      <c r="AX204" t="n">
        <v>1</v>
      </c>
      <c r="AY204" t="n">
        <v>1</v>
      </c>
      <c r="AZ204" t="n">
        <v>1</v>
      </c>
      <c r="BA204" t="n">
        <v>1</v>
      </c>
      <c r="BB204" t="n">
        <v>1</v>
      </c>
      <c r="BC204" t="n">
        <v>1</v>
      </c>
      <c r="BD204" t="n">
        <v>1</v>
      </c>
      <c r="BE204" t="n">
        <v>1</v>
      </c>
      <c r="BF204" t="n">
        <v>1</v>
      </c>
      <c r="BG204" t="n">
        <v>1</v>
      </c>
      <c r="BH204" t="n">
        <v>1</v>
      </c>
      <c r="BI204" t="n">
        <v>1</v>
      </c>
      <c r="BJ204" t="n">
        <v>-1</v>
      </c>
      <c r="BK204" t="n">
        <v>-1</v>
      </c>
      <c r="BL204" t="n">
        <v>-1</v>
      </c>
    </row>
    <row r="205">
      <c r="A205" t="inlineStr">
        <is>
          <t>Scooter, gasoline, 4-11kW, EURO-3 - 2006 - CH</t>
        </is>
      </c>
      <c r="B205">
        <f>1/90</f>
        <v/>
      </c>
      <c r="C205" s="2">
        <f>'vehicles specifications'!S71</f>
        <v/>
      </c>
      <c r="D205">
        <f>1/90</f>
        <v/>
      </c>
      <c r="F205">
        <f>1+'vehicles specifications'!AD71</f>
        <v/>
      </c>
      <c r="G205">
        <f>1+'vehicles specifications'!AD71</f>
        <v/>
      </c>
      <c r="H205" t="n">
        <v>1</v>
      </c>
      <c r="I205" t="n">
        <v>1</v>
      </c>
      <c r="K205">
        <f>1/('fuels and tailpipe emissions'!$C$3*3.6)</f>
        <v/>
      </c>
      <c r="L205">
        <f>1/3.6*1.1</f>
        <v/>
      </c>
      <c r="M205">
        <f>1/'vehicles specifications'!J71</f>
        <v/>
      </c>
      <c r="N205" t="n">
        <v>1</v>
      </c>
      <c r="O205">
        <f>1</f>
        <v/>
      </c>
      <c r="P205" t="n">
        <v>-1</v>
      </c>
      <c r="Q205" t="n">
        <v>-1</v>
      </c>
      <c r="R205">
        <f>-1-'vehicles specifications'!AD71</f>
        <v/>
      </c>
      <c r="S205" t="n">
        <v>1</v>
      </c>
      <c r="T205" t="n">
        <v>1</v>
      </c>
      <c r="U205" t="n">
        <v>1</v>
      </c>
      <c r="V205" t="n">
        <v>1</v>
      </c>
      <c r="W205" t="n">
        <v>1</v>
      </c>
      <c r="X205" t="n">
        <v>1</v>
      </c>
      <c r="Y205" t="n">
        <v>1</v>
      </c>
      <c r="Z205" t="n">
        <v>1</v>
      </c>
      <c r="AA205" t="n">
        <v>1</v>
      </c>
      <c r="AB205" t="n">
        <v>1</v>
      </c>
      <c r="AC205" t="n">
        <v>1</v>
      </c>
      <c r="AD205" t="n">
        <v>1</v>
      </c>
      <c r="AE205" t="n">
        <v>1</v>
      </c>
      <c r="AF205" t="n">
        <v>1</v>
      </c>
      <c r="AG205" t="n">
        <v>1</v>
      </c>
      <c r="AH205" t="n">
        <v>1</v>
      </c>
      <c r="AI205" t="n">
        <v>1</v>
      </c>
      <c r="AJ205" t="n">
        <v>1</v>
      </c>
      <c r="AK205" t="n">
        <v>1</v>
      </c>
      <c r="AL205" t="n">
        <v>1</v>
      </c>
      <c r="AM205" t="n">
        <v>1</v>
      </c>
      <c r="AN205" t="n">
        <v>1</v>
      </c>
      <c r="AO205" t="n">
        <v>1</v>
      </c>
      <c r="AP205" t="n">
        <v>1</v>
      </c>
      <c r="AQ205" t="n">
        <v>1</v>
      </c>
      <c r="AR205" t="n">
        <v>1</v>
      </c>
      <c r="AS205" t="n">
        <v>1</v>
      </c>
      <c r="AT205" t="n">
        <v>1</v>
      </c>
      <c r="AU205" t="n">
        <v>1</v>
      </c>
      <c r="AV205" t="n">
        <v>1</v>
      </c>
      <c r="AW205" t="n">
        <v>1</v>
      </c>
      <c r="AX205" t="n">
        <v>1</v>
      </c>
      <c r="AY205" t="n">
        <v>1</v>
      </c>
      <c r="AZ205" t="n">
        <v>1</v>
      </c>
      <c r="BA205" t="n">
        <v>1</v>
      </c>
      <c r="BB205" t="n">
        <v>1</v>
      </c>
      <c r="BC205" t="n">
        <v>1</v>
      </c>
      <c r="BD205" t="n">
        <v>1</v>
      </c>
      <c r="BE205" t="n">
        <v>1</v>
      </c>
      <c r="BF205" t="n">
        <v>1</v>
      </c>
      <c r="BG205" t="n">
        <v>1</v>
      </c>
      <c r="BH205" t="n">
        <v>1</v>
      </c>
      <c r="BI205" t="n">
        <v>1</v>
      </c>
      <c r="BJ205" t="n">
        <v>-1</v>
      </c>
      <c r="BK205" t="n">
        <v>-1</v>
      </c>
      <c r="BL205" t="n">
        <v>-1</v>
      </c>
    </row>
    <row r="206">
      <c r="A206" t="inlineStr">
        <is>
          <t>Scooter, gasoline, 4-11kW, EURO-4 - 2016 - CH</t>
        </is>
      </c>
      <c r="B206">
        <f>1/90</f>
        <v/>
      </c>
      <c r="C206" s="2">
        <f>'vehicles specifications'!S72</f>
        <v/>
      </c>
      <c r="D206">
        <f>1/90</f>
        <v/>
      </c>
      <c r="F206">
        <f>1+'vehicles specifications'!AD72</f>
        <v/>
      </c>
      <c r="G206">
        <f>1+'vehicles specifications'!AD72</f>
        <v/>
      </c>
      <c r="H206" t="n">
        <v>1</v>
      </c>
      <c r="I206" t="n">
        <v>1</v>
      </c>
      <c r="K206">
        <f>1/('fuels and tailpipe emissions'!$C$3*3.6)</f>
        <v/>
      </c>
      <c r="L206">
        <f>1/3.6*1.1</f>
        <v/>
      </c>
      <c r="M206">
        <f>1/'vehicles specifications'!J72</f>
        <v/>
      </c>
      <c r="N206" t="n">
        <v>1</v>
      </c>
      <c r="O206">
        <f>1</f>
        <v/>
      </c>
      <c r="P206" t="n">
        <v>-1</v>
      </c>
      <c r="Q206" t="n">
        <v>-1</v>
      </c>
      <c r="R206">
        <f>-1-'vehicles specifications'!AD72</f>
        <v/>
      </c>
      <c r="S206" t="n">
        <v>1</v>
      </c>
      <c r="T206" t="n">
        <v>1</v>
      </c>
      <c r="U206" t="n">
        <v>1</v>
      </c>
      <c r="V206" t="n">
        <v>1</v>
      </c>
      <c r="W206" t="n">
        <v>1</v>
      </c>
      <c r="X206" t="n">
        <v>1</v>
      </c>
      <c r="Y206" t="n">
        <v>1</v>
      </c>
      <c r="Z206" t="n">
        <v>1</v>
      </c>
      <c r="AA206" t="n">
        <v>1</v>
      </c>
      <c r="AB206" t="n">
        <v>1</v>
      </c>
      <c r="AC206" t="n">
        <v>1</v>
      </c>
      <c r="AD206" t="n">
        <v>1</v>
      </c>
      <c r="AE206" t="n">
        <v>1</v>
      </c>
      <c r="AF206" t="n">
        <v>1</v>
      </c>
      <c r="AG206" t="n">
        <v>1</v>
      </c>
      <c r="AH206" t="n">
        <v>1</v>
      </c>
      <c r="AI206" t="n">
        <v>1</v>
      </c>
      <c r="AJ206" t="n">
        <v>1</v>
      </c>
      <c r="AK206" t="n">
        <v>1</v>
      </c>
      <c r="AL206" t="n">
        <v>1</v>
      </c>
      <c r="AM206" t="n">
        <v>1</v>
      </c>
      <c r="AN206" t="n">
        <v>1</v>
      </c>
      <c r="AO206" t="n">
        <v>1</v>
      </c>
      <c r="AP206" t="n">
        <v>1</v>
      </c>
      <c r="AQ206" t="n">
        <v>1</v>
      </c>
      <c r="AR206" t="n">
        <v>1</v>
      </c>
      <c r="AS206" t="n">
        <v>1</v>
      </c>
      <c r="AT206" t="n">
        <v>1</v>
      </c>
      <c r="AU206" t="n">
        <v>1</v>
      </c>
      <c r="AV206" t="n">
        <v>1</v>
      </c>
      <c r="AW206" t="n">
        <v>1</v>
      </c>
      <c r="AX206" t="n">
        <v>1</v>
      </c>
      <c r="AY206" t="n">
        <v>1</v>
      </c>
      <c r="AZ206" t="n">
        <v>1</v>
      </c>
      <c r="BA206" t="n">
        <v>1</v>
      </c>
      <c r="BB206" t="n">
        <v>1</v>
      </c>
      <c r="BC206" t="n">
        <v>1</v>
      </c>
      <c r="BD206" t="n">
        <v>1</v>
      </c>
      <c r="BE206" t="n">
        <v>1</v>
      </c>
      <c r="BF206" t="n">
        <v>1</v>
      </c>
      <c r="BG206" t="n">
        <v>1</v>
      </c>
      <c r="BH206" t="n">
        <v>1</v>
      </c>
      <c r="BI206" t="n">
        <v>1</v>
      </c>
      <c r="BJ206" t="n">
        <v>-1</v>
      </c>
      <c r="BK206" t="n">
        <v>-1</v>
      </c>
      <c r="BL206" t="n">
        <v>-1</v>
      </c>
    </row>
    <row r="207">
      <c r="A207" t="inlineStr">
        <is>
          <t>Scooter, gasoline, 4-11kW, EURO-5 - 2020 - CH</t>
        </is>
      </c>
      <c r="B207">
        <f>1/90</f>
        <v/>
      </c>
      <c r="C207" s="2">
        <f>'vehicles specifications'!S73</f>
        <v/>
      </c>
      <c r="D207">
        <f>1/90</f>
        <v/>
      </c>
      <c r="F207">
        <f>1+'vehicles specifications'!AD73</f>
        <v/>
      </c>
      <c r="G207">
        <f>1+'vehicles specifications'!AD73</f>
        <v/>
      </c>
      <c r="H207" t="n">
        <v>1</v>
      </c>
      <c r="I207" t="n">
        <v>1</v>
      </c>
      <c r="K207">
        <f>1/('fuels and tailpipe emissions'!$C$3*3.6)</f>
        <v/>
      </c>
      <c r="L207">
        <f>1/3.6*1.1</f>
        <v/>
      </c>
      <c r="M207">
        <f>1/'vehicles specifications'!J73</f>
        <v/>
      </c>
      <c r="N207" t="n">
        <v>1</v>
      </c>
      <c r="O207">
        <f>1</f>
        <v/>
      </c>
      <c r="P207" t="n">
        <v>-1</v>
      </c>
      <c r="Q207" t="n">
        <v>-1</v>
      </c>
      <c r="R207">
        <f>-1-'vehicles specifications'!AD73</f>
        <v/>
      </c>
      <c r="S207" t="n">
        <v>1</v>
      </c>
      <c r="T207" t="n">
        <v>1</v>
      </c>
      <c r="U207" t="n">
        <v>1</v>
      </c>
      <c r="V207" t="n">
        <v>1</v>
      </c>
      <c r="W207" t="n">
        <v>1</v>
      </c>
      <c r="X207" t="n">
        <v>1</v>
      </c>
      <c r="Y207" t="n">
        <v>1</v>
      </c>
      <c r="Z207" t="n">
        <v>1</v>
      </c>
      <c r="AA207" t="n">
        <v>1</v>
      </c>
      <c r="AB207" t="n">
        <v>1</v>
      </c>
      <c r="AC207" t="n">
        <v>1</v>
      </c>
      <c r="AD207" t="n">
        <v>1</v>
      </c>
      <c r="AE207" t="n">
        <v>1</v>
      </c>
      <c r="AF207" t="n">
        <v>1</v>
      </c>
      <c r="AG207" t="n">
        <v>1</v>
      </c>
      <c r="AH207" t="n">
        <v>1</v>
      </c>
      <c r="AI207" t="n">
        <v>1</v>
      </c>
      <c r="AJ207" t="n">
        <v>1</v>
      </c>
      <c r="AK207" t="n">
        <v>1</v>
      </c>
      <c r="AL207" t="n">
        <v>1</v>
      </c>
      <c r="AM207" t="n">
        <v>1</v>
      </c>
      <c r="AN207" t="n">
        <v>1</v>
      </c>
      <c r="AO207" t="n">
        <v>1</v>
      </c>
      <c r="AP207" t="n">
        <v>1</v>
      </c>
      <c r="AQ207" t="n">
        <v>1</v>
      </c>
      <c r="AR207" t="n">
        <v>1</v>
      </c>
      <c r="AS207" t="n">
        <v>1</v>
      </c>
      <c r="AT207" t="n">
        <v>1</v>
      </c>
      <c r="AU207" t="n">
        <v>1</v>
      </c>
      <c r="AV207" t="n">
        <v>1</v>
      </c>
      <c r="AW207" t="n">
        <v>1</v>
      </c>
      <c r="AX207" t="n">
        <v>1</v>
      </c>
      <c r="AY207" t="n">
        <v>1</v>
      </c>
      <c r="AZ207" t="n">
        <v>1</v>
      </c>
      <c r="BA207" t="n">
        <v>1</v>
      </c>
      <c r="BB207" t="n">
        <v>1</v>
      </c>
      <c r="BC207" t="n">
        <v>1</v>
      </c>
      <c r="BD207" t="n">
        <v>1</v>
      </c>
      <c r="BE207" t="n">
        <v>1</v>
      </c>
      <c r="BF207" t="n">
        <v>1</v>
      </c>
      <c r="BG207" t="n">
        <v>1</v>
      </c>
      <c r="BH207" t="n">
        <v>1</v>
      </c>
      <c r="BI207" t="n">
        <v>1</v>
      </c>
      <c r="BJ207" t="n">
        <v>-1</v>
      </c>
      <c r="BK207" t="n">
        <v>-1</v>
      </c>
      <c r="BL207" t="n">
        <v>-1</v>
      </c>
    </row>
    <row r="208">
      <c r="A208" t="inlineStr">
        <is>
          <t>Scooter, gasoline, 4-11kW, EURO-5 - 2030 - CH</t>
        </is>
      </c>
      <c r="B208">
        <f>1/90</f>
        <v/>
      </c>
      <c r="C208" s="2">
        <f>'vehicles specifications'!S74</f>
        <v/>
      </c>
      <c r="D208">
        <f>1/90</f>
        <v/>
      </c>
      <c r="F208">
        <f>1+'vehicles specifications'!AD74</f>
        <v/>
      </c>
      <c r="G208">
        <f>1+'vehicles specifications'!AD74</f>
        <v/>
      </c>
      <c r="H208" t="n">
        <v>1</v>
      </c>
      <c r="I208" t="n">
        <v>1</v>
      </c>
      <c r="K208">
        <f>1/('fuels and tailpipe emissions'!$C$3*3.6)</f>
        <v/>
      </c>
      <c r="L208">
        <f>1/3.6*1.1</f>
        <v/>
      </c>
      <c r="M208">
        <f>1/'vehicles specifications'!J74</f>
        <v/>
      </c>
      <c r="N208" t="n">
        <v>1</v>
      </c>
      <c r="O208">
        <f>1</f>
        <v/>
      </c>
      <c r="P208" t="n">
        <v>-1</v>
      </c>
      <c r="Q208" t="n">
        <v>-1</v>
      </c>
      <c r="R208">
        <f>-1-'vehicles specifications'!AD74</f>
        <v/>
      </c>
      <c r="S208" t="n">
        <v>1</v>
      </c>
      <c r="T208" t="n">
        <v>1</v>
      </c>
      <c r="U208" t="n">
        <v>1</v>
      </c>
      <c r="V208" t="n">
        <v>1</v>
      </c>
      <c r="W208" t="n">
        <v>1</v>
      </c>
      <c r="X208" t="n">
        <v>1</v>
      </c>
      <c r="Y208" t="n">
        <v>1</v>
      </c>
      <c r="Z208" t="n">
        <v>1</v>
      </c>
      <c r="AA208" t="n">
        <v>1</v>
      </c>
      <c r="AB208" t="n">
        <v>1</v>
      </c>
      <c r="AC208" t="n">
        <v>1</v>
      </c>
      <c r="AD208" t="n">
        <v>1</v>
      </c>
      <c r="AE208" t="n">
        <v>1</v>
      </c>
      <c r="AF208" t="n">
        <v>1</v>
      </c>
      <c r="AG208" t="n">
        <v>1</v>
      </c>
      <c r="AH208" t="n">
        <v>1</v>
      </c>
      <c r="AI208" t="n">
        <v>1</v>
      </c>
      <c r="AJ208" t="n">
        <v>1</v>
      </c>
      <c r="AK208" t="n">
        <v>1</v>
      </c>
      <c r="AL208" t="n">
        <v>1</v>
      </c>
      <c r="AM208" t="n">
        <v>1</v>
      </c>
      <c r="AN208" t="n">
        <v>1</v>
      </c>
      <c r="AO208" t="n">
        <v>1</v>
      </c>
      <c r="AP208" t="n">
        <v>1</v>
      </c>
      <c r="AQ208" t="n">
        <v>1</v>
      </c>
      <c r="AR208" t="n">
        <v>1</v>
      </c>
      <c r="AS208" t="n">
        <v>1</v>
      </c>
      <c r="AT208" t="n">
        <v>1</v>
      </c>
      <c r="AU208" t="n">
        <v>1</v>
      </c>
      <c r="AV208" t="n">
        <v>1</v>
      </c>
      <c r="AW208" t="n">
        <v>1</v>
      </c>
      <c r="AX208" t="n">
        <v>1</v>
      </c>
      <c r="AY208" t="n">
        <v>1</v>
      </c>
      <c r="AZ208" t="n">
        <v>1</v>
      </c>
      <c r="BA208" t="n">
        <v>1</v>
      </c>
      <c r="BB208" t="n">
        <v>1</v>
      </c>
      <c r="BC208" t="n">
        <v>1</v>
      </c>
      <c r="BD208" t="n">
        <v>1</v>
      </c>
      <c r="BE208" t="n">
        <v>1</v>
      </c>
      <c r="BF208" t="n">
        <v>1</v>
      </c>
      <c r="BG208" t="n">
        <v>1</v>
      </c>
      <c r="BH208" t="n">
        <v>1</v>
      </c>
      <c r="BI208" t="n">
        <v>1</v>
      </c>
      <c r="BJ208" t="n">
        <v>-1</v>
      </c>
      <c r="BK208" t="n">
        <v>-1</v>
      </c>
      <c r="BL208" t="n">
        <v>-1</v>
      </c>
    </row>
    <row r="209">
      <c r="A209" t="inlineStr">
        <is>
          <t>Scooter, gasoline, 4-11kW, EURO-5 - 2040 - CH</t>
        </is>
      </c>
      <c r="B209">
        <f>1/90</f>
        <v/>
      </c>
      <c r="C209" s="2">
        <f>'vehicles specifications'!S75</f>
        <v/>
      </c>
      <c r="D209">
        <f>1/90</f>
        <v/>
      </c>
      <c r="F209">
        <f>1+'vehicles specifications'!AD75</f>
        <v/>
      </c>
      <c r="G209">
        <f>1+'vehicles specifications'!AD75</f>
        <v/>
      </c>
      <c r="H209" t="n">
        <v>1</v>
      </c>
      <c r="I209" t="n">
        <v>1</v>
      </c>
      <c r="K209">
        <f>1/('fuels and tailpipe emissions'!$C$3*3.6)</f>
        <v/>
      </c>
      <c r="L209">
        <f>1/3.6*1.1</f>
        <v/>
      </c>
      <c r="M209">
        <f>1/'vehicles specifications'!J75</f>
        <v/>
      </c>
      <c r="N209" t="n">
        <v>1</v>
      </c>
      <c r="O209">
        <f>1</f>
        <v/>
      </c>
      <c r="P209" t="n">
        <v>-1</v>
      </c>
      <c r="Q209" t="n">
        <v>-1</v>
      </c>
      <c r="R209">
        <f>-1-'vehicles specifications'!AD75</f>
        <v/>
      </c>
      <c r="S209" t="n">
        <v>1</v>
      </c>
      <c r="T209" t="n">
        <v>1</v>
      </c>
      <c r="U209" t="n">
        <v>1</v>
      </c>
      <c r="V209" t="n">
        <v>1</v>
      </c>
      <c r="W209" t="n">
        <v>1</v>
      </c>
      <c r="X209" t="n">
        <v>1</v>
      </c>
      <c r="Y209" t="n">
        <v>1</v>
      </c>
      <c r="Z209" t="n">
        <v>1</v>
      </c>
      <c r="AA209" t="n">
        <v>1</v>
      </c>
      <c r="AB209" t="n">
        <v>1</v>
      </c>
      <c r="AC209" t="n">
        <v>1</v>
      </c>
      <c r="AD209" t="n">
        <v>1</v>
      </c>
      <c r="AE209" t="n">
        <v>1</v>
      </c>
      <c r="AF209" t="n">
        <v>1</v>
      </c>
      <c r="AG209" t="n">
        <v>1</v>
      </c>
      <c r="AH209" t="n">
        <v>1</v>
      </c>
      <c r="AI209" t="n">
        <v>1</v>
      </c>
      <c r="AJ209" t="n">
        <v>1</v>
      </c>
      <c r="AK209" t="n">
        <v>1</v>
      </c>
      <c r="AL209" t="n">
        <v>1</v>
      </c>
      <c r="AM209" t="n">
        <v>1</v>
      </c>
      <c r="AN209" t="n">
        <v>1</v>
      </c>
      <c r="AO209" t="n">
        <v>1</v>
      </c>
      <c r="AP209" t="n">
        <v>1</v>
      </c>
      <c r="AQ209" t="n">
        <v>1</v>
      </c>
      <c r="AR209" t="n">
        <v>1</v>
      </c>
      <c r="AS209" t="n">
        <v>1</v>
      </c>
      <c r="AT209" t="n">
        <v>1</v>
      </c>
      <c r="AU209" t="n">
        <v>1</v>
      </c>
      <c r="AV209" t="n">
        <v>1</v>
      </c>
      <c r="AW209" t="n">
        <v>1</v>
      </c>
      <c r="AX209" t="n">
        <v>1</v>
      </c>
      <c r="AY209" t="n">
        <v>1</v>
      </c>
      <c r="AZ209" t="n">
        <v>1</v>
      </c>
      <c r="BA209" t="n">
        <v>1</v>
      </c>
      <c r="BB209" t="n">
        <v>1</v>
      </c>
      <c r="BC209" t="n">
        <v>1</v>
      </c>
      <c r="BD209" t="n">
        <v>1</v>
      </c>
      <c r="BE209" t="n">
        <v>1</v>
      </c>
      <c r="BF209" t="n">
        <v>1</v>
      </c>
      <c r="BG209" t="n">
        <v>1</v>
      </c>
      <c r="BH209" t="n">
        <v>1</v>
      </c>
      <c r="BI209" t="n">
        <v>1</v>
      </c>
      <c r="BJ209" t="n">
        <v>-1</v>
      </c>
      <c r="BK209" t="n">
        <v>-1</v>
      </c>
      <c r="BL209" t="n">
        <v>-1</v>
      </c>
    </row>
    <row r="210">
      <c r="A210" t="inlineStr">
        <is>
          <t>Scooter, gasoline, 4-11kW, EURO-5 - 2050 - CH</t>
        </is>
      </c>
      <c r="B210">
        <f>1/90</f>
        <v/>
      </c>
      <c r="C210" s="2">
        <f>'vehicles specifications'!S76</f>
        <v/>
      </c>
      <c r="D210">
        <f>1/90</f>
        <v/>
      </c>
      <c r="F210">
        <f>1+'vehicles specifications'!AD76</f>
        <v/>
      </c>
      <c r="G210">
        <f>1+'vehicles specifications'!AD76</f>
        <v/>
      </c>
      <c r="H210" t="n">
        <v>1</v>
      </c>
      <c r="I210" t="n">
        <v>1</v>
      </c>
      <c r="K210">
        <f>1/('fuels and tailpipe emissions'!$C$3*3.6)</f>
        <v/>
      </c>
      <c r="L210">
        <f>1/3.6*1.1</f>
        <v/>
      </c>
      <c r="M210">
        <f>1/'vehicles specifications'!J76</f>
        <v/>
      </c>
      <c r="N210" t="n">
        <v>1</v>
      </c>
      <c r="O210">
        <f>1</f>
        <v/>
      </c>
      <c r="P210" t="n">
        <v>-1</v>
      </c>
      <c r="Q210" t="n">
        <v>-1</v>
      </c>
      <c r="R210">
        <f>-1-'vehicles specifications'!AD76</f>
        <v/>
      </c>
      <c r="S210" t="n">
        <v>1</v>
      </c>
      <c r="T210" t="n">
        <v>1</v>
      </c>
      <c r="U210" t="n">
        <v>1</v>
      </c>
      <c r="V210" t="n">
        <v>1</v>
      </c>
      <c r="W210" t="n">
        <v>1</v>
      </c>
      <c r="X210" t="n">
        <v>1</v>
      </c>
      <c r="Y210" t="n">
        <v>1</v>
      </c>
      <c r="Z210" t="n">
        <v>1</v>
      </c>
      <c r="AA210" t="n">
        <v>1</v>
      </c>
      <c r="AB210" t="n">
        <v>1</v>
      </c>
      <c r="AC210" t="n">
        <v>1</v>
      </c>
      <c r="AD210" t="n">
        <v>1</v>
      </c>
      <c r="AE210" t="n">
        <v>1</v>
      </c>
      <c r="AF210" t="n">
        <v>1</v>
      </c>
      <c r="AG210" t="n">
        <v>1</v>
      </c>
      <c r="AH210" t="n">
        <v>1</v>
      </c>
      <c r="AI210" t="n">
        <v>1</v>
      </c>
      <c r="AJ210" t="n">
        <v>1</v>
      </c>
      <c r="AK210" t="n">
        <v>1</v>
      </c>
      <c r="AL210" t="n">
        <v>1</v>
      </c>
      <c r="AM210" t="n">
        <v>1</v>
      </c>
      <c r="AN210" t="n">
        <v>1</v>
      </c>
      <c r="AO210" t="n">
        <v>1</v>
      </c>
      <c r="AP210" t="n">
        <v>1</v>
      </c>
      <c r="AQ210" t="n">
        <v>1</v>
      </c>
      <c r="AR210" t="n">
        <v>1</v>
      </c>
      <c r="AS210" t="n">
        <v>1</v>
      </c>
      <c r="AT210" t="n">
        <v>1</v>
      </c>
      <c r="AU210" t="n">
        <v>1</v>
      </c>
      <c r="AV210" t="n">
        <v>1</v>
      </c>
      <c r="AW210" t="n">
        <v>1</v>
      </c>
      <c r="AX210" t="n">
        <v>1</v>
      </c>
      <c r="AY210" t="n">
        <v>1</v>
      </c>
      <c r="AZ210" t="n">
        <v>1</v>
      </c>
      <c r="BA210" t="n">
        <v>1</v>
      </c>
      <c r="BB210" t="n">
        <v>1</v>
      </c>
      <c r="BC210" t="n">
        <v>1</v>
      </c>
      <c r="BD210" t="n">
        <v>1</v>
      </c>
      <c r="BE210" t="n">
        <v>1</v>
      </c>
      <c r="BF210" t="n">
        <v>1</v>
      </c>
      <c r="BG210" t="n">
        <v>1</v>
      </c>
      <c r="BH210" t="n">
        <v>1</v>
      </c>
      <c r="BI210" t="n">
        <v>1</v>
      </c>
      <c r="BJ210" t="n">
        <v>-1</v>
      </c>
      <c r="BK210" t="n">
        <v>-1</v>
      </c>
      <c r="BL210" t="n">
        <v>-1</v>
      </c>
    </row>
    <row r="211">
      <c r="A211" t="inlineStr">
        <is>
          <t>Scooter, battery electric, &lt;4kW - 2020 - NMC - CH</t>
        </is>
      </c>
      <c r="B211" t="n">
        <v>1</v>
      </c>
      <c r="C211" s="2">
        <f>'vehicles specifications'!S77</f>
        <v/>
      </c>
      <c r="D211" t="n">
        <v>1</v>
      </c>
      <c r="E211" t="n">
        <v>1</v>
      </c>
      <c r="F211">
        <f>1+'vehicles specifications'!AD77</f>
        <v/>
      </c>
      <c r="G211">
        <f>1+'vehicles specifications'!AD77</f>
        <v/>
      </c>
      <c r="J211" t="n">
        <v>1</v>
      </c>
      <c r="K211">
        <f>1/('fuels and tailpipe emissions'!$C$3*3.6)</f>
        <v/>
      </c>
      <c r="L211">
        <f>1/3.6*1.1</f>
        <v/>
      </c>
      <c r="M211">
        <f>1/'vehicles specifications'!J77</f>
        <v/>
      </c>
      <c r="N211" t="n">
        <v>1</v>
      </c>
      <c r="O211">
        <f>1</f>
        <v/>
      </c>
      <c r="P211" t="n">
        <v>1</v>
      </c>
      <c r="Q211" t="n">
        <v>1</v>
      </c>
      <c r="R211">
        <f>-1-'vehicles specifications'!AD77</f>
        <v/>
      </c>
      <c r="S211" t="n">
        <v>1</v>
      </c>
      <c r="T211" t="n">
        <v>1</v>
      </c>
      <c r="U211" t="n">
        <v>1</v>
      </c>
      <c r="V211" t="n">
        <v>1</v>
      </c>
      <c r="W211" t="n">
        <v>1</v>
      </c>
      <c r="X211" t="n">
        <v>1</v>
      </c>
      <c r="Y211" t="n">
        <v>1</v>
      </c>
      <c r="Z211" t="n">
        <v>1</v>
      </c>
      <c r="AA211" t="n">
        <v>1</v>
      </c>
      <c r="AB211" t="n">
        <v>1</v>
      </c>
      <c r="AC211" t="n">
        <v>1</v>
      </c>
      <c r="AD211" t="n">
        <v>1</v>
      </c>
      <c r="AE211" t="n">
        <v>1</v>
      </c>
      <c r="AF211" t="n">
        <v>1</v>
      </c>
      <c r="AG211" t="n">
        <v>1</v>
      </c>
      <c r="AH211" t="n">
        <v>1</v>
      </c>
      <c r="AI211" t="n">
        <v>1</v>
      </c>
      <c r="AJ211" t="n">
        <v>1</v>
      </c>
      <c r="AK211" t="n">
        <v>1</v>
      </c>
      <c r="AL211" t="n">
        <v>1</v>
      </c>
      <c r="AM211" t="n">
        <v>1</v>
      </c>
      <c r="AN211" t="n">
        <v>1</v>
      </c>
      <c r="AO211" t="n">
        <v>1</v>
      </c>
      <c r="AP211" t="n">
        <v>1</v>
      </c>
      <c r="AQ211" t="n">
        <v>1</v>
      </c>
      <c r="AR211" t="n">
        <v>1</v>
      </c>
      <c r="AS211" t="n">
        <v>1</v>
      </c>
      <c r="AT211" t="n">
        <v>1</v>
      </c>
      <c r="AU211" t="n">
        <v>1</v>
      </c>
      <c r="AV211" t="n">
        <v>1</v>
      </c>
      <c r="AW211" t="n">
        <v>1</v>
      </c>
      <c r="AX211" t="n">
        <v>1</v>
      </c>
      <c r="AY211" t="n">
        <v>1</v>
      </c>
      <c r="AZ211" t="n">
        <v>1</v>
      </c>
      <c r="BA211" t="n">
        <v>1</v>
      </c>
      <c r="BB211" t="n">
        <v>1</v>
      </c>
      <c r="BC211" t="n">
        <v>1</v>
      </c>
      <c r="BD211" t="n">
        <v>1</v>
      </c>
      <c r="BE211" t="n">
        <v>1</v>
      </c>
      <c r="BF211" t="n">
        <v>1</v>
      </c>
      <c r="BG211" t="n">
        <v>1</v>
      </c>
      <c r="BH211" t="n">
        <v>1</v>
      </c>
      <c r="BI211" t="n">
        <v>1</v>
      </c>
      <c r="BJ211" t="n">
        <v>-1</v>
      </c>
      <c r="BK211" t="n">
        <v>-1</v>
      </c>
      <c r="BL211" t="n">
        <v>-1</v>
      </c>
    </row>
    <row r="212">
      <c r="A212" t="inlineStr">
        <is>
          <t>Scooter, battery electric, &lt;4kW - 2030 - NMC - CH</t>
        </is>
      </c>
      <c r="B212" t="n">
        <v>1</v>
      </c>
      <c r="C212" s="2">
        <f>'vehicles specifications'!S78</f>
        <v/>
      </c>
      <c r="D212" t="n">
        <v>1</v>
      </c>
      <c r="E212" t="n">
        <v>1</v>
      </c>
      <c r="F212">
        <f>1+'vehicles specifications'!AD78</f>
        <v/>
      </c>
      <c r="G212">
        <f>1+'vehicles specifications'!AD78</f>
        <v/>
      </c>
      <c r="J212" t="n">
        <v>1</v>
      </c>
      <c r="K212">
        <f>1/('fuels and tailpipe emissions'!$C$3*3.6)</f>
        <v/>
      </c>
      <c r="L212">
        <f>1/3.6*1.1</f>
        <v/>
      </c>
      <c r="M212">
        <f>1/'vehicles specifications'!J78</f>
        <v/>
      </c>
      <c r="N212" t="n">
        <v>1</v>
      </c>
      <c r="O212">
        <f>1</f>
        <v/>
      </c>
      <c r="P212" t="n">
        <v>1</v>
      </c>
      <c r="Q212" t="n">
        <v>1</v>
      </c>
      <c r="R212">
        <f>-1-'vehicles specifications'!AD78</f>
        <v/>
      </c>
      <c r="S212" t="n">
        <v>1</v>
      </c>
      <c r="T212" t="n">
        <v>1</v>
      </c>
      <c r="U212" t="n">
        <v>1</v>
      </c>
      <c r="V212" t="n">
        <v>1</v>
      </c>
      <c r="W212" t="n">
        <v>1</v>
      </c>
      <c r="X212" t="n">
        <v>1</v>
      </c>
      <c r="Y212" t="n">
        <v>1</v>
      </c>
      <c r="Z212" t="n">
        <v>1</v>
      </c>
      <c r="AA212" t="n">
        <v>1</v>
      </c>
      <c r="AB212" t="n">
        <v>1</v>
      </c>
      <c r="AC212" t="n">
        <v>1</v>
      </c>
      <c r="AD212" t="n">
        <v>1</v>
      </c>
      <c r="AE212" t="n">
        <v>1</v>
      </c>
      <c r="AF212" t="n">
        <v>1</v>
      </c>
      <c r="AG212" t="n">
        <v>1</v>
      </c>
      <c r="AH212" t="n">
        <v>1</v>
      </c>
      <c r="AI212" t="n">
        <v>1</v>
      </c>
      <c r="AJ212" t="n">
        <v>1</v>
      </c>
      <c r="AK212" t="n">
        <v>1</v>
      </c>
      <c r="AL212" t="n">
        <v>1</v>
      </c>
      <c r="AM212" t="n">
        <v>1</v>
      </c>
      <c r="AN212" t="n">
        <v>1</v>
      </c>
      <c r="AO212" t="n">
        <v>1</v>
      </c>
      <c r="AP212" t="n">
        <v>1</v>
      </c>
      <c r="AQ212" t="n">
        <v>1</v>
      </c>
      <c r="AR212" t="n">
        <v>1</v>
      </c>
      <c r="AS212" t="n">
        <v>1</v>
      </c>
      <c r="AT212" t="n">
        <v>1</v>
      </c>
      <c r="AU212" t="n">
        <v>1</v>
      </c>
      <c r="AV212" t="n">
        <v>1</v>
      </c>
      <c r="AW212" t="n">
        <v>1</v>
      </c>
      <c r="AX212" t="n">
        <v>1</v>
      </c>
      <c r="AY212" t="n">
        <v>1</v>
      </c>
      <c r="AZ212" t="n">
        <v>1</v>
      </c>
      <c r="BA212" t="n">
        <v>1</v>
      </c>
      <c r="BB212" t="n">
        <v>1</v>
      </c>
      <c r="BC212" t="n">
        <v>1</v>
      </c>
      <c r="BD212" t="n">
        <v>1</v>
      </c>
      <c r="BE212" t="n">
        <v>1</v>
      </c>
      <c r="BF212" t="n">
        <v>1</v>
      </c>
      <c r="BG212" t="n">
        <v>1</v>
      </c>
      <c r="BH212" t="n">
        <v>1</v>
      </c>
      <c r="BI212" t="n">
        <v>1</v>
      </c>
      <c r="BJ212" t="n">
        <v>-1</v>
      </c>
      <c r="BK212" t="n">
        <v>-1</v>
      </c>
      <c r="BL212" t="n">
        <v>-1</v>
      </c>
    </row>
    <row r="213">
      <c r="A213" t="inlineStr">
        <is>
          <t>Scooter, battery electric, &lt;4kW - 2040 - NMC - CH</t>
        </is>
      </c>
      <c r="B213" t="n">
        <v>1</v>
      </c>
      <c r="C213" s="2">
        <f>'vehicles specifications'!S79</f>
        <v/>
      </c>
      <c r="D213" t="n">
        <v>1</v>
      </c>
      <c r="E213" t="n">
        <v>1</v>
      </c>
      <c r="F213">
        <f>1+'vehicles specifications'!AD79</f>
        <v/>
      </c>
      <c r="G213">
        <f>1+'vehicles specifications'!AD79</f>
        <v/>
      </c>
      <c r="J213" t="n">
        <v>1</v>
      </c>
      <c r="K213">
        <f>1/('fuels and tailpipe emissions'!$C$3*3.6)</f>
        <v/>
      </c>
      <c r="L213">
        <f>1/3.6*1.1</f>
        <v/>
      </c>
      <c r="M213">
        <f>1/'vehicles specifications'!J79</f>
        <v/>
      </c>
      <c r="N213" t="n">
        <v>1</v>
      </c>
      <c r="O213">
        <f>1</f>
        <v/>
      </c>
      <c r="P213" t="n">
        <v>1</v>
      </c>
      <c r="Q213" t="n">
        <v>1</v>
      </c>
      <c r="R213">
        <f>-1-'vehicles specifications'!AD79</f>
        <v/>
      </c>
      <c r="S213" t="n">
        <v>1</v>
      </c>
      <c r="T213" t="n">
        <v>1</v>
      </c>
      <c r="U213" t="n">
        <v>1</v>
      </c>
      <c r="V213" t="n">
        <v>1</v>
      </c>
      <c r="W213" t="n">
        <v>1</v>
      </c>
      <c r="X213" t="n">
        <v>1</v>
      </c>
      <c r="Y213" t="n">
        <v>1</v>
      </c>
      <c r="Z213" t="n">
        <v>1</v>
      </c>
      <c r="AA213" t="n">
        <v>1</v>
      </c>
      <c r="AB213" t="n">
        <v>1</v>
      </c>
      <c r="AC213" t="n">
        <v>1</v>
      </c>
      <c r="AD213" t="n">
        <v>1</v>
      </c>
      <c r="AE213" t="n">
        <v>1</v>
      </c>
      <c r="AF213" t="n">
        <v>1</v>
      </c>
      <c r="AG213" t="n">
        <v>1</v>
      </c>
      <c r="AH213" t="n">
        <v>1</v>
      </c>
      <c r="AI213" t="n">
        <v>1</v>
      </c>
      <c r="AJ213" t="n">
        <v>1</v>
      </c>
      <c r="AK213" t="n">
        <v>1</v>
      </c>
      <c r="AL213" t="n">
        <v>1</v>
      </c>
      <c r="AM213" t="n">
        <v>1</v>
      </c>
      <c r="AN213" t="n">
        <v>1</v>
      </c>
      <c r="AO213" t="n">
        <v>1</v>
      </c>
      <c r="AP213" t="n">
        <v>1</v>
      </c>
      <c r="AQ213" t="n">
        <v>1</v>
      </c>
      <c r="AR213" t="n">
        <v>1</v>
      </c>
      <c r="AS213" t="n">
        <v>1</v>
      </c>
      <c r="AT213" t="n">
        <v>1</v>
      </c>
      <c r="AU213" t="n">
        <v>1</v>
      </c>
      <c r="AV213" t="n">
        <v>1</v>
      </c>
      <c r="AW213" t="n">
        <v>1</v>
      </c>
      <c r="AX213" t="n">
        <v>1</v>
      </c>
      <c r="AY213" t="n">
        <v>1</v>
      </c>
      <c r="AZ213" t="n">
        <v>1</v>
      </c>
      <c r="BA213" t="n">
        <v>1</v>
      </c>
      <c r="BB213" t="n">
        <v>1</v>
      </c>
      <c r="BC213" t="n">
        <v>1</v>
      </c>
      <c r="BD213" t="n">
        <v>1</v>
      </c>
      <c r="BE213" t="n">
        <v>1</v>
      </c>
      <c r="BF213" t="n">
        <v>1</v>
      </c>
      <c r="BG213" t="n">
        <v>1</v>
      </c>
      <c r="BH213" t="n">
        <v>1</v>
      </c>
      <c r="BI213" t="n">
        <v>1</v>
      </c>
      <c r="BJ213" t="n">
        <v>-1</v>
      </c>
      <c r="BK213" t="n">
        <v>-1</v>
      </c>
      <c r="BL213" t="n">
        <v>-1</v>
      </c>
    </row>
    <row r="214">
      <c r="A214" t="inlineStr">
        <is>
          <t>Scooter, battery electric, &lt;4kW - 2050 - NMC - CH</t>
        </is>
      </c>
      <c r="B214" t="n">
        <v>1</v>
      </c>
      <c r="C214" s="2">
        <f>'vehicles specifications'!S80</f>
        <v/>
      </c>
      <c r="D214" t="n">
        <v>1</v>
      </c>
      <c r="E214" t="n">
        <v>1</v>
      </c>
      <c r="F214">
        <f>1+'vehicles specifications'!AD80</f>
        <v/>
      </c>
      <c r="G214">
        <f>1+'vehicles specifications'!AD80</f>
        <v/>
      </c>
      <c r="J214" t="n">
        <v>1</v>
      </c>
      <c r="K214">
        <f>1/('fuels and tailpipe emissions'!$C$3*3.6)</f>
        <v/>
      </c>
      <c r="L214">
        <f>1/3.6*1.1</f>
        <v/>
      </c>
      <c r="M214">
        <f>1/'vehicles specifications'!J80</f>
        <v/>
      </c>
      <c r="N214" t="n">
        <v>1</v>
      </c>
      <c r="O214">
        <f>1</f>
        <v/>
      </c>
      <c r="P214" t="n">
        <v>1</v>
      </c>
      <c r="Q214" t="n">
        <v>1</v>
      </c>
      <c r="R214">
        <f>-1-'vehicles specifications'!AD80</f>
        <v/>
      </c>
      <c r="S214" t="n">
        <v>1</v>
      </c>
      <c r="T214" t="n">
        <v>1</v>
      </c>
      <c r="U214" t="n">
        <v>1</v>
      </c>
      <c r="V214" t="n">
        <v>1</v>
      </c>
      <c r="W214" t="n">
        <v>1</v>
      </c>
      <c r="X214" t="n">
        <v>1</v>
      </c>
      <c r="Y214" t="n">
        <v>1</v>
      </c>
      <c r="Z214" t="n">
        <v>1</v>
      </c>
      <c r="AA214" t="n">
        <v>1</v>
      </c>
      <c r="AB214" t="n">
        <v>1</v>
      </c>
      <c r="AC214" t="n">
        <v>1</v>
      </c>
      <c r="AD214" t="n">
        <v>1</v>
      </c>
      <c r="AE214" t="n">
        <v>1</v>
      </c>
      <c r="AF214" t="n">
        <v>1</v>
      </c>
      <c r="AG214" t="n">
        <v>1</v>
      </c>
      <c r="AH214" t="n">
        <v>1</v>
      </c>
      <c r="AI214" t="n">
        <v>1</v>
      </c>
      <c r="AJ214" t="n">
        <v>1</v>
      </c>
      <c r="AK214" t="n">
        <v>1</v>
      </c>
      <c r="AL214" t="n">
        <v>1</v>
      </c>
      <c r="AM214" t="n">
        <v>1</v>
      </c>
      <c r="AN214" t="n">
        <v>1</v>
      </c>
      <c r="AO214" t="n">
        <v>1</v>
      </c>
      <c r="AP214" t="n">
        <v>1</v>
      </c>
      <c r="AQ214" t="n">
        <v>1</v>
      </c>
      <c r="AR214" t="n">
        <v>1</v>
      </c>
      <c r="AS214" t="n">
        <v>1</v>
      </c>
      <c r="AT214" t="n">
        <v>1</v>
      </c>
      <c r="AU214" t="n">
        <v>1</v>
      </c>
      <c r="AV214" t="n">
        <v>1</v>
      </c>
      <c r="AW214" t="n">
        <v>1</v>
      </c>
      <c r="AX214" t="n">
        <v>1</v>
      </c>
      <c r="AY214" t="n">
        <v>1</v>
      </c>
      <c r="AZ214" t="n">
        <v>1</v>
      </c>
      <c r="BA214" t="n">
        <v>1</v>
      </c>
      <c r="BB214" t="n">
        <v>1</v>
      </c>
      <c r="BC214" t="n">
        <v>1</v>
      </c>
      <c r="BD214" t="n">
        <v>1</v>
      </c>
      <c r="BE214" t="n">
        <v>1</v>
      </c>
      <c r="BF214" t="n">
        <v>1</v>
      </c>
      <c r="BG214" t="n">
        <v>1</v>
      </c>
      <c r="BH214" t="n">
        <v>1</v>
      </c>
      <c r="BI214" t="n">
        <v>1</v>
      </c>
      <c r="BJ214" t="n">
        <v>-1</v>
      </c>
      <c r="BK214" t="n">
        <v>-1</v>
      </c>
      <c r="BL214" t="n">
        <v>-1</v>
      </c>
    </row>
    <row r="215">
      <c r="A215" t="inlineStr">
        <is>
          <t>Scooter, battery electric, &lt;4kW - 2020 - LFP - CH</t>
        </is>
      </c>
      <c r="B215" t="n">
        <v>1</v>
      </c>
      <c r="C215" s="2">
        <f>'vehicles specifications'!S77</f>
        <v/>
      </c>
      <c r="D215" t="n">
        <v>1</v>
      </c>
      <c r="E215" t="n">
        <v>1</v>
      </c>
      <c r="F215">
        <f>1+'vehicles specifications'!AD77</f>
        <v/>
      </c>
      <c r="G215">
        <f>1+'vehicles specifications'!AD77</f>
        <v/>
      </c>
      <c r="J215" t="n">
        <v>1</v>
      </c>
      <c r="K215">
        <f>1/('fuels and tailpipe emissions'!$C$3*3.6)</f>
        <v/>
      </c>
      <c r="L215">
        <f>1/3.6*1.1</f>
        <v/>
      </c>
      <c r="M215">
        <f>1/'vehicles specifications'!J77</f>
        <v/>
      </c>
      <c r="N215" t="n">
        <v>1</v>
      </c>
      <c r="O215">
        <f>1</f>
        <v/>
      </c>
      <c r="P215" t="n">
        <v>1</v>
      </c>
      <c r="Q215" t="n">
        <v>1</v>
      </c>
      <c r="R215">
        <f>-1-'vehicles specifications'!AD77</f>
        <v/>
      </c>
      <c r="S215" t="n">
        <v>1</v>
      </c>
      <c r="T215" t="n">
        <v>1</v>
      </c>
      <c r="U215" t="n">
        <v>1</v>
      </c>
      <c r="V215" t="n">
        <v>1</v>
      </c>
      <c r="W215" t="n">
        <v>1</v>
      </c>
      <c r="X215" t="n">
        <v>1</v>
      </c>
      <c r="Y215" t="n">
        <v>1</v>
      </c>
      <c r="Z215" t="n">
        <v>1</v>
      </c>
      <c r="AA215" t="n">
        <v>1</v>
      </c>
      <c r="AB215" t="n">
        <v>1</v>
      </c>
      <c r="AC215" t="n">
        <v>1</v>
      </c>
      <c r="AD215" t="n">
        <v>1</v>
      </c>
      <c r="AE215" t="n">
        <v>1</v>
      </c>
      <c r="AF215" t="n">
        <v>1</v>
      </c>
      <c r="AG215" t="n">
        <v>1</v>
      </c>
      <c r="AH215" t="n">
        <v>1</v>
      </c>
      <c r="AI215" t="n">
        <v>1</v>
      </c>
      <c r="AJ215" t="n">
        <v>1</v>
      </c>
      <c r="AK215" t="n">
        <v>1</v>
      </c>
      <c r="AL215" t="n">
        <v>1</v>
      </c>
      <c r="AM215" t="n">
        <v>1</v>
      </c>
      <c r="AN215" t="n">
        <v>1</v>
      </c>
      <c r="AO215" t="n">
        <v>1</v>
      </c>
      <c r="AP215" t="n">
        <v>1</v>
      </c>
      <c r="AQ215" t="n">
        <v>1</v>
      </c>
      <c r="AR215" t="n">
        <v>1</v>
      </c>
      <c r="AS215" t="n">
        <v>1</v>
      </c>
      <c r="AT215" t="n">
        <v>1</v>
      </c>
      <c r="AU215" t="n">
        <v>1</v>
      </c>
      <c r="AV215" t="n">
        <v>1</v>
      </c>
      <c r="AW215" t="n">
        <v>1</v>
      </c>
      <c r="AX215" t="n">
        <v>1</v>
      </c>
      <c r="AY215" t="n">
        <v>1</v>
      </c>
      <c r="AZ215" t="n">
        <v>1</v>
      </c>
      <c r="BA215" t="n">
        <v>1</v>
      </c>
      <c r="BB215" t="n">
        <v>1</v>
      </c>
      <c r="BC215" t="n">
        <v>1</v>
      </c>
      <c r="BD215" t="n">
        <v>1</v>
      </c>
      <c r="BE215" t="n">
        <v>1</v>
      </c>
      <c r="BF215" t="n">
        <v>1</v>
      </c>
      <c r="BG215" t="n">
        <v>1</v>
      </c>
      <c r="BH215" t="n">
        <v>1</v>
      </c>
      <c r="BI215" t="n">
        <v>1</v>
      </c>
      <c r="BJ215" t="n">
        <v>-1</v>
      </c>
      <c r="BK215" t="n">
        <v>-1</v>
      </c>
      <c r="BL215" t="n">
        <v>-1</v>
      </c>
    </row>
    <row r="216">
      <c r="A216" t="inlineStr">
        <is>
          <t>Scooter, battery electric, &lt;4kW - 2030 - LFP - CH</t>
        </is>
      </c>
      <c r="B216" t="n">
        <v>1</v>
      </c>
      <c r="C216" s="2">
        <f>'vehicles specifications'!S78</f>
        <v/>
      </c>
      <c r="D216" t="n">
        <v>1</v>
      </c>
      <c r="E216" t="n">
        <v>1</v>
      </c>
      <c r="F216">
        <f>1+'vehicles specifications'!AD78</f>
        <v/>
      </c>
      <c r="G216">
        <f>1+'vehicles specifications'!AD78</f>
        <v/>
      </c>
      <c r="J216" t="n">
        <v>1</v>
      </c>
      <c r="K216">
        <f>1/('fuels and tailpipe emissions'!$C$3*3.6)</f>
        <v/>
      </c>
      <c r="L216">
        <f>1/3.6*1.1</f>
        <v/>
      </c>
      <c r="M216">
        <f>1/'vehicles specifications'!J78</f>
        <v/>
      </c>
      <c r="N216" t="n">
        <v>1</v>
      </c>
      <c r="O216">
        <f>1</f>
        <v/>
      </c>
      <c r="P216" t="n">
        <v>1</v>
      </c>
      <c r="Q216" t="n">
        <v>1</v>
      </c>
      <c r="R216">
        <f>-1-'vehicles specifications'!AD78</f>
        <v/>
      </c>
      <c r="S216" t="n">
        <v>1</v>
      </c>
      <c r="T216" t="n">
        <v>1</v>
      </c>
      <c r="U216" t="n">
        <v>1</v>
      </c>
      <c r="V216" t="n">
        <v>1</v>
      </c>
      <c r="W216" t="n">
        <v>1</v>
      </c>
      <c r="X216" t="n">
        <v>1</v>
      </c>
      <c r="Y216" t="n">
        <v>1</v>
      </c>
      <c r="Z216" t="n">
        <v>1</v>
      </c>
      <c r="AA216" t="n">
        <v>1</v>
      </c>
      <c r="AB216" t="n">
        <v>1</v>
      </c>
      <c r="AC216" t="n">
        <v>1</v>
      </c>
      <c r="AD216" t="n">
        <v>1</v>
      </c>
      <c r="AE216" t="n">
        <v>1</v>
      </c>
      <c r="AF216" t="n">
        <v>1</v>
      </c>
      <c r="AG216" t="n">
        <v>1</v>
      </c>
      <c r="AH216" t="n">
        <v>1</v>
      </c>
      <c r="AI216" t="n">
        <v>1</v>
      </c>
      <c r="AJ216" t="n">
        <v>1</v>
      </c>
      <c r="AK216" t="n">
        <v>1</v>
      </c>
      <c r="AL216" t="n">
        <v>1</v>
      </c>
      <c r="AM216" t="n">
        <v>1</v>
      </c>
      <c r="AN216" t="n">
        <v>1</v>
      </c>
      <c r="AO216" t="n">
        <v>1</v>
      </c>
      <c r="AP216" t="n">
        <v>1</v>
      </c>
      <c r="AQ216" t="n">
        <v>1</v>
      </c>
      <c r="AR216" t="n">
        <v>1</v>
      </c>
      <c r="AS216" t="n">
        <v>1</v>
      </c>
      <c r="AT216" t="n">
        <v>1</v>
      </c>
      <c r="AU216" t="n">
        <v>1</v>
      </c>
      <c r="AV216" t="n">
        <v>1</v>
      </c>
      <c r="AW216" t="n">
        <v>1</v>
      </c>
      <c r="AX216" t="n">
        <v>1</v>
      </c>
      <c r="AY216" t="n">
        <v>1</v>
      </c>
      <c r="AZ216" t="n">
        <v>1</v>
      </c>
      <c r="BA216" t="n">
        <v>1</v>
      </c>
      <c r="BB216" t="n">
        <v>1</v>
      </c>
      <c r="BC216" t="n">
        <v>1</v>
      </c>
      <c r="BD216" t="n">
        <v>1</v>
      </c>
      <c r="BE216" t="n">
        <v>1</v>
      </c>
      <c r="BF216" t="n">
        <v>1</v>
      </c>
      <c r="BG216" t="n">
        <v>1</v>
      </c>
      <c r="BH216" t="n">
        <v>1</v>
      </c>
      <c r="BI216" t="n">
        <v>1</v>
      </c>
      <c r="BJ216" t="n">
        <v>-1</v>
      </c>
      <c r="BK216" t="n">
        <v>-1</v>
      </c>
      <c r="BL216" t="n">
        <v>-1</v>
      </c>
    </row>
    <row r="217">
      <c r="A217" t="inlineStr">
        <is>
          <t>Scooter, battery electric, &lt;4kW - 2040 - LFP - CH</t>
        </is>
      </c>
      <c r="B217" t="n">
        <v>1</v>
      </c>
      <c r="C217" s="2">
        <f>'vehicles specifications'!S79</f>
        <v/>
      </c>
      <c r="D217" t="n">
        <v>1</v>
      </c>
      <c r="E217" t="n">
        <v>1</v>
      </c>
      <c r="F217">
        <f>1+'vehicles specifications'!AD79</f>
        <v/>
      </c>
      <c r="G217">
        <f>1+'vehicles specifications'!AD79</f>
        <v/>
      </c>
      <c r="J217" t="n">
        <v>1</v>
      </c>
      <c r="K217">
        <f>1/('fuels and tailpipe emissions'!$C$3*3.6)</f>
        <v/>
      </c>
      <c r="L217">
        <f>1/3.6*1.1</f>
        <v/>
      </c>
      <c r="M217">
        <f>1/'vehicles specifications'!J79</f>
        <v/>
      </c>
      <c r="N217" t="n">
        <v>1</v>
      </c>
      <c r="O217">
        <f>1</f>
        <v/>
      </c>
      <c r="P217" t="n">
        <v>1</v>
      </c>
      <c r="Q217" t="n">
        <v>1</v>
      </c>
      <c r="R217">
        <f>-1-'vehicles specifications'!AD79</f>
        <v/>
      </c>
      <c r="S217" t="n">
        <v>1</v>
      </c>
      <c r="T217" t="n">
        <v>1</v>
      </c>
      <c r="U217" t="n">
        <v>1</v>
      </c>
      <c r="V217" t="n">
        <v>1</v>
      </c>
      <c r="W217" t="n">
        <v>1</v>
      </c>
      <c r="X217" t="n">
        <v>1</v>
      </c>
      <c r="Y217" t="n">
        <v>1</v>
      </c>
      <c r="Z217" t="n">
        <v>1</v>
      </c>
      <c r="AA217" t="n">
        <v>1</v>
      </c>
      <c r="AB217" t="n">
        <v>1</v>
      </c>
      <c r="AC217" t="n">
        <v>1</v>
      </c>
      <c r="AD217" t="n">
        <v>1</v>
      </c>
      <c r="AE217" t="n">
        <v>1</v>
      </c>
      <c r="AF217" t="n">
        <v>1</v>
      </c>
      <c r="AG217" t="n">
        <v>1</v>
      </c>
      <c r="AH217" t="n">
        <v>1</v>
      </c>
      <c r="AI217" t="n">
        <v>1</v>
      </c>
      <c r="AJ217" t="n">
        <v>1</v>
      </c>
      <c r="AK217" t="n">
        <v>1</v>
      </c>
      <c r="AL217" t="n">
        <v>1</v>
      </c>
      <c r="AM217" t="n">
        <v>1</v>
      </c>
      <c r="AN217" t="n">
        <v>1</v>
      </c>
      <c r="AO217" t="n">
        <v>1</v>
      </c>
      <c r="AP217" t="n">
        <v>1</v>
      </c>
      <c r="AQ217" t="n">
        <v>1</v>
      </c>
      <c r="AR217" t="n">
        <v>1</v>
      </c>
      <c r="AS217" t="n">
        <v>1</v>
      </c>
      <c r="AT217" t="n">
        <v>1</v>
      </c>
      <c r="AU217" t="n">
        <v>1</v>
      </c>
      <c r="AV217" t="n">
        <v>1</v>
      </c>
      <c r="AW217" t="n">
        <v>1</v>
      </c>
      <c r="AX217" t="n">
        <v>1</v>
      </c>
      <c r="AY217" t="n">
        <v>1</v>
      </c>
      <c r="AZ217" t="n">
        <v>1</v>
      </c>
      <c r="BA217" t="n">
        <v>1</v>
      </c>
      <c r="BB217" t="n">
        <v>1</v>
      </c>
      <c r="BC217" t="n">
        <v>1</v>
      </c>
      <c r="BD217" t="n">
        <v>1</v>
      </c>
      <c r="BE217" t="n">
        <v>1</v>
      </c>
      <c r="BF217" t="n">
        <v>1</v>
      </c>
      <c r="BG217" t="n">
        <v>1</v>
      </c>
      <c r="BH217" t="n">
        <v>1</v>
      </c>
      <c r="BI217" t="n">
        <v>1</v>
      </c>
      <c r="BJ217" t="n">
        <v>-1</v>
      </c>
      <c r="BK217" t="n">
        <v>-1</v>
      </c>
      <c r="BL217" t="n">
        <v>-1</v>
      </c>
    </row>
    <row r="218">
      <c r="A218" t="inlineStr">
        <is>
          <t>Scooter, battery electric, &lt;4kW - 2050 - LFP - CH</t>
        </is>
      </c>
      <c r="B218" t="n">
        <v>1</v>
      </c>
      <c r="C218" s="2">
        <f>'vehicles specifications'!S80</f>
        <v/>
      </c>
      <c r="D218" t="n">
        <v>1</v>
      </c>
      <c r="E218" t="n">
        <v>1</v>
      </c>
      <c r="F218">
        <f>1+'vehicles specifications'!AD80</f>
        <v/>
      </c>
      <c r="G218">
        <f>1+'vehicles specifications'!AD80</f>
        <v/>
      </c>
      <c r="J218" t="n">
        <v>1</v>
      </c>
      <c r="K218">
        <f>1/('fuels and tailpipe emissions'!$C$3*3.6)</f>
        <v/>
      </c>
      <c r="L218">
        <f>1/3.6*1.1</f>
        <v/>
      </c>
      <c r="M218">
        <f>1/'vehicles specifications'!J80</f>
        <v/>
      </c>
      <c r="N218" t="n">
        <v>1</v>
      </c>
      <c r="O218">
        <f>1</f>
        <v/>
      </c>
      <c r="P218" t="n">
        <v>1</v>
      </c>
      <c r="Q218" t="n">
        <v>1</v>
      </c>
      <c r="R218">
        <f>-1-'vehicles specifications'!AD80</f>
        <v/>
      </c>
      <c r="S218" t="n">
        <v>1</v>
      </c>
      <c r="T218" t="n">
        <v>1</v>
      </c>
      <c r="U218" t="n">
        <v>1</v>
      </c>
      <c r="V218" t="n">
        <v>1</v>
      </c>
      <c r="W218" t="n">
        <v>1</v>
      </c>
      <c r="X218" t="n">
        <v>1</v>
      </c>
      <c r="Y218" t="n">
        <v>1</v>
      </c>
      <c r="Z218" t="n">
        <v>1</v>
      </c>
      <c r="AA218" t="n">
        <v>1</v>
      </c>
      <c r="AB218" t="n">
        <v>1</v>
      </c>
      <c r="AC218" t="n">
        <v>1</v>
      </c>
      <c r="AD218" t="n">
        <v>1</v>
      </c>
      <c r="AE218" t="n">
        <v>1</v>
      </c>
      <c r="AF218" t="n">
        <v>1</v>
      </c>
      <c r="AG218" t="n">
        <v>1</v>
      </c>
      <c r="AH218" t="n">
        <v>1</v>
      </c>
      <c r="AI218" t="n">
        <v>1</v>
      </c>
      <c r="AJ218" t="n">
        <v>1</v>
      </c>
      <c r="AK218" t="n">
        <v>1</v>
      </c>
      <c r="AL218" t="n">
        <v>1</v>
      </c>
      <c r="AM218" t="n">
        <v>1</v>
      </c>
      <c r="AN218" t="n">
        <v>1</v>
      </c>
      <c r="AO218" t="n">
        <v>1</v>
      </c>
      <c r="AP218" t="n">
        <v>1</v>
      </c>
      <c r="AQ218" t="n">
        <v>1</v>
      </c>
      <c r="AR218" t="n">
        <v>1</v>
      </c>
      <c r="AS218" t="n">
        <v>1</v>
      </c>
      <c r="AT218" t="n">
        <v>1</v>
      </c>
      <c r="AU218" t="n">
        <v>1</v>
      </c>
      <c r="AV218" t="n">
        <v>1</v>
      </c>
      <c r="AW218" t="n">
        <v>1</v>
      </c>
      <c r="AX218" t="n">
        <v>1</v>
      </c>
      <c r="AY218" t="n">
        <v>1</v>
      </c>
      <c r="AZ218" t="n">
        <v>1</v>
      </c>
      <c r="BA218" t="n">
        <v>1</v>
      </c>
      <c r="BB218" t="n">
        <v>1</v>
      </c>
      <c r="BC218" t="n">
        <v>1</v>
      </c>
      <c r="BD218" t="n">
        <v>1</v>
      </c>
      <c r="BE218" t="n">
        <v>1</v>
      </c>
      <c r="BF218" t="n">
        <v>1</v>
      </c>
      <c r="BG218" t="n">
        <v>1</v>
      </c>
      <c r="BH218" t="n">
        <v>1</v>
      </c>
      <c r="BI218" t="n">
        <v>1</v>
      </c>
      <c r="BJ218" t="n">
        <v>-1</v>
      </c>
      <c r="BK218" t="n">
        <v>-1</v>
      </c>
      <c r="BL218" t="n">
        <v>-1</v>
      </c>
    </row>
    <row r="219">
      <c r="A219" t="inlineStr">
        <is>
          <t>Scooter, battery electric, &lt;4kW - 2020 - NCA - CH</t>
        </is>
      </c>
      <c r="B219" t="n">
        <v>1</v>
      </c>
      <c r="C219" s="2">
        <f>'vehicles specifications'!S81</f>
        <v/>
      </c>
      <c r="D219" t="n">
        <v>1</v>
      </c>
      <c r="E219" t="n">
        <v>1</v>
      </c>
      <c r="F219">
        <f>1+'vehicles specifications'!AD81</f>
        <v/>
      </c>
      <c r="G219">
        <f>1+'vehicles specifications'!AD81</f>
        <v/>
      </c>
      <c r="J219" t="n">
        <v>1</v>
      </c>
      <c r="K219">
        <f>1/('fuels and tailpipe emissions'!$C$3*3.6)</f>
        <v/>
      </c>
      <c r="L219">
        <f>1/3.6*1.1</f>
        <v/>
      </c>
      <c r="M219">
        <f>1/'vehicles specifications'!J81</f>
        <v/>
      </c>
      <c r="N219" t="n">
        <v>1</v>
      </c>
      <c r="O219">
        <f>1</f>
        <v/>
      </c>
      <c r="P219" t="n">
        <v>1</v>
      </c>
      <c r="Q219" t="n">
        <v>1</v>
      </c>
      <c r="R219">
        <f>-1-'vehicles specifications'!AD81</f>
        <v/>
      </c>
      <c r="S219" t="n">
        <v>1</v>
      </c>
      <c r="T219" t="n">
        <v>1</v>
      </c>
      <c r="U219" t="n">
        <v>1</v>
      </c>
      <c r="V219" t="n">
        <v>1</v>
      </c>
      <c r="W219" t="n">
        <v>1</v>
      </c>
      <c r="X219" t="n">
        <v>1</v>
      </c>
      <c r="Y219" t="n">
        <v>1</v>
      </c>
      <c r="Z219" t="n">
        <v>1</v>
      </c>
      <c r="AA219" t="n">
        <v>1</v>
      </c>
      <c r="AB219" t="n">
        <v>1</v>
      </c>
      <c r="AC219" t="n">
        <v>1</v>
      </c>
      <c r="AD219" t="n">
        <v>1</v>
      </c>
      <c r="AE219" t="n">
        <v>1</v>
      </c>
      <c r="AF219" t="n">
        <v>1</v>
      </c>
      <c r="AG219" t="n">
        <v>1</v>
      </c>
      <c r="AH219" t="n">
        <v>1</v>
      </c>
      <c r="AI219" t="n">
        <v>1</v>
      </c>
      <c r="AJ219" t="n">
        <v>1</v>
      </c>
      <c r="AK219" t="n">
        <v>1</v>
      </c>
      <c r="AL219" t="n">
        <v>1</v>
      </c>
      <c r="AM219" t="n">
        <v>1</v>
      </c>
      <c r="AN219" t="n">
        <v>1</v>
      </c>
      <c r="AO219" t="n">
        <v>1</v>
      </c>
      <c r="AP219" t="n">
        <v>1</v>
      </c>
      <c r="AQ219" t="n">
        <v>1</v>
      </c>
      <c r="AR219" t="n">
        <v>1</v>
      </c>
      <c r="AS219" t="n">
        <v>1</v>
      </c>
      <c r="AT219" t="n">
        <v>1</v>
      </c>
      <c r="AU219" t="n">
        <v>1</v>
      </c>
      <c r="AV219" t="n">
        <v>1</v>
      </c>
      <c r="AW219" t="n">
        <v>1</v>
      </c>
      <c r="AX219" t="n">
        <v>1</v>
      </c>
      <c r="AY219" t="n">
        <v>1</v>
      </c>
      <c r="AZ219" t="n">
        <v>1</v>
      </c>
      <c r="BA219" t="n">
        <v>1</v>
      </c>
      <c r="BB219" t="n">
        <v>1</v>
      </c>
      <c r="BC219" t="n">
        <v>1</v>
      </c>
      <c r="BD219" t="n">
        <v>1</v>
      </c>
      <c r="BE219" t="n">
        <v>1</v>
      </c>
      <c r="BF219" t="n">
        <v>1</v>
      </c>
      <c r="BG219" t="n">
        <v>1</v>
      </c>
      <c r="BH219" t="n">
        <v>1</v>
      </c>
      <c r="BI219" t="n">
        <v>1</v>
      </c>
      <c r="BJ219" t="n">
        <v>-1</v>
      </c>
      <c r="BK219" t="n">
        <v>-1</v>
      </c>
      <c r="BL219" t="n">
        <v>-1</v>
      </c>
    </row>
    <row r="220">
      <c r="A220" t="inlineStr">
        <is>
          <t>Scooter, battery electric, &lt;4kW - 2030 - NCA - CH</t>
        </is>
      </c>
      <c r="B220" t="n">
        <v>1</v>
      </c>
      <c r="C220" s="2">
        <f>'vehicles specifications'!S82</f>
        <v/>
      </c>
      <c r="D220" t="n">
        <v>1</v>
      </c>
      <c r="E220" t="n">
        <v>1</v>
      </c>
      <c r="F220">
        <f>1+'vehicles specifications'!AD82</f>
        <v/>
      </c>
      <c r="G220">
        <f>1+'vehicles specifications'!AD82</f>
        <v/>
      </c>
      <c r="J220" t="n">
        <v>1</v>
      </c>
      <c r="K220">
        <f>1/('fuels and tailpipe emissions'!$C$3*3.6)</f>
        <v/>
      </c>
      <c r="L220">
        <f>1/3.6*1.1</f>
        <v/>
      </c>
      <c r="M220">
        <f>1/'vehicles specifications'!J82</f>
        <v/>
      </c>
      <c r="N220" t="n">
        <v>1</v>
      </c>
      <c r="O220">
        <f>1</f>
        <v/>
      </c>
      <c r="P220" t="n">
        <v>1</v>
      </c>
      <c r="Q220" t="n">
        <v>1</v>
      </c>
      <c r="R220">
        <f>-1-'vehicles specifications'!AD82</f>
        <v/>
      </c>
      <c r="S220" t="n">
        <v>1</v>
      </c>
      <c r="T220" t="n">
        <v>1</v>
      </c>
      <c r="U220" t="n">
        <v>1</v>
      </c>
      <c r="V220" t="n">
        <v>1</v>
      </c>
      <c r="W220" t="n">
        <v>1</v>
      </c>
      <c r="X220" t="n">
        <v>1</v>
      </c>
      <c r="Y220" t="n">
        <v>1</v>
      </c>
      <c r="Z220" t="n">
        <v>1</v>
      </c>
      <c r="AA220" t="n">
        <v>1</v>
      </c>
      <c r="AB220" t="n">
        <v>1</v>
      </c>
      <c r="AC220" t="n">
        <v>1</v>
      </c>
      <c r="AD220" t="n">
        <v>1</v>
      </c>
      <c r="AE220" t="n">
        <v>1</v>
      </c>
      <c r="AF220" t="n">
        <v>1</v>
      </c>
      <c r="AG220" t="n">
        <v>1</v>
      </c>
      <c r="AH220" t="n">
        <v>1</v>
      </c>
      <c r="AI220" t="n">
        <v>1</v>
      </c>
      <c r="AJ220" t="n">
        <v>1</v>
      </c>
      <c r="AK220" t="n">
        <v>1</v>
      </c>
      <c r="AL220" t="n">
        <v>1</v>
      </c>
      <c r="AM220" t="n">
        <v>1</v>
      </c>
      <c r="AN220" t="n">
        <v>1</v>
      </c>
      <c r="AO220" t="n">
        <v>1</v>
      </c>
      <c r="AP220" t="n">
        <v>1</v>
      </c>
      <c r="AQ220" t="n">
        <v>1</v>
      </c>
      <c r="AR220" t="n">
        <v>1</v>
      </c>
      <c r="AS220" t="n">
        <v>1</v>
      </c>
      <c r="AT220" t="n">
        <v>1</v>
      </c>
      <c r="AU220" t="n">
        <v>1</v>
      </c>
      <c r="AV220" t="n">
        <v>1</v>
      </c>
      <c r="AW220" t="n">
        <v>1</v>
      </c>
      <c r="AX220" t="n">
        <v>1</v>
      </c>
      <c r="AY220" t="n">
        <v>1</v>
      </c>
      <c r="AZ220" t="n">
        <v>1</v>
      </c>
      <c r="BA220" t="n">
        <v>1</v>
      </c>
      <c r="BB220" t="n">
        <v>1</v>
      </c>
      <c r="BC220" t="n">
        <v>1</v>
      </c>
      <c r="BD220" t="n">
        <v>1</v>
      </c>
      <c r="BE220" t="n">
        <v>1</v>
      </c>
      <c r="BF220" t="n">
        <v>1</v>
      </c>
      <c r="BG220" t="n">
        <v>1</v>
      </c>
      <c r="BH220" t="n">
        <v>1</v>
      </c>
      <c r="BI220" t="n">
        <v>1</v>
      </c>
      <c r="BJ220" t="n">
        <v>-1</v>
      </c>
      <c r="BK220" t="n">
        <v>-1</v>
      </c>
      <c r="BL220" t="n">
        <v>-1</v>
      </c>
    </row>
    <row r="221">
      <c r="A221" t="inlineStr">
        <is>
          <t>Scooter, battery electric, &lt;4kW - 2040 - NCA - CH</t>
        </is>
      </c>
      <c r="B221" t="n">
        <v>1</v>
      </c>
      <c r="C221" s="2">
        <f>'vehicles specifications'!S83</f>
        <v/>
      </c>
      <c r="D221" t="n">
        <v>1</v>
      </c>
      <c r="E221" t="n">
        <v>1</v>
      </c>
      <c r="F221">
        <f>1+'vehicles specifications'!AD83</f>
        <v/>
      </c>
      <c r="G221">
        <f>1+'vehicles specifications'!AD83</f>
        <v/>
      </c>
      <c r="J221" t="n">
        <v>1</v>
      </c>
      <c r="K221">
        <f>1/('fuels and tailpipe emissions'!$C$3*3.6)</f>
        <v/>
      </c>
      <c r="L221">
        <f>1/3.6*1.1</f>
        <v/>
      </c>
      <c r="M221">
        <f>1/'vehicles specifications'!J83</f>
        <v/>
      </c>
      <c r="N221" t="n">
        <v>1</v>
      </c>
      <c r="O221">
        <f>1</f>
        <v/>
      </c>
      <c r="P221" t="n">
        <v>1</v>
      </c>
      <c r="Q221" t="n">
        <v>1</v>
      </c>
      <c r="R221">
        <f>-1-'vehicles specifications'!AD83</f>
        <v/>
      </c>
      <c r="S221" t="n">
        <v>1</v>
      </c>
      <c r="T221" t="n">
        <v>1</v>
      </c>
      <c r="U221" t="n">
        <v>1</v>
      </c>
      <c r="V221" t="n">
        <v>1</v>
      </c>
      <c r="W221" t="n">
        <v>1</v>
      </c>
      <c r="X221" t="n">
        <v>1</v>
      </c>
      <c r="Y221" t="n">
        <v>1</v>
      </c>
      <c r="Z221" t="n">
        <v>1</v>
      </c>
      <c r="AA221" t="n">
        <v>1</v>
      </c>
      <c r="AB221" t="n">
        <v>1</v>
      </c>
      <c r="AC221" t="n">
        <v>1</v>
      </c>
      <c r="AD221" t="n">
        <v>1</v>
      </c>
      <c r="AE221" t="n">
        <v>1</v>
      </c>
      <c r="AF221" t="n">
        <v>1</v>
      </c>
      <c r="AG221" t="n">
        <v>1</v>
      </c>
      <c r="AH221" t="n">
        <v>1</v>
      </c>
      <c r="AI221" t="n">
        <v>1</v>
      </c>
      <c r="AJ221" t="n">
        <v>1</v>
      </c>
      <c r="AK221" t="n">
        <v>1</v>
      </c>
      <c r="AL221" t="n">
        <v>1</v>
      </c>
      <c r="AM221" t="n">
        <v>1</v>
      </c>
      <c r="AN221" t="n">
        <v>1</v>
      </c>
      <c r="AO221" t="n">
        <v>1</v>
      </c>
      <c r="AP221" t="n">
        <v>1</v>
      </c>
      <c r="AQ221" t="n">
        <v>1</v>
      </c>
      <c r="AR221" t="n">
        <v>1</v>
      </c>
      <c r="AS221" t="n">
        <v>1</v>
      </c>
      <c r="AT221" t="n">
        <v>1</v>
      </c>
      <c r="AU221" t="n">
        <v>1</v>
      </c>
      <c r="AV221" t="n">
        <v>1</v>
      </c>
      <c r="AW221" t="n">
        <v>1</v>
      </c>
      <c r="AX221" t="n">
        <v>1</v>
      </c>
      <c r="AY221" t="n">
        <v>1</v>
      </c>
      <c r="AZ221" t="n">
        <v>1</v>
      </c>
      <c r="BA221" t="n">
        <v>1</v>
      </c>
      <c r="BB221" t="n">
        <v>1</v>
      </c>
      <c r="BC221" t="n">
        <v>1</v>
      </c>
      <c r="BD221" t="n">
        <v>1</v>
      </c>
      <c r="BE221" t="n">
        <v>1</v>
      </c>
      <c r="BF221" t="n">
        <v>1</v>
      </c>
      <c r="BG221" t="n">
        <v>1</v>
      </c>
      <c r="BH221" t="n">
        <v>1</v>
      </c>
      <c r="BI221" t="n">
        <v>1</v>
      </c>
      <c r="BJ221" t="n">
        <v>-1</v>
      </c>
      <c r="BK221" t="n">
        <v>-1</v>
      </c>
      <c r="BL221" t="n">
        <v>-1</v>
      </c>
    </row>
    <row r="222">
      <c r="A222" t="inlineStr">
        <is>
          <t>Scooter, battery electric, &lt;4kW - 2050 - NCA - CH</t>
        </is>
      </c>
      <c r="B222" t="n">
        <v>1</v>
      </c>
      <c r="C222" s="2">
        <f>'vehicles specifications'!S84</f>
        <v/>
      </c>
      <c r="D222" t="n">
        <v>1</v>
      </c>
      <c r="E222" t="n">
        <v>1</v>
      </c>
      <c r="F222">
        <f>1+'vehicles specifications'!AD84</f>
        <v/>
      </c>
      <c r="G222">
        <f>1+'vehicles specifications'!AD84</f>
        <v/>
      </c>
      <c r="J222" t="n">
        <v>1</v>
      </c>
      <c r="K222">
        <f>1/('fuels and tailpipe emissions'!$C$3*3.6)</f>
        <v/>
      </c>
      <c r="L222">
        <f>1/3.6*1.1</f>
        <v/>
      </c>
      <c r="M222">
        <f>1/'vehicles specifications'!J84</f>
        <v/>
      </c>
      <c r="N222" t="n">
        <v>1</v>
      </c>
      <c r="O222">
        <f>1</f>
        <v/>
      </c>
      <c r="P222" t="n">
        <v>1</v>
      </c>
      <c r="Q222" t="n">
        <v>1</v>
      </c>
      <c r="R222">
        <f>-1-'vehicles specifications'!AD84</f>
        <v/>
      </c>
      <c r="S222" t="n">
        <v>1</v>
      </c>
      <c r="T222" t="n">
        <v>1</v>
      </c>
      <c r="U222" t="n">
        <v>1</v>
      </c>
      <c r="V222" t="n">
        <v>1</v>
      </c>
      <c r="W222" t="n">
        <v>1</v>
      </c>
      <c r="X222" t="n">
        <v>1</v>
      </c>
      <c r="Y222" t="n">
        <v>1</v>
      </c>
      <c r="Z222" t="n">
        <v>1</v>
      </c>
      <c r="AA222" t="n">
        <v>1</v>
      </c>
      <c r="AB222" t="n">
        <v>1</v>
      </c>
      <c r="AC222" t="n">
        <v>1</v>
      </c>
      <c r="AD222" t="n">
        <v>1</v>
      </c>
      <c r="AE222" t="n">
        <v>1</v>
      </c>
      <c r="AF222" t="n">
        <v>1</v>
      </c>
      <c r="AG222" t="n">
        <v>1</v>
      </c>
      <c r="AH222" t="n">
        <v>1</v>
      </c>
      <c r="AI222" t="n">
        <v>1</v>
      </c>
      <c r="AJ222" t="n">
        <v>1</v>
      </c>
      <c r="AK222" t="n">
        <v>1</v>
      </c>
      <c r="AL222" t="n">
        <v>1</v>
      </c>
      <c r="AM222" t="n">
        <v>1</v>
      </c>
      <c r="AN222" t="n">
        <v>1</v>
      </c>
      <c r="AO222" t="n">
        <v>1</v>
      </c>
      <c r="AP222" t="n">
        <v>1</v>
      </c>
      <c r="AQ222" t="n">
        <v>1</v>
      </c>
      <c r="AR222" t="n">
        <v>1</v>
      </c>
      <c r="AS222" t="n">
        <v>1</v>
      </c>
      <c r="AT222" t="n">
        <v>1</v>
      </c>
      <c r="AU222" t="n">
        <v>1</v>
      </c>
      <c r="AV222" t="n">
        <v>1</v>
      </c>
      <c r="AW222" t="n">
        <v>1</v>
      </c>
      <c r="AX222" t="n">
        <v>1</v>
      </c>
      <c r="AY222" t="n">
        <v>1</v>
      </c>
      <c r="AZ222" t="n">
        <v>1</v>
      </c>
      <c r="BA222" t="n">
        <v>1</v>
      </c>
      <c r="BB222" t="n">
        <v>1</v>
      </c>
      <c r="BC222" t="n">
        <v>1</v>
      </c>
      <c r="BD222" t="n">
        <v>1</v>
      </c>
      <c r="BE222" t="n">
        <v>1</v>
      </c>
      <c r="BF222" t="n">
        <v>1</v>
      </c>
      <c r="BG222" t="n">
        <v>1</v>
      </c>
      <c r="BH222" t="n">
        <v>1</v>
      </c>
      <c r="BI222" t="n">
        <v>1</v>
      </c>
      <c r="BJ222" t="n">
        <v>-1</v>
      </c>
      <c r="BK222" t="n">
        <v>-1</v>
      </c>
      <c r="BL222" t="n">
        <v>-1</v>
      </c>
    </row>
    <row r="223">
      <c r="A223" t="inlineStr">
        <is>
          <t>Scooter, battery electric, 4-11kW - 2020 - NMC - CH</t>
        </is>
      </c>
      <c r="B223" t="n">
        <v>1</v>
      </c>
      <c r="C223" s="2">
        <f>'vehicles specifications'!S81</f>
        <v/>
      </c>
      <c r="D223" t="n">
        <v>1</v>
      </c>
      <c r="E223" t="n">
        <v>1</v>
      </c>
      <c r="F223">
        <f>1+'vehicles specifications'!AD81</f>
        <v/>
      </c>
      <c r="G223">
        <f>1+'vehicles specifications'!AD81</f>
        <v/>
      </c>
      <c r="J223" t="n">
        <v>1</v>
      </c>
      <c r="K223">
        <f>1/('fuels and tailpipe emissions'!$C$3*3.6)</f>
        <v/>
      </c>
      <c r="L223">
        <f>1/3.6*1.1</f>
        <v/>
      </c>
      <c r="M223">
        <f>1/'vehicles specifications'!J81</f>
        <v/>
      </c>
      <c r="N223" t="n">
        <v>1</v>
      </c>
      <c r="O223">
        <f>1</f>
        <v/>
      </c>
      <c r="P223" t="n">
        <v>1</v>
      </c>
      <c r="Q223" t="n">
        <v>1</v>
      </c>
      <c r="R223">
        <f>-1-'vehicles specifications'!AD81</f>
        <v/>
      </c>
      <c r="S223" t="n">
        <v>1</v>
      </c>
      <c r="T223" t="n">
        <v>1</v>
      </c>
      <c r="U223" t="n">
        <v>1</v>
      </c>
      <c r="V223" t="n">
        <v>1</v>
      </c>
      <c r="W223" t="n">
        <v>1</v>
      </c>
      <c r="X223" t="n">
        <v>1</v>
      </c>
      <c r="Y223" t="n">
        <v>1</v>
      </c>
      <c r="Z223" t="n">
        <v>1</v>
      </c>
      <c r="AA223" t="n">
        <v>1</v>
      </c>
      <c r="AB223" t="n">
        <v>1</v>
      </c>
      <c r="AC223" t="n">
        <v>1</v>
      </c>
      <c r="AD223" t="n">
        <v>1</v>
      </c>
      <c r="AE223" t="n">
        <v>1</v>
      </c>
      <c r="AF223" t="n">
        <v>1</v>
      </c>
      <c r="AG223" t="n">
        <v>1</v>
      </c>
      <c r="AH223" t="n">
        <v>1</v>
      </c>
      <c r="AI223" t="n">
        <v>1</v>
      </c>
      <c r="AJ223" t="n">
        <v>1</v>
      </c>
      <c r="AK223" t="n">
        <v>1</v>
      </c>
      <c r="AL223" t="n">
        <v>1</v>
      </c>
      <c r="AM223" t="n">
        <v>1</v>
      </c>
      <c r="AN223" t="n">
        <v>1</v>
      </c>
      <c r="AO223" t="n">
        <v>1</v>
      </c>
      <c r="AP223" t="n">
        <v>1</v>
      </c>
      <c r="AQ223" t="n">
        <v>1</v>
      </c>
      <c r="AR223" t="n">
        <v>1</v>
      </c>
      <c r="AS223" t="n">
        <v>1</v>
      </c>
      <c r="AT223" t="n">
        <v>1</v>
      </c>
      <c r="AU223" t="n">
        <v>1</v>
      </c>
      <c r="AV223" t="n">
        <v>1</v>
      </c>
      <c r="AW223" t="n">
        <v>1</v>
      </c>
      <c r="AX223" t="n">
        <v>1</v>
      </c>
      <c r="AY223" t="n">
        <v>1</v>
      </c>
      <c r="AZ223" t="n">
        <v>1</v>
      </c>
      <c r="BA223" t="n">
        <v>1</v>
      </c>
      <c r="BB223" t="n">
        <v>1</v>
      </c>
      <c r="BC223" t="n">
        <v>1</v>
      </c>
      <c r="BD223" t="n">
        <v>1</v>
      </c>
      <c r="BE223" t="n">
        <v>1</v>
      </c>
      <c r="BF223" t="n">
        <v>1</v>
      </c>
      <c r="BG223" t="n">
        <v>1</v>
      </c>
      <c r="BH223" t="n">
        <v>1</v>
      </c>
      <c r="BI223" t="n">
        <v>1</v>
      </c>
      <c r="BJ223" t="n">
        <v>-1</v>
      </c>
      <c r="BK223" t="n">
        <v>-1</v>
      </c>
      <c r="BL223" t="n">
        <v>-1</v>
      </c>
    </row>
    <row r="224">
      <c r="A224" t="inlineStr">
        <is>
          <t>Scooter, battery electric, 4-11kW - 2030 - NMC - CH</t>
        </is>
      </c>
      <c r="B224" t="n">
        <v>1</v>
      </c>
      <c r="C224" s="2">
        <f>'vehicles specifications'!S82</f>
        <v/>
      </c>
      <c r="D224" t="n">
        <v>1</v>
      </c>
      <c r="E224" t="n">
        <v>1</v>
      </c>
      <c r="F224">
        <f>1+'vehicles specifications'!AD82</f>
        <v/>
      </c>
      <c r="G224">
        <f>1+'vehicles specifications'!AD82</f>
        <v/>
      </c>
      <c r="J224" t="n">
        <v>1</v>
      </c>
      <c r="K224">
        <f>1/('fuels and tailpipe emissions'!$C$3*3.6)</f>
        <v/>
      </c>
      <c r="L224">
        <f>1/3.6*1.1</f>
        <v/>
      </c>
      <c r="M224">
        <f>1/'vehicles specifications'!J82</f>
        <v/>
      </c>
      <c r="N224" t="n">
        <v>1</v>
      </c>
      <c r="O224">
        <f>1</f>
        <v/>
      </c>
      <c r="P224" t="n">
        <v>1</v>
      </c>
      <c r="Q224" t="n">
        <v>1</v>
      </c>
      <c r="R224">
        <f>-1-'vehicles specifications'!AD82</f>
        <v/>
      </c>
      <c r="S224" t="n">
        <v>1</v>
      </c>
      <c r="T224" t="n">
        <v>1</v>
      </c>
      <c r="U224" t="n">
        <v>1</v>
      </c>
      <c r="V224" t="n">
        <v>1</v>
      </c>
      <c r="W224" t="n">
        <v>1</v>
      </c>
      <c r="X224" t="n">
        <v>1</v>
      </c>
      <c r="Y224" t="n">
        <v>1</v>
      </c>
      <c r="Z224" t="n">
        <v>1</v>
      </c>
      <c r="AA224" t="n">
        <v>1</v>
      </c>
      <c r="AB224" t="n">
        <v>1</v>
      </c>
      <c r="AC224" t="n">
        <v>1</v>
      </c>
      <c r="AD224" t="n">
        <v>1</v>
      </c>
      <c r="AE224" t="n">
        <v>1</v>
      </c>
      <c r="AF224" t="n">
        <v>1</v>
      </c>
      <c r="AG224" t="n">
        <v>1</v>
      </c>
      <c r="AH224" t="n">
        <v>1</v>
      </c>
      <c r="AI224" t="n">
        <v>1</v>
      </c>
      <c r="AJ224" t="n">
        <v>1</v>
      </c>
      <c r="AK224" t="n">
        <v>1</v>
      </c>
      <c r="AL224" t="n">
        <v>1</v>
      </c>
      <c r="AM224" t="n">
        <v>1</v>
      </c>
      <c r="AN224" t="n">
        <v>1</v>
      </c>
      <c r="AO224" t="n">
        <v>1</v>
      </c>
      <c r="AP224" t="n">
        <v>1</v>
      </c>
      <c r="AQ224" t="n">
        <v>1</v>
      </c>
      <c r="AR224" t="n">
        <v>1</v>
      </c>
      <c r="AS224" t="n">
        <v>1</v>
      </c>
      <c r="AT224" t="n">
        <v>1</v>
      </c>
      <c r="AU224" t="n">
        <v>1</v>
      </c>
      <c r="AV224" t="n">
        <v>1</v>
      </c>
      <c r="AW224" t="n">
        <v>1</v>
      </c>
      <c r="AX224" t="n">
        <v>1</v>
      </c>
      <c r="AY224" t="n">
        <v>1</v>
      </c>
      <c r="AZ224" t="n">
        <v>1</v>
      </c>
      <c r="BA224" t="n">
        <v>1</v>
      </c>
      <c r="BB224" t="n">
        <v>1</v>
      </c>
      <c r="BC224" t="n">
        <v>1</v>
      </c>
      <c r="BD224" t="n">
        <v>1</v>
      </c>
      <c r="BE224" t="n">
        <v>1</v>
      </c>
      <c r="BF224" t="n">
        <v>1</v>
      </c>
      <c r="BG224" t="n">
        <v>1</v>
      </c>
      <c r="BH224" t="n">
        <v>1</v>
      </c>
      <c r="BI224" t="n">
        <v>1</v>
      </c>
      <c r="BJ224" t="n">
        <v>-1</v>
      </c>
      <c r="BK224" t="n">
        <v>-1</v>
      </c>
      <c r="BL224" t="n">
        <v>-1</v>
      </c>
    </row>
    <row r="225">
      <c r="A225" t="inlineStr">
        <is>
          <t>Scooter, battery electric, 4-11kW - 2040 - NMC - CH</t>
        </is>
      </c>
      <c r="B225" t="n">
        <v>1</v>
      </c>
      <c r="C225" s="2">
        <f>'vehicles specifications'!S83</f>
        <v/>
      </c>
      <c r="D225" t="n">
        <v>1</v>
      </c>
      <c r="E225" t="n">
        <v>1</v>
      </c>
      <c r="F225">
        <f>1+'vehicles specifications'!AD83</f>
        <v/>
      </c>
      <c r="G225">
        <f>1+'vehicles specifications'!AD83</f>
        <v/>
      </c>
      <c r="J225" t="n">
        <v>1</v>
      </c>
      <c r="K225">
        <f>1/('fuels and tailpipe emissions'!$C$3*3.6)</f>
        <v/>
      </c>
      <c r="L225">
        <f>1/3.6*1.1</f>
        <v/>
      </c>
      <c r="M225">
        <f>1/'vehicles specifications'!J83</f>
        <v/>
      </c>
      <c r="N225" t="n">
        <v>1</v>
      </c>
      <c r="O225">
        <f>1</f>
        <v/>
      </c>
      <c r="P225" t="n">
        <v>1</v>
      </c>
      <c r="Q225" t="n">
        <v>1</v>
      </c>
      <c r="R225">
        <f>-1-'vehicles specifications'!AD83</f>
        <v/>
      </c>
      <c r="S225" t="n">
        <v>1</v>
      </c>
      <c r="T225" t="n">
        <v>1</v>
      </c>
      <c r="U225" t="n">
        <v>1</v>
      </c>
      <c r="V225" t="n">
        <v>1</v>
      </c>
      <c r="W225" t="n">
        <v>1</v>
      </c>
      <c r="X225" t="n">
        <v>1</v>
      </c>
      <c r="Y225" t="n">
        <v>1</v>
      </c>
      <c r="Z225" t="n">
        <v>1</v>
      </c>
      <c r="AA225" t="n">
        <v>1</v>
      </c>
      <c r="AB225" t="n">
        <v>1</v>
      </c>
      <c r="AC225" t="n">
        <v>1</v>
      </c>
      <c r="AD225" t="n">
        <v>1</v>
      </c>
      <c r="AE225" t="n">
        <v>1</v>
      </c>
      <c r="AF225" t="n">
        <v>1</v>
      </c>
      <c r="AG225" t="n">
        <v>1</v>
      </c>
      <c r="AH225" t="n">
        <v>1</v>
      </c>
      <c r="AI225" t="n">
        <v>1</v>
      </c>
      <c r="AJ225" t="n">
        <v>1</v>
      </c>
      <c r="AK225" t="n">
        <v>1</v>
      </c>
      <c r="AL225" t="n">
        <v>1</v>
      </c>
      <c r="AM225" t="n">
        <v>1</v>
      </c>
      <c r="AN225" t="n">
        <v>1</v>
      </c>
      <c r="AO225" t="n">
        <v>1</v>
      </c>
      <c r="AP225" t="n">
        <v>1</v>
      </c>
      <c r="AQ225" t="n">
        <v>1</v>
      </c>
      <c r="AR225" t="n">
        <v>1</v>
      </c>
      <c r="AS225" t="n">
        <v>1</v>
      </c>
      <c r="AT225" t="n">
        <v>1</v>
      </c>
      <c r="AU225" t="n">
        <v>1</v>
      </c>
      <c r="AV225" t="n">
        <v>1</v>
      </c>
      <c r="AW225" t="n">
        <v>1</v>
      </c>
      <c r="AX225" t="n">
        <v>1</v>
      </c>
      <c r="AY225" t="n">
        <v>1</v>
      </c>
      <c r="AZ225" t="n">
        <v>1</v>
      </c>
      <c r="BA225" t="n">
        <v>1</v>
      </c>
      <c r="BB225" t="n">
        <v>1</v>
      </c>
      <c r="BC225" t="n">
        <v>1</v>
      </c>
      <c r="BD225" t="n">
        <v>1</v>
      </c>
      <c r="BE225" t="n">
        <v>1</v>
      </c>
      <c r="BF225" t="n">
        <v>1</v>
      </c>
      <c r="BG225" t="n">
        <v>1</v>
      </c>
      <c r="BH225" t="n">
        <v>1</v>
      </c>
      <c r="BI225" t="n">
        <v>1</v>
      </c>
      <c r="BJ225" t="n">
        <v>-1</v>
      </c>
      <c r="BK225" t="n">
        <v>-1</v>
      </c>
      <c r="BL225" t="n">
        <v>-1</v>
      </c>
    </row>
    <row r="226">
      <c r="A226" t="inlineStr">
        <is>
          <t>Scooter, battery electric, 4-11kW - 2050 - NMC - CH</t>
        </is>
      </c>
      <c r="B226" t="n">
        <v>1</v>
      </c>
      <c r="C226" s="2">
        <f>'vehicles specifications'!S84</f>
        <v/>
      </c>
      <c r="D226" t="n">
        <v>1</v>
      </c>
      <c r="E226" t="n">
        <v>1</v>
      </c>
      <c r="F226">
        <f>1+'vehicles specifications'!AD84</f>
        <v/>
      </c>
      <c r="G226">
        <f>1+'vehicles specifications'!AD84</f>
        <v/>
      </c>
      <c r="J226" t="n">
        <v>1</v>
      </c>
      <c r="K226">
        <f>1/('fuels and tailpipe emissions'!$C$3*3.6)</f>
        <v/>
      </c>
      <c r="L226">
        <f>1/3.6*1.1</f>
        <v/>
      </c>
      <c r="M226">
        <f>1/'vehicles specifications'!J84</f>
        <v/>
      </c>
      <c r="N226" t="n">
        <v>1</v>
      </c>
      <c r="O226">
        <f>1</f>
        <v/>
      </c>
      <c r="P226" t="n">
        <v>1</v>
      </c>
      <c r="Q226" t="n">
        <v>1</v>
      </c>
      <c r="R226">
        <f>-1-'vehicles specifications'!AD84</f>
        <v/>
      </c>
      <c r="S226" t="n">
        <v>1</v>
      </c>
      <c r="T226" t="n">
        <v>1</v>
      </c>
      <c r="U226" t="n">
        <v>1</v>
      </c>
      <c r="V226" t="n">
        <v>1</v>
      </c>
      <c r="W226" t="n">
        <v>1</v>
      </c>
      <c r="X226" t="n">
        <v>1</v>
      </c>
      <c r="Y226" t="n">
        <v>1</v>
      </c>
      <c r="Z226" t="n">
        <v>1</v>
      </c>
      <c r="AA226" t="n">
        <v>1</v>
      </c>
      <c r="AB226" t="n">
        <v>1</v>
      </c>
      <c r="AC226" t="n">
        <v>1</v>
      </c>
      <c r="AD226" t="n">
        <v>1</v>
      </c>
      <c r="AE226" t="n">
        <v>1</v>
      </c>
      <c r="AF226" t="n">
        <v>1</v>
      </c>
      <c r="AG226" t="n">
        <v>1</v>
      </c>
      <c r="AH226" t="n">
        <v>1</v>
      </c>
      <c r="AI226" t="n">
        <v>1</v>
      </c>
      <c r="AJ226" t="n">
        <v>1</v>
      </c>
      <c r="AK226" t="n">
        <v>1</v>
      </c>
      <c r="AL226" t="n">
        <v>1</v>
      </c>
      <c r="AM226" t="n">
        <v>1</v>
      </c>
      <c r="AN226" t="n">
        <v>1</v>
      </c>
      <c r="AO226" t="n">
        <v>1</v>
      </c>
      <c r="AP226" t="n">
        <v>1</v>
      </c>
      <c r="AQ226" t="n">
        <v>1</v>
      </c>
      <c r="AR226" t="n">
        <v>1</v>
      </c>
      <c r="AS226" t="n">
        <v>1</v>
      </c>
      <c r="AT226" t="n">
        <v>1</v>
      </c>
      <c r="AU226" t="n">
        <v>1</v>
      </c>
      <c r="AV226" t="n">
        <v>1</v>
      </c>
      <c r="AW226" t="n">
        <v>1</v>
      </c>
      <c r="AX226" t="n">
        <v>1</v>
      </c>
      <c r="AY226" t="n">
        <v>1</v>
      </c>
      <c r="AZ226" t="n">
        <v>1</v>
      </c>
      <c r="BA226" t="n">
        <v>1</v>
      </c>
      <c r="BB226" t="n">
        <v>1</v>
      </c>
      <c r="BC226" t="n">
        <v>1</v>
      </c>
      <c r="BD226" t="n">
        <v>1</v>
      </c>
      <c r="BE226" t="n">
        <v>1</v>
      </c>
      <c r="BF226" t="n">
        <v>1</v>
      </c>
      <c r="BG226" t="n">
        <v>1</v>
      </c>
      <c r="BH226" t="n">
        <v>1</v>
      </c>
      <c r="BI226" t="n">
        <v>1</v>
      </c>
      <c r="BJ226" t="n">
        <v>-1</v>
      </c>
      <c r="BK226" t="n">
        <v>-1</v>
      </c>
      <c r="BL226" t="n">
        <v>-1</v>
      </c>
    </row>
    <row r="227">
      <c r="A227" t="inlineStr">
        <is>
          <t>Scooter, battery electric, 4-11kW - 2020 - LFP - CH</t>
        </is>
      </c>
      <c r="B227" t="n">
        <v>1</v>
      </c>
      <c r="C227" s="2">
        <f>'vehicles specifications'!S85</f>
        <v/>
      </c>
      <c r="D227" t="n">
        <v>1</v>
      </c>
      <c r="E227" t="n">
        <v>1</v>
      </c>
      <c r="F227">
        <f>1+'vehicles specifications'!AD85</f>
        <v/>
      </c>
      <c r="G227">
        <f>1+'vehicles specifications'!AD85</f>
        <v/>
      </c>
      <c r="J227" t="n">
        <v>1</v>
      </c>
      <c r="K227">
        <f>1/('fuels and tailpipe emissions'!$C$3*3.6)</f>
        <v/>
      </c>
      <c r="L227">
        <f>1/3.6*1.1</f>
        <v/>
      </c>
      <c r="M227">
        <f>1/'vehicles specifications'!J85</f>
        <v/>
      </c>
      <c r="N227" t="n">
        <v>1</v>
      </c>
      <c r="O227">
        <f>1</f>
        <v/>
      </c>
      <c r="P227" t="n">
        <v>1</v>
      </c>
      <c r="Q227" t="n">
        <v>1</v>
      </c>
      <c r="R227">
        <f>-1-'vehicles specifications'!AD85</f>
        <v/>
      </c>
      <c r="S227" t="n">
        <v>1</v>
      </c>
      <c r="T227" t="n">
        <v>1</v>
      </c>
      <c r="U227" t="n">
        <v>1</v>
      </c>
      <c r="V227" t="n">
        <v>1</v>
      </c>
      <c r="W227" t="n">
        <v>1</v>
      </c>
      <c r="X227" t="n">
        <v>1</v>
      </c>
      <c r="Y227" t="n">
        <v>1</v>
      </c>
      <c r="Z227" t="n">
        <v>1</v>
      </c>
      <c r="AA227" t="n">
        <v>1</v>
      </c>
      <c r="AB227" t="n">
        <v>1</v>
      </c>
      <c r="AC227" t="n">
        <v>1</v>
      </c>
      <c r="AD227" t="n">
        <v>1</v>
      </c>
      <c r="AE227" t="n">
        <v>1</v>
      </c>
      <c r="AF227" t="n">
        <v>1</v>
      </c>
      <c r="AG227" t="n">
        <v>1</v>
      </c>
      <c r="AH227" t="n">
        <v>1</v>
      </c>
      <c r="AI227" t="n">
        <v>1</v>
      </c>
      <c r="AJ227" t="n">
        <v>1</v>
      </c>
      <c r="AK227" t="n">
        <v>1</v>
      </c>
      <c r="AL227" t="n">
        <v>1</v>
      </c>
      <c r="AM227" t="n">
        <v>1</v>
      </c>
      <c r="AN227" t="n">
        <v>1</v>
      </c>
      <c r="AO227" t="n">
        <v>1</v>
      </c>
      <c r="AP227" t="n">
        <v>1</v>
      </c>
      <c r="AQ227" t="n">
        <v>1</v>
      </c>
      <c r="AR227" t="n">
        <v>1</v>
      </c>
      <c r="AS227" t="n">
        <v>1</v>
      </c>
      <c r="AT227" t="n">
        <v>1</v>
      </c>
      <c r="AU227" t="n">
        <v>1</v>
      </c>
      <c r="AV227" t="n">
        <v>1</v>
      </c>
      <c r="AW227" t="n">
        <v>1</v>
      </c>
      <c r="AX227" t="n">
        <v>1</v>
      </c>
      <c r="AY227" t="n">
        <v>1</v>
      </c>
      <c r="AZ227" t="n">
        <v>1</v>
      </c>
      <c r="BA227" t="n">
        <v>1</v>
      </c>
      <c r="BB227" t="n">
        <v>1</v>
      </c>
      <c r="BC227" t="n">
        <v>1</v>
      </c>
      <c r="BD227" t="n">
        <v>1</v>
      </c>
      <c r="BE227" t="n">
        <v>1</v>
      </c>
      <c r="BF227" t="n">
        <v>1</v>
      </c>
      <c r="BG227" t="n">
        <v>1</v>
      </c>
      <c r="BH227" t="n">
        <v>1</v>
      </c>
      <c r="BI227" t="n">
        <v>1</v>
      </c>
      <c r="BJ227" t="n">
        <v>-1</v>
      </c>
      <c r="BK227" t="n">
        <v>-1</v>
      </c>
      <c r="BL227" t="n">
        <v>-1</v>
      </c>
    </row>
    <row r="228">
      <c r="A228" t="inlineStr">
        <is>
          <t>Scooter, battery electric, 4-11kW - 2030 - LFP - CH</t>
        </is>
      </c>
      <c r="B228" t="n">
        <v>1</v>
      </c>
      <c r="C228" s="2">
        <f>'vehicles specifications'!S86</f>
        <v/>
      </c>
      <c r="D228" t="n">
        <v>1</v>
      </c>
      <c r="E228" t="n">
        <v>1</v>
      </c>
      <c r="F228">
        <f>1+'vehicles specifications'!AD86</f>
        <v/>
      </c>
      <c r="G228">
        <f>1+'vehicles specifications'!AD86</f>
        <v/>
      </c>
      <c r="J228" t="n">
        <v>1</v>
      </c>
      <c r="K228">
        <f>1/('fuels and tailpipe emissions'!$C$3*3.6)</f>
        <v/>
      </c>
      <c r="L228">
        <f>1/3.6*1.1</f>
        <v/>
      </c>
      <c r="M228">
        <f>1/'vehicles specifications'!J86</f>
        <v/>
      </c>
      <c r="N228" t="n">
        <v>1</v>
      </c>
      <c r="O228">
        <f>1</f>
        <v/>
      </c>
      <c r="P228" t="n">
        <v>1</v>
      </c>
      <c r="Q228" t="n">
        <v>1</v>
      </c>
      <c r="R228">
        <f>-1-'vehicles specifications'!AD86</f>
        <v/>
      </c>
      <c r="S228" t="n">
        <v>1</v>
      </c>
      <c r="T228" t="n">
        <v>1</v>
      </c>
      <c r="U228" t="n">
        <v>1</v>
      </c>
      <c r="V228" t="n">
        <v>1</v>
      </c>
      <c r="W228" t="n">
        <v>1</v>
      </c>
      <c r="X228" t="n">
        <v>1</v>
      </c>
      <c r="Y228" t="n">
        <v>1</v>
      </c>
      <c r="Z228" t="n">
        <v>1</v>
      </c>
      <c r="AA228" t="n">
        <v>1</v>
      </c>
      <c r="AB228" t="n">
        <v>1</v>
      </c>
      <c r="AC228" t="n">
        <v>1</v>
      </c>
      <c r="AD228" t="n">
        <v>1</v>
      </c>
      <c r="AE228" t="n">
        <v>1</v>
      </c>
      <c r="AF228" t="n">
        <v>1</v>
      </c>
      <c r="AG228" t="n">
        <v>1</v>
      </c>
      <c r="AH228" t="n">
        <v>1</v>
      </c>
      <c r="AI228" t="n">
        <v>1</v>
      </c>
      <c r="AJ228" t="n">
        <v>1</v>
      </c>
      <c r="AK228" t="n">
        <v>1</v>
      </c>
      <c r="AL228" t="n">
        <v>1</v>
      </c>
      <c r="AM228" t="n">
        <v>1</v>
      </c>
      <c r="AN228" t="n">
        <v>1</v>
      </c>
      <c r="AO228" t="n">
        <v>1</v>
      </c>
      <c r="AP228" t="n">
        <v>1</v>
      </c>
      <c r="AQ228" t="n">
        <v>1</v>
      </c>
      <c r="AR228" t="n">
        <v>1</v>
      </c>
      <c r="AS228" t="n">
        <v>1</v>
      </c>
      <c r="AT228" t="n">
        <v>1</v>
      </c>
      <c r="AU228" t="n">
        <v>1</v>
      </c>
      <c r="AV228" t="n">
        <v>1</v>
      </c>
      <c r="AW228" t="n">
        <v>1</v>
      </c>
      <c r="AX228" t="n">
        <v>1</v>
      </c>
      <c r="AY228" t="n">
        <v>1</v>
      </c>
      <c r="AZ228" t="n">
        <v>1</v>
      </c>
      <c r="BA228" t="n">
        <v>1</v>
      </c>
      <c r="BB228" t="n">
        <v>1</v>
      </c>
      <c r="BC228" t="n">
        <v>1</v>
      </c>
      <c r="BD228" t="n">
        <v>1</v>
      </c>
      <c r="BE228" t="n">
        <v>1</v>
      </c>
      <c r="BF228" t="n">
        <v>1</v>
      </c>
      <c r="BG228" t="n">
        <v>1</v>
      </c>
      <c r="BH228" t="n">
        <v>1</v>
      </c>
      <c r="BI228" t="n">
        <v>1</v>
      </c>
      <c r="BJ228" t="n">
        <v>-1</v>
      </c>
      <c r="BK228" t="n">
        <v>-1</v>
      </c>
      <c r="BL228" t="n">
        <v>-1</v>
      </c>
    </row>
    <row r="229">
      <c r="A229" t="inlineStr">
        <is>
          <t>Scooter, battery electric, 4-11kW - 2040 - LFP - CH</t>
        </is>
      </c>
      <c r="B229" t="n">
        <v>1</v>
      </c>
      <c r="C229" s="2">
        <f>'vehicles specifications'!S87</f>
        <v/>
      </c>
      <c r="D229" t="n">
        <v>1</v>
      </c>
      <c r="E229" t="n">
        <v>1</v>
      </c>
      <c r="F229">
        <f>1+'vehicles specifications'!AD87</f>
        <v/>
      </c>
      <c r="G229">
        <f>1+'vehicles specifications'!AD87</f>
        <v/>
      </c>
      <c r="J229" t="n">
        <v>1</v>
      </c>
      <c r="K229">
        <f>1/('fuels and tailpipe emissions'!$C$3*3.6)</f>
        <v/>
      </c>
      <c r="L229">
        <f>1/3.6*1.1</f>
        <v/>
      </c>
      <c r="M229">
        <f>1/'vehicles specifications'!J87</f>
        <v/>
      </c>
      <c r="N229" t="n">
        <v>1</v>
      </c>
      <c r="O229">
        <f>1</f>
        <v/>
      </c>
      <c r="P229" t="n">
        <v>1</v>
      </c>
      <c r="Q229" t="n">
        <v>1</v>
      </c>
      <c r="R229">
        <f>-1-'vehicles specifications'!AD87</f>
        <v/>
      </c>
      <c r="S229" t="n">
        <v>1</v>
      </c>
      <c r="T229" t="n">
        <v>1</v>
      </c>
      <c r="U229" t="n">
        <v>1</v>
      </c>
      <c r="V229" t="n">
        <v>1</v>
      </c>
      <c r="W229" t="n">
        <v>1</v>
      </c>
      <c r="X229" t="n">
        <v>1</v>
      </c>
      <c r="Y229" t="n">
        <v>1</v>
      </c>
      <c r="Z229" t="n">
        <v>1</v>
      </c>
      <c r="AA229" t="n">
        <v>1</v>
      </c>
      <c r="AB229" t="n">
        <v>1</v>
      </c>
      <c r="AC229" t="n">
        <v>1</v>
      </c>
      <c r="AD229" t="n">
        <v>1</v>
      </c>
      <c r="AE229" t="n">
        <v>1</v>
      </c>
      <c r="AF229" t="n">
        <v>1</v>
      </c>
      <c r="AG229" t="n">
        <v>1</v>
      </c>
      <c r="AH229" t="n">
        <v>1</v>
      </c>
      <c r="AI229" t="n">
        <v>1</v>
      </c>
      <c r="AJ229" t="n">
        <v>1</v>
      </c>
      <c r="AK229" t="n">
        <v>1</v>
      </c>
      <c r="AL229" t="n">
        <v>1</v>
      </c>
      <c r="AM229" t="n">
        <v>1</v>
      </c>
      <c r="AN229" t="n">
        <v>1</v>
      </c>
      <c r="AO229" t="n">
        <v>1</v>
      </c>
      <c r="AP229" t="n">
        <v>1</v>
      </c>
      <c r="AQ229" t="n">
        <v>1</v>
      </c>
      <c r="AR229" t="n">
        <v>1</v>
      </c>
      <c r="AS229" t="n">
        <v>1</v>
      </c>
      <c r="AT229" t="n">
        <v>1</v>
      </c>
      <c r="AU229" t="n">
        <v>1</v>
      </c>
      <c r="AV229" t="n">
        <v>1</v>
      </c>
      <c r="AW229" t="n">
        <v>1</v>
      </c>
      <c r="AX229" t="n">
        <v>1</v>
      </c>
      <c r="AY229" t="n">
        <v>1</v>
      </c>
      <c r="AZ229" t="n">
        <v>1</v>
      </c>
      <c r="BA229" t="n">
        <v>1</v>
      </c>
      <c r="BB229" t="n">
        <v>1</v>
      </c>
      <c r="BC229" t="n">
        <v>1</v>
      </c>
      <c r="BD229" t="n">
        <v>1</v>
      </c>
      <c r="BE229" t="n">
        <v>1</v>
      </c>
      <c r="BF229" t="n">
        <v>1</v>
      </c>
      <c r="BG229" t="n">
        <v>1</v>
      </c>
      <c r="BH229" t="n">
        <v>1</v>
      </c>
      <c r="BI229" t="n">
        <v>1</v>
      </c>
      <c r="BJ229" t="n">
        <v>-1</v>
      </c>
      <c r="BK229" t="n">
        <v>-1</v>
      </c>
      <c r="BL229" t="n">
        <v>-1</v>
      </c>
    </row>
    <row r="230">
      <c r="A230" t="inlineStr">
        <is>
          <t>Scooter, battery electric, 4-11kW - 2050 - LFP - CH</t>
        </is>
      </c>
      <c r="B230" t="n">
        <v>1</v>
      </c>
      <c r="C230" s="2">
        <f>'vehicles specifications'!S88</f>
        <v/>
      </c>
      <c r="D230" t="n">
        <v>1</v>
      </c>
      <c r="E230" t="n">
        <v>1</v>
      </c>
      <c r="F230">
        <f>1+'vehicles specifications'!AD88</f>
        <v/>
      </c>
      <c r="G230">
        <f>1+'vehicles specifications'!AD88</f>
        <v/>
      </c>
      <c r="J230" t="n">
        <v>1</v>
      </c>
      <c r="K230">
        <f>1/('fuels and tailpipe emissions'!$C$3*3.6)</f>
        <v/>
      </c>
      <c r="L230">
        <f>1/3.6*1.1</f>
        <v/>
      </c>
      <c r="M230">
        <f>1/'vehicles specifications'!J88</f>
        <v/>
      </c>
      <c r="N230" t="n">
        <v>1</v>
      </c>
      <c r="O230">
        <f>1</f>
        <v/>
      </c>
      <c r="P230" t="n">
        <v>1</v>
      </c>
      <c r="Q230" t="n">
        <v>1</v>
      </c>
      <c r="R230">
        <f>-1-'vehicles specifications'!AD88</f>
        <v/>
      </c>
      <c r="S230" t="n">
        <v>1</v>
      </c>
      <c r="T230" t="n">
        <v>1</v>
      </c>
      <c r="U230" t="n">
        <v>1</v>
      </c>
      <c r="V230" t="n">
        <v>1</v>
      </c>
      <c r="W230" t="n">
        <v>1</v>
      </c>
      <c r="X230" t="n">
        <v>1</v>
      </c>
      <c r="Y230" t="n">
        <v>1</v>
      </c>
      <c r="Z230" t="n">
        <v>1</v>
      </c>
      <c r="AA230" t="n">
        <v>1</v>
      </c>
      <c r="AB230" t="n">
        <v>1</v>
      </c>
      <c r="AC230" t="n">
        <v>1</v>
      </c>
      <c r="AD230" t="n">
        <v>1</v>
      </c>
      <c r="AE230" t="n">
        <v>1</v>
      </c>
      <c r="AF230" t="n">
        <v>1</v>
      </c>
      <c r="AG230" t="n">
        <v>1</v>
      </c>
      <c r="AH230" t="n">
        <v>1</v>
      </c>
      <c r="AI230" t="n">
        <v>1</v>
      </c>
      <c r="AJ230" t="n">
        <v>1</v>
      </c>
      <c r="AK230" t="n">
        <v>1</v>
      </c>
      <c r="AL230" t="n">
        <v>1</v>
      </c>
      <c r="AM230" t="n">
        <v>1</v>
      </c>
      <c r="AN230" t="n">
        <v>1</v>
      </c>
      <c r="AO230" t="n">
        <v>1</v>
      </c>
      <c r="AP230" t="n">
        <v>1</v>
      </c>
      <c r="AQ230" t="n">
        <v>1</v>
      </c>
      <c r="AR230" t="n">
        <v>1</v>
      </c>
      <c r="AS230" t="n">
        <v>1</v>
      </c>
      <c r="AT230" t="n">
        <v>1</v>
      </c>
      <c r="AU230" t="n">
        <v>1</v>
      </c>
      <c r="AV230" t="n">
        <v>1</v>
      </c>
      <c r="AW230" t="n">
        <v>1</v>
      </c>
      <c r="AX230" t="n">
        <v>1</v>
      </c>
      <c r="AY230" t="n">
        <v>1</v>
      </c>
      <c r="AZ230" t="n">
        <v>1</v>
      </c>
      <c r="BA230" t="n">
        <v>1</v>
      </c>
      <c r="BB230" t="n">
        <v>1</v>
      </c>
      <c r="BC230" t="n">
        <v>1</v>
      </c>
      <c r="BD230" t="n">
        <v>1</v>
      </c>
      <c r="BE230" t="n">
        <v>1</v>
      </c>
      <c r="BF230" t="n">
        <v>1</v>
      </c>
      <c r="BG230" t="n">
        <v>1</v>
      </c>
      <c r="BH230" t="n">
        <v>1</v>
      </c>
      <c r="BI230" t="n">
        <v>1</v>
      </c>
      <c r="BJ230" t="n">
        <v>-1</v>
      </c>
      <c r="BK230" t="n">
        <v>-1</v>
      </c>
      <c r="BL230" t="n">
        <v>-1</v>
      </c>
    </row>
    <row r="231">
      <c r="A231" t="inlineStr">
        <is>
          <t>Scooter, battery electric, 4-11kW - 2020 - NCA - CH</t>
        </is>
      </c>
      <c r="B231" t="n">
        <v>1</v>
      </c>
      <c r="C231" s="2">
        <f>'vehicles specifications'!S89</f>
        <v/>
      </c>
      <c r="D231" t="n">
        <v>1</v>
      </c>
      <c r="E231" t="n">
        <v>1</v>
      </c>
      <c r="F231">
        <f>1+'vehicles specifications'!AD89</f>
        <v/>
      </c>
      <c r="G231">
        <f>1+'vehicles specifications'!AD89</f>
        <v/>
      </c>
      <c r="J231" t="n">
        <v>1</v>
      </c>
      <c r="K231">
        <f>1/('fuels and tailpipe emissions'!$C$3*3.6)</f>
        <v/>
      </c>
      <c r="L231">
        <f>1/3.6*1.1</f>
        <v/>
      </c>
      <c r="M231">
        <f>1/'vehicles specifications'!J89</f>
        <v/>
      </c>
      <c r="N231" t="n">
        <v>1</v>
      </c>
      <c r="O231">
        <f>1</f>
        <v/>
      </c>
      <c r="P231" t="n">
        <v>1</v>
      </c>
      <c r="Q231" t="n">
        <v>1</v>
      </c>
      <c r="R231">
        <f>-1-'vehicles specifications'!AD89</f>
        <v/>
      </c>
      <c r="S231" t="n">
        <v>1</v>
      </c>
      <c r="T231" t="n">
        <v>1</v>
      </c>
      <c r="U231" t="n">
        <v>1</v>
      </c>
      <c r="V231" t="n">
        <v>1</v>
      </c>
      <c r="W231" t="n">
        <v>1</v>
      </c>
      <c r="X231" t="n">
        <v>1</v>
      </c>
      <c r="Y231" t="n">
        <v>1</v>
      </c>
      <c r="Z231" t="n">
        <v>1</v>
      </c>
      <c r="AA231" t="n">
        <v>1</v>
      </c>
      <c r="AB231" t="n">
        <v>1</v>
      </c>
      <c r="AC231" t="n">
        <v>1</v>
      </c>
      <c r="AD231" t="n">
        <v>1</v>
      </c>
      <c r="AE231" t="n">
        <v>1</v>
      </c>
      <c r="AF231" t="n">
        <v>1</v>
      </c>
      <c r="AG231" t="n">
        <v>1</v>
      </c>
      <c r="AH231" t="n">
        <v>1</v>
      </c>
      <c r="AI231" t="n">
        <v>1</v>
      </c>
      <c r="AJ231" t="n">
        <v>1</v>
      </c>
      <c r="AK231" t="n">
        <v>1</v>
      </c>
      <c r="AL231" t="n">
        <v>1</v>
      </c>
      <c r="AM231" t="n">
        <v>1</v>
      </c>
      <c r="AN231" t="n">
        <v>1</v>
      </c>
      <c r="AO231" t="n">
        <v>1</v>
      </c>
      <c r="AP231" t="n">
        <v>1</v>
      </c>
      <c r="AQ231" t="n">
        <v>1</v>
      </c>
      <c r="AR231" t="n">
        <v>1</v>
      </c>
      <c r="AS231" t="n">
        <v>1</v>
      </c>
      <c r="AT231" t="n">
        <v>1</v>
      </c>
      <c r="AU231" t="n">
        <v>1</v>
      </c>
      <c r="AV231" t="n">
        <v>1</v>
      </c>
      <c r="AW231" t="n">
        <v>1</v>
      </c>
      <c r="AX231" t="n">
        <v>1</v>
      </c>
      <c r="AY231" t="n">
        <v>1</v>
      </c>
      <c r="AZ231" t="n">
        <v>1</v>
      </c>
      <c r="BA231" t="n">
        <v>1</v>
      </c>
      <c r="BB231" t="n">
        <v>1</v>
      </c>
      <c r="BC231" t="n">
        <v>1</v>
      </c>
      <c r="BD231" t="n">
        <v>1</v>
      </c>
      <c r="BE231" t="n">
        <v>1</v>
      </c>
      <c r="BF231" t="n">
        <v>1</v>
      </c>
      <c r="BG231" t="n">
        <v>1</v>
      </c>
      <c r="BH231" t="n">
        <v>1</v>
      </c>
      <c r="BI231" t="n">
        <v>1</v>
      </c>
      <c r="BJ231" t="n">
        <v>-1</v>
      </c>
      <c r="BK231" t="n">
        <v>-1</v>
      </c>
      <c r="BL231" t="n">
        <v>-1</v>
      </c>
    </row>
    <row r="232">
      <c r="A232" t="inlineStr">
        <is>
          <t>Scooter, battery electric, 4-11kW - 2030 - NCA - CH</t>
        </is>
      </c>
      <c r="B232" t="n">
        <v>1</v>
      </c>
      <c r="C232" s="2">
        <f>'vehicles specifications'!S90</f>
        <v/>
      </c>
      <c r="D232" t="n">
        <v>1</v>
      </c>
      <c r="E232" t="n">
        <v>1</v>
      </c>
      <c r="F232">
        <f>1+'vehicles specifications'!AD90</f>
        <v/>
      </c>
      <c r="G232">
        <f>1+'vehicles specifications'!AD90</f>
        <v/>
      </c>
      <c r="J232" t="n">
        <v>1</v>
      </c>
      <c r="K232">
        <f>1/('fuels and tailpipe emissions'!$C$3*3.6)</f>
        <v/>
      </c>
      <c r="L232">
        <f>1/3.6*1.1</f>
        <v/>
      </c>
      <c r="M232">
        <f>1/'vehicles specifications'!J90</f>
        <v/>
      </c>
      <c r="N232" t="n">
        <v>1</v>
      </c>
      <c r="O232">
        <f>1</f>
        <v/>
      </c>
      <c r="P232" t="n">
        <v>1</v>
      </c>
      <c r="Q232" t="n">
        <v>1</v>
      </c>
      <c r="R232">
        <f>-1-'vehicles specifications'!AD90</f>
        <v/>
      </c>
      <c r="S232" t="n">
        <v>1</v>
      </c>
      <c r="T232" t="n">
        <v>1</v>
      </c>
      <c r="U232" t="n">
        <v>1</v>
      </c>
      <c r="V232" t="n">
        <v>1</v>
      </c>
      <c r="W232" t="n">
        <v>1</v>
      </c>
      <c r="X232" t="n">
        <v>1</v>
      </c>
      <c r="Y232" t="n">
        <v>1</v>
      </c>
      <c r="Z232" t="n">
        <v>1</v>
      </c>
      <c r="AA232" t="n">
        <v>1</v>
      </c>
      <c r="AB232" t="n">
        <v>1</v>
      </c>
      <c r="AC232" t="n">
        <v>1</v>
      </c>
      <c r="AD232" t="n">
        <v>1</v>
      </c>
      <c r="AE232" t="n">
        <v>1</v>
      </c>
      <c r="AF232" t="n">
        <v>1</v>
      </c>
      <c r="AG232" t="n">
        <v>1</v>
      </c>
      <c r="AH232" t="n">
        <v>1</v>
      </c>
      <c r="AI232" t="n">
        <v>1</v>
      </c>
      <c r="AJ232" t="n">
        <v>1</v>
      </c>
      <c r="AK232" t="n">
        <v>1</v>
      </c>
      <c r="AL232" t="n">
        <v>1</v>
      </c>
      <c r="AM232" t="n">
        <v>1</v>
      </c>
      <c r="AN232" t="n">
        <v>1</v>
      </c>
      <c r="AO232" t="n">
        <v>1</v>
      </c>
      <c r="AP232" t="n">
        <v>1</v>
      </c>
      <c r="AQ232" t="n">
        <v>1</v>
      </c>
      <c r="AR232" t="n">
        <v>1</v>
      </c>
      <c r="AS232" t="n">
        <v>1</v>
      </c>
      <c r="AT232" t="n">
        <v>1</v>
      </c>
      <c r="AU232" t="n">
        <v>1</v>
      </c>
      <c r="AV232" t="n">
        <v>1</v>
      </c>
      <c r="AW232" t="n">
        <v>1</v>
      </c>
      <c r="AX232" t="n">
        <v>1</v>
      </c>
      <c r="AY232" t="n">
        <v>1</v>
      </c>
      <c r="AZ232" t="n">
        <v>1</v>
      </c>
      <c r="BA232" t="n">
        <v>1</v>
      </c>
      <c r="BB232" t="n">
        <v>1</v>
      </c>
      <c r="BC232" t="n">
        <v>1</v>
      </c>
      <c r="BD232" t="n">
        <v>1</v>
      </c>
      <c r="BE232" t="n">
        <v>1</v>
      </c>
      <c r="BF232" t="n">
        <v>1</v>
      </c>
      <c r="BG232" t="n">
        <v>1</v>
      </c>
      <c r="BH232" t="n">
        <v>1</v>
      </c>
      <c r="BI232" t="n">
        <v>1</v>
      </c>
      <c r="BJ232" t="n">
        <v>-1</v>
      </c>
      <c r="BK232" t="n">
        <v>-1</v>
      </c>
      <c r="BL232" t="n">
        <v>-1</v>
      </c>
    </row>
    <row r="233">
      <c r="A233" t="inlineStr">
        <is>
          <t>Scooter, battery electric, 4-11kW - 2040 - NCA - CH</t>
        </is>
      </c>
      <c r="B233" t="n">
        <v>1</v>
      </c>
      <c r="C233" s="2">
        <f>'vehicles specifications'!S91</f>
        <v/>
      </c>
      <c r="D233" t="n">
        <v>1</v>
      </c>
      <c r="E233" t="n">
        <v>1</v>
      </c>
      <c r="F233">
        <f>1+'vehicles specifications'!AD91</f>
        <v/>
      </c>
      <c r="G233">
        <f>1+'vehicles specifications'!AD91</f>
        <v/>
      </c>
      <c r="J233" t="n">
        <v>1</v>
      </c>
      <c r="K233">
        <f>1/('fuels and tailpipe emissions'!$C$3*3.6)</f>
        <v/>
      </c>
      <c r="L233">
        <f>1/3.6*1.1</f>
        <v/>
      </c>
      <c r="M233">
        <f>1/'vehicles specifications'!J91</f>
        <v/>
      </c>
      <c r="N233" t="n">
        <v>1</v>
      </c>
      <c r="O233">
        <f>1</f>
        <v/>
      </c>
      <c r="P233" t="n">
        <v>1</v>
      </c>
      <c r="Q233" t="n">
        <v>1</v>
      </c>
      <c r="R233">
        <f>-1-'vehicles specifications'!AD91</f>
        <v/>
      </c>
      <c r="S233" t="n">
        <v>1</v>
      </c>
      <c r="T233" t="n">
        <v>1</v>
      </c>
      <c r="U233" t="n">
        <v>1</v>
      </c>
      <c r="V233" t="n">
        <v>1</v>
      </c>
      <c r="W233" t="n">
        <v>1</v>
      </c>
      <c r="X233" t="n">
        <v>1</v>
      </c>
      <c r="Y233" t="n">
        <v>1</v>
      </c>
      <c r="Z233" t="n">
        <v>1</v>
      </c>
      <c r="AA233" t="n">
        <v>1</v>
      </c>
      <c r="AB233" t="n">
        <v>1</v>
      </c>
      <c r="AC233" t="n">
        <v>1</v>
      </c>
      <c r="AD233" t="n">
        <v>1</v>
      </c>
      <c r="AE233" t="n">
        <v>1</v>
      </c>
      <c r="AF233" t="n">
        <v>1</v>
      </c>
      <c r="AG233" t="n">
        <v>1</v>
      </c>
      <c r="AH233" t="n">
        <v>1</v>
      </c>
      <c r="AI233" t="n">
        <v>1</v>
      </c>
      <c r="AJ233" t="n">
        <v>1</v>
      </c>
      <c r="AK233" t="n">
        <v>1</v>
      </c>
      <c r="AL233" t="n">
        <v>1</v>
      </c>
      <c r="AM233" t="n">
        <v>1</v>
      </c>
      <c r="AN233" t="n">
        <v>1</v>
      </c>
      <c r="AO233" t="n">
        <v>1</v>
      </c>
      <c r="AP233" t="n">
        <v>1</v>
      </c>
      <c r="AQ233" t="n">
        <v>1</v>
      </c>
      <c r="AR233" t="n">
        <v>1</v>
      </c>
      <c r="AS233" t="n">
        <v>1</v>
      </c>
      <c r="AT233" t="n">
        <v>1</v>
      </c>
      <c r="AU233" t="n">
        <v>1</v>
      </c>
      <c r="AV233" t="n">
        <v>1</v>
      </c>
      <c r="AW233" t="n">
        <v>1</v>
      </c>
      <c r="AX233" t="n">
        <v>1</v>
      </c>
      <c r="AY233" t="n">
        <v>1</v>
      </c>
      <c r="AZ233" t="n">
        <v>1</v>
      </c>
      <c r="BA233" t="n">
        <v>1</v>
      </c>
      <c r="BB233" t="n">
        <v>1</v>
      </c>
      <c r="BC233" t="n">
        <v>1</v>
      </c>
      <c r="BD233" t="n">
        <v>1</v>
      </c>
      <c r="BE233" t="n">
        <v>1</v>
      </c>
      <c r="BF233" t="n">
        <v>1</v>
      </c>
      <c r="BG233" t="n">
        <v>1</v>
      </c>
      <c r="BH233" t="n">
        <v>1</v>
      </c>
      <c r="BI233" t="n">
        <v>1</v>
      </c>
      <c r="BJ233" t="n">
        <v>-1</v>
      </c>
      <c r="BK233" t="n">
        <v>-1</v>
      </c>
      <c r="BL233" t="n">
        <v>-1</v>
      </c>
    </row>
    <row r="234">
      <c r="A234" t="inlineStr">
        <is>
          <t>Scooter, battery electric, 4-11kW - 2050 - NCA - CH</t>
        </is>
      </c>
      <c r="B234" t="n">
        <v>1</v>
      </c>
      <c r="C234" s="2">
        <f>'vehicles specifications'!S92</f>
        <v/>
      </c>
      <c r="D234" t="n">
        <v>1</v>
      </c>
      <c r="E234" t="n">
        <v>1</v>
      </c>
      <c r="F234">
        <f>1+'vehicles specifications'!AD92</f>
        <v/>
      </c>
      <c r="G234">
        <f>1+'vehicles specifications'!AD92</f>
        <v/>
      </c>
      <c r="J234" t="n">
        <v>1</v>
      </c>
      <c r="K234">
        <f>1/('fuels and tailpipe emissions'!$C$3*3.6)</f>
        <v/>
      </c>
      <c r="L234">
        <f>1/3.6*1.1</f>
        <v/>
      </c>
      <c r="M234">
        <f>1/'vehicles specifications'!J92</f>
        <v/>
      </c>
      <c r="N234" t="n">
        <v>1</v>
      </c>
      <c r="O234">
        <f>1</f>
        <v/>
      </c>
      <c r="P234" t="n">
        <v>1</v>
      </c>
      <c r="Q234" t="n">
        <v>1</v>
      </c>
      <c r="R234">
        <f>-1-'vehicles specifications'!AD92</f>
        <v/>
      </c>
      <c r="S234" t="n">
        <v>1</v>
      </c>
      <c r="T234" t="n">
        <v>1</v>
      </c>
      <c r="U234" t="n">
        <v>1</v>
      </c>
      <c r="V234" t="n">
        <v>1</v>
      </c>
      <c r="W234" t="n">
        <v>1</v>
      </c>
      <c r="X234" t="n">
        <v>1</v>
      </c>
      <c r="Y234" t="n">
        <v>1</v>
      </c>
      <c r="Z234" t="n">
        <v>1</v>
      </c>
      <c r="AA234" t="n">
        <v>1</v>
      </c>
      <c r="AB234" t="n">
        <v>1</v>
      </c>
      <c r="AC234" t="n">
        <v>1</v>
      </c>
      <c r="AD234" t="n">
        <v>1</v>
      </c>
      <c r="AE234" t="n">
        <v>1</v>
      </c>
      <c r="AF234" t="n">
        <v>1</v>
      </c>
      <c r="AG234" t="n">
        <v>1</v>
      </c>
      <c r="AH234" t="n">
        <v>1</v>
      </c>
      <c r="AI234" t="n">
        <v>1</v>
      </c>
      <c r="AJ234" t="n">
        <v>1</v>
      </c>
      <c r="AK234" t="n">
        <v>1</v>
      </c>
      <c r="AL234" t="n">
        <v>1</v>
      </c>
      <c r="AM234" t="n">
        <v>1</v>
      </c>
      <c r="AN234" t="n">
        <v>1</v>
      </c>
      <c r="AO234" t="n">
        <v>1</v>
      </c>
      <c r="AP234" t="n">
        <v>1</v>
      </c>
      <c r="AQ234" t="n">
        <v>1</v>
      </c>
      <c r="AR234" t="n">
        <v>1</v>
      </c>
      <c r="AS234" t="n">
        <v>1</v>
      </c>
      <c r="AT234" t="n">
        <v>1</v>
      </c>
      <c r="AU234" t="n">
        <v>1</v>
      </c>
      <c r="AV234" t="n">
        <v>1</v>
      </c>
      <c r="AW234" t="n">
        <v>1</v>
      </c>
      <c r="AX234" t="n">
        <v>1</v>
      </c>
      <c r="AY234" t="n">
        <v>1</v>
      </c>
      <c r="AZ234" t="n">
        <v>1</v>
      </c>
      <c r="BA234" t="n">
        <v>1</v>
      </c>
      <c r="BB234" t="n">
        <v>1</v>
      </c>
      <c r="BC234" t="n">
        <v>1</v>
      </c>
      <c r="BD234" t="n">
        <v>1</v>
      </c>
      <c r="BE234" t="n">
        <v>1</v>
      </c>
      <c r="BF234" t="n">
        <v>1</v>
      </c>
      <c r="BG234" t="n">
        <v>1</v>
      </c>
      <c r="BH234" t="n">
        <v>1</v>
      </c>
      <c r="BI234" t="n">
        <v>1</v>
      </c>
      <c r="BJ234" t="n">
        <v>-1</v>
      </c>
      <c r="BK234" t="n">
        <v>-1</v>
      </c>
      <c r="BL234" t="n">
        <v>-1</v>
      </c>
    </row>
    <row r="235">
      <c r="A235" t="inlineStr">
        <is>
          <t>Motorbike, gasoline, 4-11kW, EURO-3 - 2006 - CH</t>
        </is>
      </c>
      <c r="B235">
        <f>1/90</f>
        <v/>
      </c>
      <c r="C235" s="2">
        <f>'vehicles specifications'!S101</f>
        <v/>
      </c>
      <c r="D235">
        <f>1/90</f>
        <v/>
      </c>
      <c r="F235">
        <f>1+'vehicles specifications'!AD101</f>
        <v/>
      </c>
      <c r="G235">
        <f>1+'vehicles specifications'!AD101</f>
        <v/>
      </c>
      <c r="H235" t="n">
        <v>1</v>
      </c>
      <c r="I235" t="n">
        <v>1</v>
      </c>
      <c r="K235">
        <f>1/('fuels and tailpipe emissions'!$C$3*3.6)</f>
        <v/>
      </c>
      <c r="L235">
        <f>1/3.6*1.1</f>
        <v/>
      </c>
      <c r="M235">
        <f>1/'vehicles specifications'!J101</f>
        <v/>
      </c>
      <c r="N235" t="n">
        <v>1</v>
      </c>
      <c r="O235">
        <f>1</f>
        <v/>
      </c>
      <c r="P235" t="n">
        <v>-1</v>
      </c>
      <c r="Q235" t="n">
        <v>-1</v>
      </c>
      <c r="R235">
        <f>-1-'vehicles specifications'!AD101</f>
        <v/>
      </c>
      <c r="S235" t="n">
        <v>1</v>
      </c>
      <c r="T235" t="n">
        <v>1</v>
      </c>
      <c r="U235" t="n">
        <v>1</v>
      </c>
      <c r="V235" t="n">
        <v>1</v>
      </c>
      <c r="W235" t="n">
        <v>1</v>
      </c>
      <c r="X235" t="n">
        <v>1</v>
      </c>
      <c r="Y235" t="n">
        <v>1</v>
      </c>
      <c r="Z235" t="n">
        <v>1</v>
      </c>
      <c r="AA235" t="n">
        <v>1</v>
      </c>
      <c r="AB235" t="n">
        <v>1</v>
      </c>
      <c r="AC235" t="n">
        <v>1</v>
      </c>
      <c r="AD235" t="n">
        <v>1</v>
      </c>
      <c r="AE235" t="n">
        <v>1</v>
      </c>
      <c r="AF235" t="n">
        <v>1</v>
      </c>
      <c r="AG235" t="n">
        <v>1</v>
      </c>
      <c r="AH235" t="n">
        <v>1</v>
      </c>
      <c r="AI235" t="n">
        <v>1</v>
      </c>
      <c r="AJ235" t="n">
        <v>1</v>
      </c>
      <c r="AK235" t="n">
        <v>1</v>
      </c>
      <c r="AL235" t="n">
        <v>1</v>
      </c>
      <c r="AM235" t="n">
        <v>1</v>
      </c>
      <c r="AN235" t="n">
        <v>1</v>
      </c>
      <c r="AO235" t="n">
        <v>1</v>
      </c>
      <c r="AP235" t="n">
        <v>1</v>
      </c>
      <c r="AQ235" t="n">
        <v>1</v>
      </c>
      <c r="AR235" t="n">
        <v>1</v>
      </c>
      <c r="AS235" t="n">
        <v>1</v>
      </c>
      <c r="AT235" t="n">
        <v>1</v>
      </c>
      <c r="AU235" t="n">
        <v>1</v>
      </c>
      <c r="AV235" t="n">
        <v>1</v>
      </c>
      <c r="AW235" t="n">
        <v>1</v>
      </c>
      <c r="AX235" t="n">
        <v>1</v>
      </c>
      <c r="AY235" t="n">
        <v>1</v>
      </c>
      <c r="AZ235" t="n">
        <v>1</v>
      </c>
      <c r="BA235" t="n">
        <v>1</v>
      </c>
      <c r="BB235" t="n">
        <v>1</v>
      </c>
      <c r="BC235" t="n">
        <v>1</v>
      </c>
      <c r="BD235" t="n">
        <v>1</v>
      </c>
      <c r="BE235" t="n">
        <v>1</v>
      </c>
      <c r="BF235" t="n">
        <v>1</v>
      </c>
      <c r="BG235" t="n">
        <v>1</v>
      </c>
      <c r="BH235" t="n">
        <v>1</v>
      </c>
      <c r="BI235" t="n">
        <v>1</v>
      </c>
      <c r="BJ235" t="n">
        <v>-1</v>
      </c>
      <c r="BK235" t="n">
        <v>-1</v>
      </c>
      <c r="BL235" t="n">
        <v>-1</v>
      </c>
    </row>
    <row r="236">
      <c r="A236" t="inlineStr">
        <is>
          <t>Motorbike, gasoline, 4-11kW, EURO-4 - 2016 - CH</t>
        </is>
      </c>
      <c r="B236">
        <f>1/90</f>
        <v/>
      </c>
      <c r="C236" s="2">
        <f>'vehicles specifications'!S102</f>
        <v/>
      </c>
      <c r="D236">
        <f>1/90</f>
        <v/>
      </c>
      <c r="F236">
        <f>1+'vehicles specifications'!AD102</f>
        <v/>
      </c>
      <c r="G236">
        <f>1+'vehicles specifications'!AD102</f>
        <v/>
      </c>
      <c r="H236" t="n">
        <v>1</v>
      </c>
      <c r="I236" t="n">
        <v>1</v>
      </c>
      <c r="K236">
        <f>1/('fuels and tailpipe emissions'!$C$3*3.6)</f>
        <v/>
      </c>
      <c r="L236">
        <f>1/3.6*1.1</f>
        <v/>
      </c>
      <c r="M236">
        <f>1/'vehicles specifications'!J102</f>
        <v/>
      </c>
      <c r="N236" t="n">
        <v>1</v>
      </c>
      <c r="O236">
        <f>1</f>
        <v/>
      </c>
      <c r="P236" t="n">
        <v>-1</v>
      </c>
      <c r="Q236" t="n">
        <v>-1</v>
      </c>
      <c r="R236">
        <f>-1-'vehicles specifications'!AD102</f>
        <v/>
      </c>
      <c r="S236" t="n">
        <v>1</v>
      </c>
      <c r="T236" t="n">
        <v>1</v>
      </c>
      <c r="U236" t="n">
        <v>1</v>
      </c>
      <c r="V236" t="n">
        <v>1</v>
      </c>
      <c r="W236" t="n">
        <v>1</v>
      </c>
      <c r="X236" t="n">
        <v>1</v>
      </c>
      <c r="Y236" t="n">
        <v>1</v>
      </c>
      <c r="Z236" t="n">
        <v>1</v>
      </c>
      <c r="AA236" t="n">
        <v>1</v>
      </c>
      <c r="AB236" t="n">
        <v>1</v>
      </c>
      <c r="AC236" t="n">
        <v>1</v>
      </c>
      <c r="AD236" t="n">
        <v>1</v>
      </c>
      <c r="AE236" t="n">
        <v>1</v>
      </c>
      <c r="AF236" t="n">
        <v>1</v>
      </c>
      <c r="AG236" t="n">
        <v>1</v>
      </c>
      <c r="AH236" t="n">
        <v>1</v>
      </c>
      <c r="AI236" t="n">
        <v>1</v>
      </c>
      <c r="AJ236" t="n">
        <v>1</v>
      </c>
      <c r="AK236" t="n">
        <v>1</v>
      </c>
      <c r="AL236" t="n">
        <v>1</v>
      </c>
      <c r="AM236" t="n">
        <v>1</v>
      </c>
      <c r="AN236" t="n">
        <v>1</v>
      </c>
      <c r="AO236" t="n">
        <v>1</v>
      </c>
      <c r="AP236" t="n">
        <v>1</v>
      </c>
      <c r="AQ236" t="n">
        <v>1</v>
      </c>
      <c r="AR236" t="n">
        <v>1</v>
      </c>
      <c r="AS236" t="n">
        <v>1</v>
      </c>
      <c r="AT236" t="n">
        <v>1</v>
      </c>
      <c r="AU236" t="n">
        <v>1</v>
      </c>
      <c r="AV236" t="n">
        <v>1</v>
      </c>
      <c r="AW236" t="n">
        <v>1</v>
      </c>
      <c r="AX236" t="n">
        <v>1</v>
      </c>
      <c r="AY236" t="n">
        <v>1</v>
      </c>
      <c r="AZ236" t="n">
        <v>1</v>
      </c>
      <c r="BA236" t="n">
        <v>1</v>
      </c>
      <c r="BB236" t="n">
        <v>1</v>
      </c>
      <c r="BC236" t="n">
        <v>1</v>
      </c>
      <c r="BD236" t="n">
        <v>1</v>
      </c>
      <c r="BE236" t="n">
        <v>1</v>
      </c>
      <c r="BF236" t="n">
        <v>1</v>
      </c>
      <c r="BG236" t="n">
        <v>1</v>
      </c>
      <c r="BH236" t="n">
        <v>1</v>
      </c>
      <c r="BI236" t="n">
        <v>1</v>
      </c>
      <c r="BJ236" t="n">
        <v>-1</v>
      </c>
      <c r="BK236" t="n">
        <v>-1</v>
      </c>
      <c r="BL236" t="n">
        <v>-1</v>
      </c>
    </row>
    <row r="237">
      <c r="A237" t="inlineStr">
        <is>
          <t>Motorbike, gasoline, 4-11kW, EURO-5 - 2020 - CH</t>
        </is>
      </c>
      <c r="B237">
        <f>1/90</f>
        <v/>
      </c>
      <c r="C237" s="2">
        <f>'vehicles specifications'!S103</f>
        <v/>
      </c>
      <c r="D237">
        <f>1/90</f>
        <v/>
      </c>
      <c r="F237">
        <f>1+'vehicles specifications'!AD103</f>
        <v/>
      </c>
      <c r="G237">
        <f>1+'vehicles specifications'!AD103</f>
        <v/>
      </c>
      <c r="H237" t="n">
        <v>1</v>
      </c>
      <c r="I237" t="n">
        <v>1</v>
      </c>
      <c r="K237">
        <f>1/('fuels and tailpipe emissions'!$C$3*3.6)</f>
        <v/>
      </c>
      <c r="L237">
        <f>1/3.6*1.1</f>
        <v/>
      </c>
      <c r="M237">
        <f>1/'vehicles specifications'!J103</f>
        <v/>
      </c>
      <c r="N237" t="n">
        <v>1</v>
      </c>
      <c r="O237">
        <f>1</f>
        <v/>
      </c>
      <c r="P237" t="n">
        <v>-1</v>
      </c>
      <c r="Q237" t="n">
        <v>-1</v>
      </c>
      <c r="R237">
        <f>-1-'vehicles specifications'!AD103</f>
        <v/>
      </c>
      <c r="S237" t="n">
        <v>1</v>
      </c>
      <c r="T237" t="n">
        <v>1</v>
      </c>
      <c r="U237" t="n">
        <v>1</v>
      </c>
      <c r="V237" t="n">
        <v>1</v>
      </c>
      <c r="W237" t="n">
        <v>1</v>
      </c>
      <c r="X237" t="n">
        <v>1</v>
      </c>
      <c r="Y237" t="n">
        <v>1</v>
      </c>
      <c r="Z237" t="n">
        <v>1</v>
      </c>
      <c r="AA237" t="n">
        <v>1</v>
      </c>
      <c r="AB237" t="n">
        <v>1</v>
      </c>
      <c r="AC237" t="n">
        <v>1</v>
      </c>
      <c r="AD237" t="n">
        <v>1</v>
      </c>
      <c r="AE237" t="n">
        <v>1</v>
      </c>
      <c r="AF237" t="n">
        <v>1</v>
      </c>
      <c r="AG237" t="n">
        <v>1</v>
      </c>
      <c r="AH237" t="n">
        <v>1</v>
      </c>
      <c r="AI237" t="n">
        <v>1</v>
      </c>
      <c r="AJ237" t="n">
        <v>1</v>
      </c>
      <c r="AK237" t="n">
        <v>1</v>
      </c>
      <c r="AL237" t="n">
        <v>1</v>
      </c>
      <c r="AM237" t="n">
        <v>1</v>
      </c>
      <c r="AN237" t="n">
        <v>1</v>
      </c>
      <c r="AO237" t="n">
        <v>1</v>
      </c>
      <c r="AP237" t="n">
        <v>1</v>
      </c>
      <c r="AQ237" t="n">
        <v>1</v>
      </c>
      <c r="AR237" t="n">
        <v>1</v>
      </c>
      <c r="AS237" t="n">
        <v>1</v>
      </c>
      <c r="AT237" t="n">
        <v>1</v>
      </c>
      <c r="AU237" t="n">
        <v>1</v>
      </c>
      <c r="AV237" t="n">
        <v>1</v>
      </c>
      <c r="AW237" t="n">
        <v>1</v>
      </c>
      <c r="AX237" t="n">
        <v>1</v>
      </c>
      <c r="AY237" t="n">
        <v>1</v>
      </c>
      <c r="AZ237" t="n">
        <v>1</v>
      </c>
      <c r="BA237" t="n">
        <v>1</v>
      </c>
      <c r="BB237" t="n">
        <v>1</v>
      </c>
      <c r="BC237" t="n">
        <v>1</v>
      </c>
      <c r="BD237" t="n">
        <v>1</v>
      </c>
      <c r="BE237" t="n">
        <v>1</v>
      </c>
      <c r="BF237" t="n">
        <v>1</v>
      </c>
      <c r="BG237" t="n">
        <v>1</v>
      </c>
      <c r="BH237" t="n">
        <v>1</v>
      </c>
      <c r="BI237" t="n">
        <v>1</v>
      </c>
      <c r="BJ237" t="n">
        <v>-1</v>
      </c>
      <c r="BK237" t="n">
        <v>-1</v>
      </c>
      <c r="BL237" t="n">
        <v>-1</v>
      </c>
    </row>
    <row r="238">
      <c r="A238" t="inlineStr">
        <is>
          <t>Motorbike, gasoline, 4-11kW, EURO-5 - 2030 - CH</t>
        </is>
      </c>
      <c r="B238">
        <f>1/90</f>
        <v/>
      </c>
      <c r="C238" s="2">
        <f>'vehicles specifications'!S104</f>
        <v/>
      </c>
      <c r="D238">
        <f>1/90</f>
        <v/>
      </c>
      <c r="F238">
        <f>1+'vehicles specifications'!AD104</f>
        <v/>
      </c>
      <c r="G238">
        <f>1+'vehicles specifications'!AD104</f>
        <v/>
      </c>
      <c r="H238" t="n">
        <v>1</v>
      </c>
      <c r="I238" t="n">
        <v>1</v>
      </c>
      <c r="K238">
        <f>1/('fuels and tailpipe emissions'!$C$3*3.6)</f>
        <v/>
      </c>
      <c r="L238">
        <f>1/3.6*1.1</f>
        <v/>
      </c>
      <c r="M238">
        <f>1/'vehicles specifications'!J104</f>
        <v/>
      </c>
      <c r="N238" t="n">
        <v>1</v>
      </c>
      <c r="O238">
        <f>1</f>
        <v/>
      </c>
      <c r="P238" t="n">
        <v>-1</v>
      </c>
      <c r="Q238" t="n">
        <v>-1</v>
      </c>
      <c r="R238">
        <f>-1-'vehicles specifications'!AD104</f>
        <v/>
      </c>
      <c r="S238" t="n">
        <v>1</v>
      </c>
      <c r="T238" t="n">
        <v>1</v>
      </c>
      <c r="U238" t="n">
        <v>1</v>
      </c>
      <c r="V238" t="n">
        <v>1</v>
      </c>
      <c r="W238" t="n">
        <v>1</v>
      </c>
      <c r="X238" t="n">
        <v>1</v>
      </c>
      <c r="Y238" t="n">
        <v>1</v>
      </c>
      <c r="Z238" t="n">
        <v>1</v>
      </c>
      <c r="AA238" t="n">
        <v>1</v>
      </c>
      <c r="AB238" t="n">
        <v>1</v>
      </c>
      <c r="AC238" t="n">
        <v>1</v>
      </c>
      <c r="AD238" t="n">
        <v>1</v>
      </c>
      <c r="AE238" t="n">
        <v>1</v>
      </c>
      <c r="AF238" t="n">
        <v>1</v>
      </c>
      <c r="AG238" t="n">
        <v>1</v>
      </c>
      <c r="AH238" t="n">
        <v>1</v>
      </c>
      <c r="AI238" t="n">
        <v>1</v>
      </c>
      <c r="AJ238" t="n">
        <v>1</v>
      </c>
      <c r="AK238" t="n">
        <v>1</v>
      </c>
      <c r="AL238" t="n">
        <v>1</v>
      </c>
      <c r="AM238" t="n">
        <v>1</v>
      </c>
      <c r="AN238" t="n">
        <v>1</v>
      </c>
      <c r="AO238" t="n">
        <v>1</v>
      </c>
      <c r="AP238" t="n">
        <v>1</v>
      </c>
      <c r="AQ238" t="n">
        <v>1</v>
      </c>
      <c r="AR238" t="n">
        <v>1</v>
      </c>
      <c r="AS238" t="n">
        <v>1</v>
      </c>
      <c r="AT238" t="n">
        <v>1</v>
      </c>
      <c r="AU238" t="n">
        <v>1</v>
      </c>
      <c r="AV238" t="n">
        <v>1</v>
      </c>
      <c r="AW238" t="n">
        <v>1</v>
      </c>
      <c r="AX238" t="n">
        <v>1</v>
      </c>
      <c r="AY238" t="n">
        <v>1</v>
      </c>
      <c r="AZ238" t="n">
        <v>1</v>
      </c>
      <c r="BA238" t="n">
        <v>1</v>
      </c>
      <c r="BB238" t="n">
        <v>1</v>
      </c>
      <c r="BC238" t="n">
        <v>1</v>
      </c>
      <c r="BD238" t="n">
        <v>1</v>
      </c>
      <c r="BE238" t="n">
        <v>1</v>
      </c>
      <c r="BF238" t="n">
        <v>1</v>
      </c>
      <c r="BG238" t="n">
        <v>1</v>
      </c>
      <c r="BH238" t="n">
        <v>1</v>
      </c>
      <c r="BI238" t="n">
        <v>1</v>
      </c>
      <c r="BJ238" t="n">
        <v>-1</v>
      </c>
      <c r="BK238" t="n">
        <v>-1</v>
      </c>
      <c r="BL238" t="n">
        <v>-1</v>
      </c>
    </row>
    <row r="239">
      <c r="A239" t="inlineStr">
        <is>
          <t>Motorbike, gasoline, 4-11kW, EURO-5 - 2040 - CH</t>
        </is>
      </c>
      <c r="B239">
        <f>1/90</f>
        <v/>
      </c>
      <c r="C239" s="2">
        <f>'vehicles specifications'!S105</f>
        <v/>
      </c>
      <c r="D239">
        <f>1/90</f>
        <v/>
      </c>
      <c r="F239">
        <f>1+'vehicles specifications'!AD105</f>
        <v/>
      </c>
      <c r="G239">
        <f>1+'vehicles specifications'!AD105</f>
        <v/>
      </c>
      <c r="H239" t="n">
        <v>1</v>
      </c>
      <c r="I239" t="n">
        <v>1</v>
      </c>
      <c r="K239">
        <f>1/('fuels and tailpipe emissions'!$C$3*3.6)</f>
        <v/>
      </c>
      <c r="L239">
        <f>1/3.6*1.1</f>
        <v/>
      </c>
      <c r="M239">
        <f>1/'vehicles specifications'!J105</f>
        <v/>
      </c>
      <c r="N239" t="n">
        <v>1</v>
      </c>
      <c r="O239">
        <f>1</f>
        <v/>
      </c>
      <c r="P239" t="n">
        <v>-1</v>
      </c>
      <c r="Q239" t="n">
        <v>-1</v>
      </c>
      <c r="R239">
        <f>-1-'vehicles specifications'!AD105</f>
        <v/>
      </c>
      <c r="S239" t="n">
        <v>1</v>
      </c>
      <c r="T239" t="n">
        <v>1</v>
      </c>
      <c r="U239" t="n">
        <v>1</v>
      </c>
      <c r="V239" t="n">
        <v>1</v>
      </c>
      <c r="W239" t="n">
        <v>1</v>
      </c>
      <c r="X239" t="n">
        <v>1</v>
      </c>
      <c r="Y239" t="n">
        <v>1</v>
      </c>
      <c r="Z239" t="n">
        <v>1</v>
      </c>
      <c r="AA239" t="n">
        <v>1</v>
      </c>
      <c r="AB239" t="n">
        <v>1</v>
      </c>
      <c r="AC239" t="n">
        <v>1</v>
      </c>
      <c r="AD239" t="n">
        <v>1</v>
      </c>
      <c r="AE239" t="n">
        <v>1</v>
      </c>
      <c r="AF239" t="n">
        <v>1</v>
      </c>
      <c r="AG239" t="n">
        <v>1</v>
      </c>
      <c r="AH239" t="n">
        <v>1</v>
      </c>
      <c r="AI239" t="n">
        <v>1</v>
      </c>
      <c r="AJ239" t="n">
        <v>1</v>
      </c>
      <c r="AK239" t="n">
        <v>1</v>
      </c>
      <c r="AL239" t="n">
        <v>1</v>
      </c>
      <c r="AM239" t="n">
        <v>1</v>
      </c>
      <c r="AN239" t="n">
        <v>1</v>
      </c>
      <c r="AO239" t="n">
        <v>1</v>
      </c>
      <c r="AP239" t="n">
        <v>1</v>
      </c>
      <c r="AQ239" t="n">
        <v>1</v>
      </c>
      <c r="AR239" t="n">
        <v>1</v>
      </c>
      <c r="AS239" t="n">
        <v>1</v>
      </c>
      <c r="AT239" t="n">
        <v>1</v>
      </c>
      <c r="AU239" t="n">
        <v>1</v>
      </c>
      <c r="AV239" t="n">
        <v>1</v>
      </c>
      <c r="AW239" t="n">
        <v>1</v>
      </c>
      <c r="AX239" t="n">
        <v>1</v>
      </c>
      <c r="AY239" t="n">
        <v>1</v>
      </c>
      <c r="AZ239" t="n">
        <v>1</v>
      </c>
      <c r="BA239" t="n">
        <v>1</v>
      </c>
      <c r="BB239" t="n">
        <v>1</v>
      </c>
      <c r="BC239" t="n">
        <v>1</v>
      </c>
      <c r="BD239" t="n">
        <v>1</v>
      </c>
      <c r="BE239" t="n">
        <v>1</v>
      </c>
      <c r="BF239" t="n">
        <v>1</v>
      </c>
      <c r="BG239" t="n">
        <v>1</v>
      </c>
      <c r="BH239" t="n">
        <v>1</v>
      </c>
      <c r="BI239" t="n">
        <v>1</v>
      </c>
      <c r="BJ239" t="n">
        <v>-1</v>
      </c>
      <c r="BK239" t="n">
        <v>-1</v>
      </c>
      <c r="BL239" t="n">
        <v>-1</v>
      </c>
    </row>
    <row r="240">
      <c r="A240" t="inlineStr">
        <is>
          <t>Motorbike, gasoline, 4-11kW, EURO-5 - 2050 - CH</t>
        </is>
      </c>
      <c r="B240">
        <f>1/90</f>
        <v/>
      </c>
      <c r="C240" s="2">
        <f>'vehicles specifications'!S106</f>
        <v/>
      </c>
      <c r="D240">
        <f>1/90</f>
        <v/>
      </c>
      <c r="F240">
        <f>1+'vehicles specifications'!AD106</f>
        <v/>
      </c>
      <c r="G240">
        <f>1+'vehicles specifications'!AD106</f>
        <v/>
      </c>
      <c r="H240" t="n">
        <v>1</v>
      </c>
      <c r="I240" t="n">
        <v>1</v>
      </c>
      <c r="K240">
        <f>1/('fuels and tailpipe emissions'!$C$3*3.6)</f>
        <v/>
      </c>
      <c r="L240">
        <f>1/3.6*1.1</f>
        <v/>
      </c>
      <c r="M240">
        <f>1/'vehicles specifications'!J106</f>
        <v/>
      </c>
      <c r="N240" t="n">
        <v>1</v>
      </c>
      <c r="O240">
        <f>1</f>
        <v/>
      </c>
      <c r="P240" t="n">
        <v>-1</v>
      </c>
      <c r="Q240" t="n">
        <v>-1</v>
      </c>
      <c r="R240">
        <f>-1-'vehicles specifications'!AD106</f>
        <v/>
      </c>
      <c r="S240" t="n">
        <v>1</v>
      </c>
      <c r="T240" t="n">
        <v>1</v>
      </c>
      <c r="U240" t="n">
        <v>1</v>
      </c>
      <c r="V240" t="n">
        <v>1</v>
      </c>
      <c r="W240" t="n">
        <v>1</v>
      </c>
      <c r="X240" t="n">
        <v>1</v>
      </c>
      <c r="Y240" t="n">
        <v>1</v>
      </c>
      <c r="Z240" t="n">
        <v>1</v>
      </c>
      <c r="AA240" t="n">
        <v>1</v>
      </c>
      <c r="AB240" t="n">
        <v>1</v>
      </c>
      <c r="AC240" t="n">
        <v>1</v>
      </c>
      <c r="AD240" t="n">
        <v>1</v>
      </c>
      <c r="AE240" t="n">
        <v>1</v>
      </c>
      <c r="AF240" t="n">
        <v>1</v>
      </c>
      <c r="AG240" t="n">
        <v>1</v>
      </c>
      <c r="AH240" t="n">
        <v>1</v>
      </c>
      <c r="AI240" t="n">
        <v>1</v>
      </c>
      <c r="AJ240" t="n">
        <v>1</v>
      </c>
      <c r="AK240" t="n">
        <v>1</v>
      </c>
      <c r="AL240" t="n">
        <v>1</v>
      </c>
      <c r="AM240" t="n">
        <v>1</v>
      </c>
      <c r="AN240" t="n">
        <v>1</v>
      </c>
      <c r="AO240" t="n">
        <v>1</v>
      </c>
      <c r="AP240" t="n">
        <v>1</v>
      </c>
      <c r="AQ240" t="n">
        <v>1</v>
      </c>
      <c r="AR240" t="n">
        <v>1</v>
      </c>
      <c r="AS240" t="n">
        <v>1</v>
      </c>
      <c r="AT240" t="n">
        <v>1</v>
      </c>
      <c r="AU240" t="n">
        <v>1</v>
      </c>
      <c r="AV240" t="n">
        <v>1</v>
      </c>
      <c r="AW240" t="n">
        <v>1</v>
      </c>
      <c r="AX240" t="n">
        <v>1</v>
      </c>
      <c r="AY240" t="n">
        <v>1</v>
      </c>
      <c r="AZ240" t="n">
        <v>1</v>
      </c>
      <c r="BA240" t="n">
        <v>1</v>
      </c>
      <c r="BB240" t="n">
        <v>1</v>
      </c>
      <c r="BC240" t="n">
        <v>1</v>
      </c>
      <c r="BD240" t="n">
        <v>1</v>
      </c>
      <c r="BE240" t="n">
        <v>1</v>
      </c>
      <c r="BF240" t="n">
        <v>1</v>
      </c>
      <c r="BG240" t="n">
        <v>1</v>
      </c>
      <c r="BH240" t="n">
        <v>1</v>
      </c>
      <c r="BI240" t="n">
        <v>1</v>
      </c>
      <c r="BJ240" t="n">
        <v>-1</v>
      </c>
      <c r="BK240" t="n">
        <v>-1</v>
      </c>
      <c r="BL240" t="n">
        <v>-1</v>
      </c>
    </row>
    <row r="241">
      <c r="A241" t="inlineStr">
        <is>
          <t>Motorbike, gasoline, 11-35kW, EURO-3 - 2006 - CH</t>
        </is>
      </c>
      <c r="B241">
        <f>1/90</f>
        <v/>
      </c>
      <c r="C241" s="2">
        <f>'vehicles specifications'!S107</f>
        <v/>
      </c>
      <c r="D241">
        <f>1/90</f>
        <v/>
      </c>
      <c r="F241">
        <f>1+'vehicles specifications'!AD107</f>
        <v/>
      </c>
      <c r="G241">
        <f>1+'vehicles specifications'!AD107</f>
        <v/>
      </c>
      <c r="H241" t="n">
        <v>1</v>
      </c>
      <c r="I241" t="n">
        <v>1</v>
      </c>
      <c r="K241">
        <f>1/('fuels and tailpipe emissions'!$C$3*3.6)</f>
        <v/>
      </c>
      <c r="L241">
        <f>1/3.6*1.1</f>
        <v/>
      </c>
      <c r="M241">
        <f>1/'vehicles specifications'!J107</f>
        <v/>
      </c>
      <c r="N241" t="n">
        <v>1</v>
      </c>
      <c r="O241">
        <f>1</f>
        <v/>
      </c>
      <c r="P241" t="n">
        <v>-1</v>
      </c>
      <c r="Q241" t="n">
        <v>-1</v>
      </c>
      <c r="R241">
        <f>-1-'vehicles specifications'!AD107</f>
        <v/>
      </c>
      <c r="S241" t="n">
        <v>1</v>
      </c>
      <c r="T241" t="n">
        <v>1</v>
      </c>
      <c r="U241" t="n">
        <v>1</v>
      </c>
      <c r="V241" t="n">
        <v>1</v>
      </c>
      <c r="W241" t="n">
        <v>1</v>
      </c>
      <c r="X241" t="n">
        <v>1</v>
      </c>
      <c r="Y241" t="n">
        <v>1</v>
      </c>
      <c r="Z241" t="n">
        <v>1</v>
      </c>
      <c r="AA241" t="n">
        <v>1</v>
      </c>
      <c r="AB241" t="n">
        <v>1</v>
      </c>
      <c r="AC241" t="n">
        <v>1</v>
      </c>
      <c r="AD241" t="n">
        <v>1</v>
      </c>
      <c r="AE241" t="n">
        <v>1</v>
      </c>
      <c r="AF241" t="n">
        <v>1</v>
      </c>
      <c r="AG241" t="n">
        <v>1</v>
      </c>
      <c r="AH241" t="n">
        <v>1</v>
      </c>
      <c r="AI241" t="n">
        <v>1</v>
      </c>
      <c r="AJ241" t="n">
        <v>1</v>
      </c>
      <c r="AK241" t="n">
        <v>1</v>
      </c>
      <c r="AL241" t="n">
        <v>1</v>
      </c>
      <c r="AM241" t="n">
        <v>1</v>
      </c>
      <c r="AN241" t="n">
        <v>1</v>
      </c>
      <c r="AO241" t="n">
        <v>1</v>
      </c>
      <c r="AP241" t="n">
        <v>1</v>
      </c>
      <c r="AQ241" t="n">
        <v>1</v>
      </c>
      <c r="AR241" t="n">
        <v>1</v>
      </c>
      <c r="AS241" t="n">
        <v>1</v>
      </c>
      <c r="AT241" t="n">
        <v>1</v>
      </c>
      <c r="AU241" t="n">
        <v>1</v>
      </c>
      <c r="AV241" t="n">
        <v>1</v>
      </c>
      <c r="AW241" t="n">
        <v>1</v>
      </c>
      <c r="AX241" t="n">
        <v>1</v>
      </c>
      <c r="AY241" t="n">
        <v>1</v>
      </c>
      <c r="AZ241" t="n">
        <v>1</v>
      </c>
      <c r="BA241" t="n">
        <v>1</v>
      </c>
      <c r="BB241" t="n">
        <v>1</v>
      </c>
      <c r="BC241" t="n">
        <v>1</v>
      </c>
      <c r="BD241" t="n">
        <v>1</v>
      </c>
      <c r="BE241" t="n">
        <v>1</v>
      </c>
      <c r="BF241" t="n">
        <v>1</v>
      </c>
      <c r="BG241" t="n">
        <v>1</v>
      </c>
      <c r="BH241" t="n">
        <v>1</v>
      </c>
      <c r="BI241" t="n">
        <v>1</v>
      </c>
      <c r="BJ241" t="n">
        <v>-1</v>
      </c>
      <c r="BK241" t="n">
        <v>-1</v>
      </c>
      <c r="BL241" t="n">
        <v>-1</v>
      </c>
    </row>
    <row r="242">
      <c r="A242" t="inlineStr">
        <is>
          <t>Motorbike, gasoline, 11-35kW, EURO-4 - 2016 - CH</t>
        </is>
      </c>
      <c r="B242">
        <f>1/90</f>
        <v/>
      </c>
      <c r="C242" s="2">
        <f>'vehicles specifications'!S108</f>
        <v/>
      </c>
      <c r="D242">
        <f>1/90</f>
        <v/>
      </c>
      <c r="F242">
        <f>1+'vehicles specifications'!AD108</f>
        <v/>
      </c>
      <c r="G242">
        <f>1+'vehicles specifications'!AD108</f>
        <v/>
      </c>
      <c r="H242" t="n">
        <v>1</v>
      </c>
      <c r="I242" t="n">
        <v>1</v>
      </c>
      <c r="K242">
        <f>1/('fuels and tailpipe emissions'!$C$3*3.6)</f>
        <v/>
      </c>
      <c r="L242">
        <f>1/3.6*1.1</f>
        <v/>
      </c>
      <c r="M242">
        <f>1/'vehicles specifications'!J108</f>
        <v/>
      </c>
      <c r="N242" t="n">
        <v>1</v>
      </c>
      <c r="O242">
        <f>1</f>
        <v/>
      </c>
      <c r="P242" t="n">
        <v>-1</v>
      </c>
      <c r="Q242" t="n">
        <v>-1</v>
      </c>
      <c r="R242">
        <f>-1-'vehicles specifications'!AD108</f>
        <v/>
      </c>
      <c r="S242" t="n">
        <v>1</v>
      </c>
      <c r="T242" t="n">
        <v>1</v>
      </c>
      <c r="U242" t="n">
        <v>1</v>
      </c>
      <c r="V242" t="n">
        <v>1</v>
      </c>
      <c r="W242" t="n">
        <v>1</v>
      </c>
      <c r="X242" t="n">
        <v>1</v>
      </c>
      <c r="Y242" t="n">
        <v>1</v>
      </c>
      <c r="Z242" t="n">
        <v>1</v>
      </c>
      <c r="AA242" t="n">
        <v>1</v>
      </c>
      <c r="AB242" t="n">
        <v>1</v>
      </c>
      <c r="AC242" t="n">
        <v>1</v>
      </c>
      <c r="AD242" t="n">
        <v>1</v>
      </c>
      <c r="AE242" t="n">
        <v>1</v>
      </c>
      <c r="AF242" t="n">
        <v>1</v>
      </c>
      <c r="AG242" t="n">
        <v>1</v>
      </c>
      <c r="AH242" t="n">
        <v>1</v>
      </c>
      <c r="AI242" t="n">
        <v>1</v>
      </c>
      <c r="AJ242" t="n">
        <v>1</v>
      </c>
      <c r="AK242" t="n">
        <v>1</v>
      </c>
      <c r="AL242" t="n">
        <v>1</v>
      </c>
      <c r="AM242" t="n">
        <v>1</v>
      </c>
      <c r="AN242" t="n">
        <v>1</v>
      </c>
      <c r="AO242" t="n">
        <v>1</v>
      </c>
      <c r="AP242" t="n">
        <v>1</v>
      </c>
      <c r="AQ242" t="n">
        <v>1</v>
      </c>
      <c r="AR242" t="n">
        <v>1</v>
      </c>
      <c r="AS242" t="n">
        <v>1</v>
      </c>
      <c r="AT242" t="n">
        <v>1</v>
      </c>
      <c r="AU242" t="n">
        <v>1</v>
      </c>
      <c r="AV242" t="n">
        <v>1</v>
      </c>
      <c r="AW242" t="n">
        <v>1</v>
      </c>
      <c r="AX242" t="n">
        <v>1</v>
      </c>
      <c r="AY242" t="n">
        <v>1</v>
      </c>
      <c r="AZ242" t="n">
        <v>1</v>
      </c>
      <c r="BA242" t="n">
        <v>1</v>
      </c>
      <c r="BB242" t="n">
        <v>1</v>
      </c>
      <c r="BC242" t="n">
        <v>1</v>
      </c>
      <c r="BD242" t="n">
        <v>1</v>
      </c>
      <c r="BE242" t="n">
        <v>1</v>
      </c>
      <c r="BF242" t="n">
        <v>1</v>
      </c>
      <c r="BG242" t="n">
        <v>1</v>
      </c>
      <c r="BH242" t="n">
        <v>1</v>
      </c>
      <c r="BI242" t="n">
        <v>1</v>
      </c>
      <c r="BJ242" t="n">
        <v>-1</v>
      </c>
      <c r="BK242" t="n">
        <v>-1</v>
      </c>
      <c r="BL242" t="n">
        <v>-1</v>
      </c>
    </row>
    <row r="243">
      <c r="A243" t="inlineStr">
        <is>
          <t>Motorbike, gasoline, 11-35kW, EURO-5 - 2020 - CH</t>
        </is>
      </c>
      <c r="B243">
        <f>1/90</f>
        <v/>
      </c>
      <c r="C243" s="2">
        <f>'vehicles specifications'!S109</f>
        <v/>
      </c>
      <c r="D243">
        <f>1/90</f>
        <v/>
      </c>
      <c r="F243">
        <f>1+'vehicles specifications'!AD109</f>
        <v/>
      </c>
      <c r="G243">
        <f>1+'vehicles specifications'!AD109</f>
        <v/>
      </c>
      <c r="H243" t="n">
        <v>1</v>
      </c>
      <c r="I243" t="n">
        <v>1</v>
      </c>
      <c r="K243">
        <f>1/('fuels and tailpipe emissions'!$C$3*3.6)</f>
        <v/>
      </c>
      <c r="L243">
        <f>1/3.6*1.1</f>
        <v/>
      </c>
      <c r="M243">
        <f>1/'vehicles specifications'!J109</f>
        <v/>
      </c>
      <c r="N243" t="n">
        <v>1</v>
      </c>
      <c r="O243">
        <f>1</f>
        <v/>
      </c>
      <c r="P243" t="n">
        <v>-1</v>
      </c>
      <c r="Q243" t="n">
        <v>-1</v>
      </c>
      <c r="R243">
        <f>-1-'vehicles specifications'!AD109</f>
        <v/>
      </c>
      <c r="S243" t="n">
        <v>1</v>
      </c>
      <c r="T243" t="n">
        <v>1</v>
      </c>
      <c r="U243" t="n">
        <v>1</v>
      </c>
      <c r="V243" t="n">
        <v>1</v>
      </c>
      <c r="W243" t="n">
        <v>1</v>
      </c>
      <c r="X243" t="n">
        <v>1</v>
      </c>
      <c r="Y243" t="n">
        <v>1</v>
      </c>
      <c r="Z243" t="n">
        <v>1</v>
      </c>
      <c r="AA243" t="n">
        <v>1</v>
      </c>
      <c r="AB243" t="n">
        <v>1</v>
      </c>
      <c r="AC243" t="n">
        <v>1</v>
      </c>
      <c r="AD243" t="n">
        <v>1</v>
      </c>
      <c r="AE243" t="n">
        <v>1</v>
      </c>
      <c r="AF243" t="n">
        <v>1</v>
      </c>
      <c r="AG243" t="n">
        <v>1</v>
      </c>
      <c r="AH243" t="n">
        <v>1</v>
      </c>
      <c r="AI243" t="n">
        <v>1</v>
      </c>
      <c r="AJ243" t="n">
        <v>1</v>
      </c>
      <c r="AK243" t="n">
        <v>1</v>
      </c>
      <c r="AL243" t="n">
        <v>1</v>
      </c>
      <c r="AM243" t="n">
        <v>1</v>
      </c>
      <c r="AN243" t="n">
        <v>1</v>
      </c>
      <c r="AO243" t="n">
        <v>1</v>
      </c>
      <c r="AP243" t="n">
        <v>1</v>
      </c>
      <c r="AQ243" t="n">
        <v>1</v>
      </c>
      <c r="AR243" t="n">
        <v>1</v>
      </c>
      <c r="AS243" t="n">
        <v>1</v>
      </c>
      <c r="AT243" t="n">
        <v>1</v>
      </c>
      <c r="AU243" t="n">
        <v>1</v>
      </c>
      <c r="AV243" t="n">
        <v>1</v>
      </c>
      <c r="AW243" t="n">
        <v>1</v>
      </c>
      <c r="AX243" t="n">
        <v>1</v>
      </c>
      <c r="AY243" t="n">
        <v>1</v>
      </c>
      <c r="AZ243" t="n">
        <v>1</v>
      </c>
      <c r="BA243" t="n">
        <v>1</v>
      </c>
      <c r="BB243" t="n">
        <v>1</v>
      </c>
      <c r="BC243" t="n">
        <v>1</v>
      </c>
      <c r="BD243" t="n">
        <v>1</v>
      </c>
      <c r="BE243" t="n">
        <v>1</v>
      </c>
      <c r="BF243" t="n">
        <v>1</v>
      </c>
      <c r="BG243" t="n">
        <v>1</v>
      </c>
      <c r="BH243" t="n">
        <v>1</v>
      </c>
      <c r="BI243" t="n">
        <v>1</v>
      </c>
      <c r="BJ243" t="n">
        <v>-1</v>
      </c>
      <c r="BK243" t="n">
        <v>-1</v>
      </c>
      <c r="BL243" t="n">
        <v>-1</v>
      </c>
    </row>
    <row r="244">
      <c r="A244" t="inlineStr">
        <is>
          <t>Motorbike, gasoline, 11-35kW, EURO-5 - 2030 - CH</t>
        </is>
      </c>
      <c r="B244">
        <f>1/90</f>
        <v/>
      </c>
      <c r="C244" s="2">
        <f>'vehicles specifications'!S110</f>
        <v/>
      </c>
      <c r="D244">
        <f>1/90</f>
        <v/>
      </c>
      <c r="F244">
        <f>1+'vehicles specifications'!AD110</f>
        <v/>
      </c>
      <c r="G244">
        <f>1+'vehicles specifications'!AD110</f>
        <v/>
      </c>
      <c r="H244" t="n">
        <v>1</v>
      </c>
      <c r="I244" t="n">
        <v>1</v>
      </c>
      <c r="K244">
        <f>1/('fuels and tailpipe emissions'!$C$3*3.6)</f>
        <v/>
      </c>
      <c r="L244">
        <f>1/3.6*1.1</f>
        <v/>
      </c>
      <c r="M244">
        <f>1/'vehicles specifications'!J110</f>
        <v/>
      </c>
      <c r="N244" t="n">
        <v>1</v>
      </c>
      <c r="O244">
        <f>1</f>
        <v/>
      </c>
      <c r="P244" t="n">
        <v>-1</v>
      </c>
      <c r="Q244" t="n">
        <v>-1</v>
      </c>
      <c r="R244">
        <f>-1-'vehicles specifications'!AD110</f>
        <v/>
      </c>
      <c r="S244" t="n">
        <v>1</v>
      </c>
      <c r="T244" t="n">
        <v>1</v>
      </c>
      <c r="U244" t="n">
        <v>1</v>
      </c>
      <c r="V244" t="n">
        <v>1</v>
      </c>
      <c r="W244" t="n">
        <v>1</v>
      </c>
      <c r="X244" t="n">
        <v>1</v>
      </c>
      <c r="Y244" t="n">
        <v>1</v>
      </c>
      <c r="Z244" t="n">
        <v>1</v>
      </c>
      <c r="AA244" t="n">
        <v>1</v>
      </c>
      <c r="AB244" t="n">
        <v>1</v>
      </c>
      <c r="AC244" t="n">
        <v>1</v>
      </c>
      <c r="AD244" t="n">
        <v>1</v>
      </c>
      <c r="AE244" t="n">
        <v>1</v>
      </c>
      <c r="AF244" t="n">
        <v>1</v>
      </c>
      <c r="AG244" t="n">
        <v>1</v>
      </c>
      <c r="AH244" t="n">
        <v>1</v>
      </c>
      <c r="AI244" t="n">
        <v>1</v>
      </c>
      <c r="AJ244" t="n">
        <v>1</v>
      </c>
      <c r="AK244" t="n">
        <v>1</v>
      </c>
      <c r="AL244" t="n">
        <v>1</v>
      </c>
      <c r="AM244" t="n">
        <v>1</v>
      </c>
      <c r="AN244" t="n">
        <v>1</v>
      </c>
      <c r="AO244" t="n">
        <v>1</v>
      </c>
      <c r="AP244" t="n">
        <v>1</v>
      </c>
      <c r="AQ244" t="n">
        <v>1</v>
      </c>
      <c r="AR244" t="n">
        <v>1</v>
      </c>
      <c r="AS244" t="n">
        <v>1</v>
      </c>
      <c r="AT244" t="n">
        <v>1</v>
      </c>
      <c r="AU244" t="n">
        <v>1</v>
      </c>
      <c r="AV244" t="n">
        <v>1</v>
      </c>
      <c r="AW244" t="n">
        <v>1</v>
      </c>
      <c r="AX244" t="n">
        <v>1</v>
      </c>
      <c r="AY244" t="n">
        <v>1</v>
      </c>
      <c r="AZ244" t="n">
        <v>1</v>
      </c>
      <c r="BA244" t="n">
        <v>1</v>
      </c>
      <c r="BB244" t="n">
        <v>1</v>
      </c>
      <c r="BC244" t="n">
        <v>1</v>
      </c>
      <c r="BD244" t="n">
        <v>1</v>
      </c>
      <c r="BE244" t="n">
        <v>1</v>
      </c>
      <c r="BF244" t="n">
        <v>1</v>
      </c>
      <c r="BG244" t="n">
        <v>1</v>
      </c>
      <c r="BH244" t="n">
        <v>1</v>
      </c>
      <c r="BI244" t="n">
        <v>1</v>
      </c>
      <c r="BJ244" t="n">
        <v>-1</v>
      </c>
      <c r="BK244" t="n">
        <v>-1</v>
      </c>
      <c r="BL244" t="n">
        <v>-1</v>
      </c>
    </row>
    <row r="245">
      <c r="A245" t="inlineStr">
        <is>
          <t>Motorbike, gasoline, 11-35kW, EURO-5 - 2040 - CH</t>
        </is>
      </c>
      <c r="B245">
        <f>1/90</f>
        <v/>
      </c>
      <c r="C245" s="2">
        <f>'vehicles specifications'!S111</f>
        <v/>
      </c>
      <c r="D245">
        <f>1/90</f>
        <v/>
      </c>
      <c r="F245">
        <f>1+'vehicles specifications'!AD111</f>
        <v/>
      </c>
      <c r="G245">
        <f>1+'vehicles specifications'!AD111</f>
        <v/>
      </c>
      <c r="H245" t="n">
        <v>1</v>
      </c>
      <c r="I245" t="n">
        <v>1</v>
      </c>
      <c r="K245">
        <f>1/('fuels and tailpipe emissions'!$C$3*3.6)</f>
        <v/>
      </c>
      <c r="L245">
        <f>1/3.6*1.1</f>
        <v/>
      </c>
      <c r="M245">
        <f>1/'vehicles specifications'!J111</f>
        <v/>
      </c>
      <c r="N245" t="n">
        <v>1</v>
      </c>
      <c r="O245">
        <f>1</f>
        <v/>
      </c>
      <c r="P245" t="n">
        <v>-1</v>
      </c>
      <c r="Q245" t="n">
        <v>-1</v>
      </c>
      <c r="R245">
        <f>-1-'vehicles specifications'!AD111</f>
        <v/>
      </c>
      <c r="S245" t="n">
        <v>1</v>
      </c>
      <c r="T245" t="n">
        <v>1</v>
      </c>
      <c r="U245" t="n">
        <v>1</v>
      </c>
      <c r="V245" t="n">
        <v>1</v>
      </c>
      <c r="W245" t="n">
        <v>1</v>
      </c>
      <c r="X245" t="n">
        <v>1</v>
      </c>
      <c r="Y245" t="n">
        <v>1</v>
      </c>
      <c r="Z245" t="n">
        <v>1</v>
      </c>
      <c r="AA245" t="n">
        <v>1</v>
      </c>
      <c r="AB245" t="n">
        <v>1</v>
      </c>
      <c r="AC245" t="n">
        <v>1</v>
      </c>
      <c r="AD245" t="n">
        <v>1</v>
      </c>
      <c r="AE245" t="n">
        <v>1</v>
      </c>
      <c r="AF245" t="n">
        <v>1</v>
      </c>
      <c r="AG245" t="n">
        <v>1</v>
      </c>
      <c r="AH245" t="n">
        <v>1</v>
      </c>
      <c r="AI245" t="n">
        <v>1</v>
      </c>
      <c r="AJ245" t="n">
        <v>1</v>
      </c>
      <c r="AK245" t="n">
        <v>1</v>
      </c>
      <c r="AL245" t="n">
        <v>1</v>
      </c>
      <c r="AM245" t="n">
        <v>1</v>
      </c>
      <c r="AN245" t="n">
        <v>1</v>
      </c>
      <c r="AO245" t="n">
        <v>1</v>
      </c>
      <c r="AP245" t="n">
        <v>1</v>
      </c>
      <c r="AQ245" t="n">
        <v>1</v>
      </c>
      <c r="AR245" t="n">
        <v>1</v>
      </c>
      <c r="AS245" t="n">
        <v>1</v>
      </c>
      <c r="AT245" t="n">
        <v>1</v>
      </c>
      <c r="AU245" t="n">
        <v>1</v>
      </c>
      <c r="AV245" t="n">
        <v>1</v>
      </c>
      <c r="AW245" t="n">
        <v>1</v>
      </c>
      <c r="AX245" t="n">
        <v>1</v>
      </c>
      <c r="AY245" t="n">
        <v>1</v>
      </c>
      <c r="AZ245" t="n">
        <v>1</v>
      </c>
      <c r="BA245" t="n">
        <v>1</v>
      </c>
      <c r="BB245" t="n">
        <v>1</v>
      </c>
      <c r="BC245" t="n">
        <v>1</v>
      </c>
      <c r="BD245" t="n">
        <v>1</v>
      </c>
      <c r="BE245" t="n">
        <v>1</v>
      </c>
      <c r="BF245" t="n">
        <v>1</v>
      </c>
      <c r="BG245" t="n">
        <v>1</v>
      </c>
      <c r="BH245" t="n">
        <v>1</v>
      </c>
      <c r="BI245" t="n">
        <v>1</v>
      </c>
      <c r="BJ245" t="n">
        <v>-1</v>
      </c>
      <c r="BK245" t="n">
        <v>-1</v>
      </c>
      <c r="BL245" t="n">
        <v>-1</v>
      </c>
    </row>
    <row r="246">
      <c r="A246" t="inlineStr">
        <is>
          <t>Motorbike, gasoline, 11-35kW, EURO-5 - 2050 - CH</t>
        </is>
      </c>
      <c r="B246">
        <f>1/90</f>
        <v/>
      </c>
      <c r="C246" s="2">
        <f>'vehicles specifications'!S112</f>
        <v/>
      </c>
      <c r="D246">
        <f>1/90</f>
        <v/>
      </c>
      <c r="F246">
        <f>1+'vehicles specifications'!AD112</f>
        <v/>
      </c>
      <c r="G246">
        <f>1+'vehicles specifications'!AD112</f>
        <v/>
      </c>
      <c r="H246" t="n">
        <v>1</v>
      </c>
      <c r="I246" t="n">
        <v>1</v>
      </c>
      <c r="K246">
        <f>1/('fuels and tailpipe emissions'!$C$3*3.6)</f>
        <v/>
      </c>
      <c r="L246">
        <f>1/3.6*1.1</f>
        <v/>
      </c>
      <c r="M246">
        <f>1/'vehicles specifications'!J112</f>
        <v/>
      </c>
      <c r="N246" t="n">
        <v>1</v>
      </c>
      <c r="O246">
        <f>1</f>
        <v/>
      </c>
      <c r="P246" t="n">
        <v>-1</v>
      </c>
      <c r="Q246" t="n">
        <v>-1</v>
      </c>
      <c r="R246">
        <f>-1-'vehicles specifications'!AD112</f>
        <v/>
      </c>
      <c r="S246" t="n">
        <v>1</v>
      </c>
      <c r="T246" t="n">
        <v>1</v>
      </c>
      <c r="U246" t="n">
        <v>1</v>
      </c>
      <c r="V246" t="n">
        <v>1</v>
      </c>
      <c r="W246" t="n">
        <v>1</v>
      </c>
      <c r="X246" t="n">
        <v>1</v>
      </c>
      <c r="Y246" t="n">
        <v>1</v>
      </c>
      <c r="Z246" t="n">
        <v>1</v>
      </c>
      <c r="AA246" t="n">
        <v>1</v>
      </c>
      <c r="AB246" t="n">
        <v>1</v>
      </c>
      <c r="AC246" t="n">
        <v>1</v>
      </c>
      <c r="AD246" t="n">
        <v>1</v>
      </c>
      <c r="AE246" t="n">
        <v>1</v>
      </c>
      <c r="AF246" t="n">
        <v>1</v>
      </c>
      <c r="AG246" t="n">
        <v>1</v>
      </c>
      <c r="AH246" t="n">
        <v>1</v>
      </c>
      <c r="AI246" t="n">
        <v>1</v>
      </c>
      <c r="AJ246" t="n">
        <v>1</v>
      </c>
      <c r="AK246" t="n">
        <v>1</v>
      </c>
      <c r="AL246" t="n">
        <v>1</v>
      </c>
      <c r="AM246" t="n">
        <v>1</v>
      </c>
      <c r="AN246" t="n">
        <v>1</v>
      </c>
      <c r="AO246" t="n">
        <v>1</v>
      </c>
      <c r="AP246" t="n">
        <v>1</v>
      </c>
      <c r="AQ246" t="n">
        <v>1</v>
      </c>
      <c r="AR246" t="n">
        <v>1</v>
      </c>
      <c r="AS246" t="n">
        <v>1</v>
      </c>
      <c r="AT246" t="n">
        <v>1</v>
      </c>
      <c r="AU246" t="n">
        <v>1</v>
      </c>
      <c r="AV246" t="n">
        <v>1</v>
      </c>
      <c r="AW246" t="n">
        <v>1</v>
      </c>
      <c r="AX246" t="n">
        <v>1</v>
      </c>
      <c r="AY246" t="n">
        <v>1</v>
      </c>
      <c r="AZ246" t="n">
        <v>1</v>
      </c>
      <c r="BA246" t="n">
        <v>1</v>
      </c>
      <c r="BB246" t="n">
        <v>1</v>
      </c>
      <c r="BC246" t="n">
        <v>1</v>
      </c>
      <c r="BD246" t="n">
        <v>1</v>
      </c>
      <c r="BE246" t="n">
        <v>1</v>
      </c>
      <c r="BF246" t="n">
        <v>1</v>
      </c>
      <c r="BG246" t="n">
        <v>1</v>
      </c>
      <c r="BH246" t="n">
        <v>1</v>
      </c>
      <c r="BI246" t="n">
        <v>1</v>
      </c>
      <c r="BJ246" t="n">
        <v>-1</v>
      </c>
      <c r="BK246" t="n">
        <v>-1</v>
      </c>
      <c r="BL246" t="n">
        <v>-1</v>
      </c>
    </row>
    <row r="247">
      <c r="A247" t="inlineStr">
        <is>
          <t>Motorbike, gasoline, &gt;35kW, EURO-3 - 2006 - CH</t>
        </is>
      </c>
      <c r="B247">
        <f>1/90</f>
        <v/>
      </c>
      <c r="C247" s="2">
        <f>'vehicles specifications'!S113</f>
        <v/>
      </c>
      <c r="D247">
        <f>1/90</f>
        <v/>
      </c>
      <c r="F247">
        <f>1+'vehicles specifications'!AD113</f>
        <v/>
      </c>
      <c r="G247">
        <f>1+'vehicles specifications'!AD113</f>
        <v/>
      </c>
      <c r="H247" t="n">
        <v>1</v>
      </c>
      <c r="I247" t="n">
        <v>1</v>
      </c>
      <c r="K247">
        <f>1/('fuels and tailpipe emissions'!$C$3*3.6)</f>
        <v/>
      </c>
      <c r="L247">
        <f>1/3.6*1.1</f>
        <v/>
      </c>
      <c r="M247">
        <f>1/'vehicles specifications'!J113</f>
        <v/>
      </c>
      <c r="N247" t="n">
        <v>1</v>
      </c>
      <c r="O247">
        <f>1</f>
        <v/>
      </c>
      <c r="P247" t="n">
        <v>-1</v>
      </c>
      <c r="Q247" t="n">
        <v>-1</v>
      </c>
      <c r="R247">
        <f>-1-'vehicles specifications'!AD113</f>
        <v/>
      </c>
      <c r="S247" t="n">
        <v>1</v>
      </c>
      <c r="T247" t="n">
        <v>1</v>
      </c>
      <c r="U247" t="n">
        <v>1</v>
      </c>
      <c r="V247" t="n">
        <v>1</v>
      </c>
      <c r="W247" t="n">
        <v>1</v>
      </c>
      <c r="X247" t="n">
        <v>1</v>
      </c>
      <c r="Y247" t="n">
        <v>1</v>
      </c>
      <c r="Z247" t="n">
        <v>1</v>
      </c>
      <c r="AA247" t="n">
        <v>1</v>
      </c>
      <c r="AB247" t="n">
        <v>1</v>
      </c>
      <c r="AC247" t="n">
        <v>1</v>
      </c>
      <c r="AD247" t="n">
        <v>1</v>
      </c>
      <c r="AE247" t="n">
        <v>1</v>
      </c>
      <c r="AF247" t="n">
        <v>1</v>
      </c>
      <c r="AG247" t="n">
        <v>1</v>
      </c>
      <c r="AH247" t="n">
        <v>1</v>
      </c>
      <c r="AI247" t="n">
        <v>1</v>
      </c>
      <c r="AJ247" t="n">
        <v>1</v>
      </c>
      <c r="AK247" t="n">
        <v>1</v>
      </c>
      <c r="AL247" t="n">
        <v>1</v>
      </c>
      <c r="AM247" t="n">
        <v>1</v>
      </c>
      <c r="AN247" t="n">
        <v>1</v>
      </c>
      <c r="AO247" t="n">
        <v>1</v>
      </c>
      <c r="AP247" t="n">
        <v>1</v>
      </c>
      <c r="AQ247" t="n">
        <v>1</v>
      </c>
      <c r="AR247" t="n">
        <v>1</v>
      </c>
      <c r="AS247" t="n">
        <v>1</v>
      </c>
      <c r="AT247" t="n">
        <v>1</v>
      </c>
      <c r="AU247" t="n">
        <v>1</v>
      </c>
      <c r="AV247" t="n">
        <v>1</v>
      </c>
      <c r="AW247" t="n">
        <v>1</v>
      </c>
      <c r="AX247" t="n">
        <v>1</v>
      </c>
      <c r="AY247" t="n">
        <v>1</v>
      </c>
      <c r="AZ247" t="n">
        <v>1</v>
      </c>
      <c r="BA247" t="n">
        <v>1</v>
      </c>
      <c r="BB247" t="n">
        <v>1</v>
      </c>
      <c r="BC247" t="n">
        <v>1</v>
      </c>
      <c r="BD247" t="n">
        <v>1</v>
      </c>
      <c r="BE247" t="n">
        <v>1</v>
      </c>
      <c r="BF247" t="n">
        <v>1</v>
      </c>
      <c r="BG247" t="n">
        <v>1</v>
      </c>
      <c r="BH247" t="n">
        <v>1</v>
      </c>
      <c r="BI247" t="n">
        <v>1</v>
      </c>
      <c r="BJ247" t="n">
        <v>-1</v>
      </c>
      <c r="BK247" t="n">
        <v>-1</v>
      </c>
      <c r="BL247" t="n">
        <v>-1</v>
      </c>
    </row>
    <row r="248">
      <c r="A248" t="inlineStr">
        <is>
          <t>Motorbike, gasoline, &gt;35kW, EURO-4 - 2016 - CH</t>
        </is>
      </c>
      <c r="B248">
        <f>1/90</f>
        <v/>
      </c>
      <c r="C248" s="2">
        <f>'vehicles specifications'!S114</f>
        <v/>
      </c>
      <c r="D248">
        <f>1/90</f>
        <v/>
      </c>
      <c r="F248">
        <f>1+'vehicles specifications'!AD114</f>
        <v/>
      </c>
      <c r="G248">
        <f>1+'vehicles specifications'!AD114</f>
        <v/>
      </c>
      <c r="H248" t="n">
        <v>1</v>
      </c>
      <c r="I248" t="n">
        <v>1</v>
      </c>
      <c r="K248">
        <f>1/('fuels and tailpipe emissions'!$C$3*3.6)</f>
        <v/>
      </c>
      <c r="L248">
        <f>1/3.6*1.1</f>
        <v/>
      </c>
      <c r="M248">
        <f>1/'vehicles specifications'!J114</f>
        <v/>
      </c>
      <c r="N248" t="n">
        <v>1</v>
      </c>
      <c r="O248">
        <f>1</f>
        <v/>
      </c>
      <c r="P248" t="n">
        <v>-1</v>
      </c>
      <c r="Q248" t="n">
        <v>-1</v>
      </c>
      <c r="R248">
        <f>-1-'vehicles specifications'!AD114</f>
        <v/>
      </c>
      <c r="S248" t="n">
        <v>1</v>
      </c>
      <c r="T248" t="n">
        <v>1</v>
      </c>
      <c r="U248" t="n">
        <v>1</v>
      </c>
      <c r="V248" t="n">
        <v>1</v>
      </c>
      <c r="W248" t="n">
        <v>1</v>
      </c>
      <c r="X248" t="n">
        <v>1</v>
      </c>
      <c r="Y248" t="n">
        <v>1</v>
      </c>
      <c r="Z248" t="n">
        <v>1</v>
      </c>
      <c r="AA248" t="n">
        <v>1</v>
      </c>
      <c r="AB248" t="n">
        <v>1</v>
      </c>
      <c r="AC248" t="n">
        <v>1</v>
      </c>
      <c r="AD248" t="n">
        <v>1</v>
      </c>
      <c r="AE248" t="n">
        <v>1</v>
      </c>
      <c r="AF248" t="n">
        <v>1</v>
      </c>
      <c r="AG248" t="n">
        <v>1</v>
      </c>
      <c r="AH248" t="n">
        <v>1</v>
      </c>
      <c r="AI248" t="n">
        <v>1</v>
      </c>
      <c r="AJ248" t="n">
        <v>1</v>
      </c>
      <c r="AK248" t="n">
        <v>1</v>
      </c>
      <c r="AL248" t="n">
        <v>1</v>
      </c>
      <c r="AM248" t="n">
        <v>1</v>
      </c>
      <c r="AN248" t="n">
        <v>1</v>
      </c>
      <c r="AO248" t="n">
        <v>1</v>
      </c>
      <c r="AP248" t="n">
        <v>1</v>
      </c>
      <c r="AQ248" t="n">
        <v>1</v>
      </c>
      <c r="AR248" t="n">
        <v>1</v>
      </c>
      <c r="AS248" t="n">
        <v>1</v>
      </c>
      <c r="AT248" t="n">
        <v>1</v>
      </c>
      <c r="AU248" t="n">
        <v>1</v>
      </c>
      <c r="AV248" t="n">
        <v>1</v>
      </c>
      <c r="AW248" t="n">
        <v>1</v>
      </c>
      <c r="AX248" t="n">
        <v>1</v>
      </c>
      <c r="AY248" t="n">
        <v>1</v>
      </c>
      <c r="AZ248" t="n">
        <v>1</v>
      </c>
      <c r="BA248" t="n">
        <v>1</v>
      </c>
      <c r="BB248" t="n">
        <v>1</v>
      </c>
      <c r="BC248" t="n">
        <v>1</v>
      </c>
      <c r="BD248" t="n">
        <v>1</v>
      </c>
      <c r="BE248" t="n">
        <v>1</v>
      </c>
      <c r="BF248" t="n">
        <v>1</v>
      </c>
      <c r="BG248" t="n">
        <v>1</v>
      </c>
      <c r="BH248" t="n">
        <v>1</v>
      </c>
      <c r="BI248" t="n">
        <v>1</v>
      </c>
      <c r="BJ248" t="n">
        <v>-1</v>
      </c>
      <c r="BK248" t="n">
        <v>-1</v>
      </c>
      <c r="BL248" t="n">
        <v>-1</v>
      </c>
    </row>
    <row r="249">
      <c r="A249" t="inlineStr">
        <is>
          <t>Motorbike, gasoline, &gt;35kW, EURO-5 - 2020 - CH</t>
        </is>
      </c>
      <c r="B249">
        <f>1/90</f>
        <v/>
      </c>
      <c r="C249" s="2">
        <f>'vehicles specifications'!S115</f>
        <v/>
      </c>
      <c r="D249">
        <f>1/90</f>
        <v/>
      </c>
      <c r="F249">
        <f>1+'vehicles specifications'!AD115</f>
        <v/>
      </c>
      <c r="G249">
        <f>1+'vehicles specifications'!AD115</f>
        <v/>
      </c>
      <c r="H249" t="n">
        <v>1</v>
      </c>
      <c r="I249" t="n">
        <v>1</v>
      </c>
      <c r="K249">
        <f>1/('fuels and tailpipe emissions'!$C$3*3.6)</f>
        <v/>
      </c>
      <c r="L249">
        <f>1/3.6*1.1</f>
        <v/>
      </c>
      <c r="M249">
        <f>1/'vehicles specifications'!J115</f>
        <v/>
      </c>
      <c r="N249" t="n">
        <v>1</v>
      </c>
      <c r="O249">
        <f>1</f>
        <v/>
      </c>
      <c r="P249" t="n">
        <v>-1</v>
      </c>
      <c r="Q249" t="n">
        <v>-1</v>
      </c>
      <c r="R249">
        <f>-1-'vehicles specifications'!AD115</f>
        <v/>
      </c>
      <c r="S249" t="n">
        <v>1</v>
      </c>
      <c r="T249" t="n">
        <v>1</v>
      </c>
      <c r="U249" t="n">
        <v>1</v>
      </c>
      <c r="V249" t="n">
        <v>1</v>
      </c>
      <c r="W249" t="n">
        <v>1</v>
      </c>
      <c r="X249" t="n">
        <v>1</v>
      </c>
      <c r="Y249" t="n">
        <v>1</v>
      </c>
      <c r="Z249" t="n">
        <v>1</v>
      </c>
      <c r="AA249" t="n">
        <v>1</v>
      </c>
      <c r="AB249" t="n">
        <v>1</v>
      </c>
      <c r="AC249" t="n">
        <v>1</v>
      </c>
      <c r="AD249" t="n">
        <v>1</v>
      </c>
      <c r="AE249" t="n">
        <v>1</v>
      </c>
      <c r="AF249" t="n">
        <v>1</v>
      </c>
      <c r="AG249" t="n">
        <v>1</v>
      </c>
      <c r="AH249" t="n">
        <v>1</v>
      </c>
      <c r="AI249" t="n">
        <v>1</v>
      </c>
      <c r="AJ249" t="n">
        <v>1</v>
      </c>
      <c r="AK249" t="n">
        <v>1</v>
      </c>
      <c r="AL249" t="n">
        <v>1</v>
      </c>
      <c r="AM249" t="n">
        <v>1</v>
      </c>
      <c r="AN249" t="n">
        <v>1</v>
      </c>
      <c r="AO249" t="n">
        <v>1</v>
      </c>
      <c r="AP249" t="n">
        <v>1</v>
      </c>
      <c r="AQ249" t="n">
        <v>1</v>
      </c>
      <c r="AR249" t="n">
        <v>1</v>
      </c>
      <c r="AS249" t="n">
        <v>1</v>
      </c>
      <c r="AT249" t="n">
        <v>1</v>
      </c>
      <c r="AU249" t="n">
        <v>1</v>
      </c>
      <c r="AV249" t="n">
        <v>1</v>
      </c>
      <c r="AW249" t="n">
        <v>1</v>
      </c>
      <c r="AX249" t="n">
        <v>1</v>
      </c>
      <c r="AY249" t="n">
        <v>1</v>
      </c>
      <c r="AZ249" t="n">
        <v>1</v>
      </c>
      <c r="BA249" t="n">
        <v>1</v>
      </c>
      <c r="BB249" t="n">
        <v>1</v>
      </c>
      <c r="BC249" t="n">
        <v>1</v>
      </c>
      <c r="BD249" t="n">
        <v>1</v>
      </c>
      <c r="BE249" t="n">
        <v>1</v>
      </c>
      <c r="BF249" t="n">
        <v>1</v>
      </c>
      <c r="BG249" t="n">
        <v>1</v>
      </c>
      <c r="BH249" t="n">
        <v>1</v>
      </c>
      <c r="BI249" t="n">
        <v>1</v>
      </c>
      <c r="BJ249" t="n">
        <v>-1</v>
      </c>
      <c r="BK249" t="n">
        <v>-1</v>
      </c>
      <c r="BL249" t="n">
        <v>-1</v>
      </c>
    </row>
    <row r="250">
      <c r="A250" t="inlineStr">
        <is>
          <t>Motorbike, gasoline, &gt;35kW, EURO-5 - 2030 - CH</t>
        </is>
      </c>
      <c r="B250">
        <f>1/90</f>
        <v/>
      </c>
      <c r="C250" s="2">
        <f>'vehicles specifications'!S116</f>
        <v/>
      </c>
      <c r="D250">
        <f>1/90</f>
        <v/>
      </c>
      <c r="F250">
        <f>1+'vehicles specifications'!AD116</f>
        <v/>
      </c>
      <c r="G250">
        <f>1+'vehicles specifications'!AD116</f>
        <v/>
      </c>
      <c r="H250" t="n">
        <v>1</v>
      </c>
      <c r="I250" t="n">
        <v>1</v>
      </c>
      <c r="K250">
        <f>1/('fuels and tailpipe emissions'!$C$3*3.6)</f>
        <v/>
      </c>
      <c r="L250">
        <f>1/3.6*1.1</f>
        <v/>
      </c>
      <c r="M250">
        <f>1/'vehicles specifications'!J116</f>
        <v/>
      </c>
      <c r="N250" t="n">
        <v>1</v>
      </c>
      <c r="O250">
        <f>1</f>
        <v/>
      </c>
      <c r="P250" t="n">
        <v>-1</v>
      </c>
      <c r="Q250" t="n">
        <v>-1</v>
      </c>
      <c r="R250">
        <f>-1-'vehicles specifications'!AD116</f>
        <v/>
      </c>
      <c r="S250" t="n">
        <v>1</v>
      </c>
      <c r="T250" t="n">
        <v>1</v>
      </c>
      <c r="U250" t="n">
        <v>1</v>
      </c>
      <c r="V250" t="n">
        <v>1</v>
      </c>
      <c r="W250" t="n">
        <v>1</v>
      </c>
      <c r="X250" t="n">
        <v>1</v>
      </c>
      <c r="Y250" t="n">
        <v>1</v>
      </c>
      <c r="Z250" t="n">
        <v>1</v>
      </c>
      <c r="AA250" t="n">
        <v>1</v>
      </c>
      <c r="AB250" t="n">
        <v>1</v>
      </c>
      <c r="AC250" t="n">
        <v>1</v>
      </c>
      <c r="AD250" t="n">
        <v>1</v>
      </c>
      <c r="AE250" t="n">
        <v>1</v>
      </c>
      <c r="AF250" t="n">
        <v>1</v>
      </c>
      <c r="AG250" t="n">
        <v>1</v>
      </c>
      <c r="AH250" t="n">
        <v>1</v>
      </c>
      <c r="AI250" t="n">
        <v>1</v>
      </c>
      <c r="AJ250" t="n">
        <v>1</v>
      </c>
      <c r="AK250" t="n">
        <v>1</v>
      </c>
      <c r="AL250" t="n">
        <v>1</v>
      </c>
      <c r="AM250" t="n">
        <v>1</v>
      </c>
      <c r="AN250" t="n">
        <v>1</v>
      </c>
      <c r="AO250" t="n">
        <v>1</v>
      </c>
      <c r="AP250" t="n">
        <v>1</v>
      </c>
      <c r="AQ250" t="n">
        <v>1</v>
      </c>
      <c r="AR250" t="n">
        <v>1</v>
      </c>
      <c r="AS250" t="n">
        <v>1</v>
      </c>
      <c r="AT250" t="n">
        <v>1</v>
      </c>
      <c r="AU250" t="n">
        <v>1</v>
      </c>
      <c r="AV250" t="n">
        <v>1</v>
      </c>
      <c r="AW250" t="n">
        <v>1</v>
      </c>
      <c r="AX250" t="n">
        <v>1</v>
      </c>
      <c r="AY250" t="n">
        <v>1</v>
      </c>
      <c r="AZ250" t="n">
        <v>1</v>
      </c>
      <c r="BA250" t="n">
        <v>1</v>
      </c>
      <c r="BB250" t="n">
        <v>1</v>
      </c>
      <c r="BC250" t="n">
        <v>1</v>
      </c>
      <c r="BD250" t="n">
        <v>1</v>
      </c>
      <c r="BE250" t="n">
        <v>1</v>
      </c>
      <c r="BF250" t="n">
        <v>1</v>
      </c>
      <c r="BG250" t="n">
        <v>1</v>
      </c>
      <c r="BH250" t="n">
        <v>1</v>
      </c>
      <c r="BI250" t="n">
        <v>1</v>
      </c>
      <c r="BJ250" t="n">
        <v>-1</v>
      </c>
      <c r="BK250" t="n">
        <v>-1</v>
      </c>
      <c r="BL250" t="n">
        <v>-1</v>
      </c>
    </row>
    <row r="251">
      <c r="A251" t="inlineStr">
        <is>
          <t>Motorbike, gasoline, &gt;35kW, EURO-5 - 2040 - CH</t>
        </is>
      </c>
      <c r="B251">
        <f>1/90</f>
        <v/>
      </c>
      <c r="C251" s="2">
        <f>'vehicles specifications'!S117</f>
        <v/>
      </c>
      <c r="D251">
        <f>1/90</f>
        <v/>
      </c>
      <c r="F251">
        <f>1+'vehicles specifications'!AD117</f>
        <v/>
      </c>
      <c r="G251">
        <f>1+'vehicles specifications'!AD117</f>
        <v/>
      </c>
      <c r="H251" t="n">
        <v>1</v>
      </c>
      <c r="I251" t="n">
        <v>1</v>
      </c>
      <c r="K251">
        <f>1/('fuels and tailpipe emissions'!$C$3*3.6)</f>
        <v/>
      </c>
      <c r="L251">
        <f>1/3.6*1.1</f>
        <v/>
      </c>
      <c r="M251">
        <f>1/'vehicles specifications'!J117</f>
        <v/>
      </c>
      <c r="N251" t="n">
        <v>1</v>
      </c>
      <c r="O251">
        <f>1</f>
        <v/>
      </c>
      <c r="P251" t="n">
        <v>-1</v>
      </c>
      <c r="Q251" t="n">
        <v>-1</v>
      </c>
      <c r="R251">
        <f>-1-'vehicles specifications'!AD117</f>
        <v/>
      </c>
      <c r="S251" t="n">
        <v>1</v>
      </c>
      <c r="T251" t="n">
        <v>1</v>
      </c>
      <c r="U251" t="n">
        <v>1</v>
      </c>
      <c r="V251" t="n">
        <v>1</v>
      </c>
      <c r="W251" t="n">
        <v>1</v>
      </c>
      <c r="X251" t="n">
        <v>1</v>
      </c>
      <c r="Y251" t="n">
        <v>1</v>
      </c>
      <c r="Z251" t="n">
        <v>1</v>
      </c>
      <c r="AA251" t="n">
        <v>1</v>
      </c>
      <c r="AB251" t="n">
        <v>1</v>
      </c>
      <c r="AC251" t="n">
        <v>1</v>
      </c>
      <c r="AD251" t="n">
        <v>1</v>
      </c>
      <c r="AE251" t="n">
        <v>1</v>
      </c>
      <c r="AF251" t="n">
        <v>1</v>
      </c>
      <c r="AG251" t="n">
        <v>1</v>
      </c>
      <c r="AH251" t="n">
        <v>1</v>
      </c>
      <c r="AI251" t="n">
        <v>1</v>
      </c>
      <c r="AJ251" t="n">
        <v>1</v>
      </c>
      <c r="AK251" t="n">
        <v>1</v>
      </c>
      <c r="AL251" t="n">
        <v>1</v>
      </c>
      <c r="AM251" t="n">
        <v>1</v>
      </c>
      <c r="AN251" t="n">
        <v>1</v>
      </c>
      <c r="AO251" t="n">
        <v>1</v>
      </c>
      <c r="AP251" t="n">
        <v>1</v>
      </c>
      <c r="AQ251" t="n">
        <v>1</v>
      </c>
      <c r="AR251" t="n">
        <v>1</v>
      </c>
      <c r="AS251" t="n">
        <v>1</v>
      </c>
      <c r="AT251" t="n">
        <v>1</v>
      </c>
      <c r="AU251" t="n">
        <v>1</v>
      </c>
      <c r="AV251" t="n">
        <v>1</v>
      </c>
      <c r="AW251" t="n">
        <v>1</v>
      </c>
      <c r="AX251" t="n">
        <v>1</v>
      </c>
      <c r="AY251" t="n">
        <v>1</v>
      </c>
      <c r="AZ251" t="n">
        <v>1</v>
      </c>
      <c r="BA251" t="n">
        <v>1</v>
      </c>
      <c r="BB251" t="n">
        <v>1</v>
      </c>
      <c r="BC251" t="n">
        <v>1</v>
      </c>
      <c r="BD251" t="n">
        <v>1</v>
      </c>
      <c r="BE251" t="n">
        <v>1</v>
      </c>
      <c r="BF251" t="n">
        <v>1</v>
      </c>
      <c r="BG251" t="n">
        <v>1</v>
      </c>
      <c r="BH251" t="n">
        <v>1</v>
      </c>
      <c r="BI251" t="n">
        <v>1</v>
      </c>
      <c r="BJ251" t="n">
        <v>-1</v>
      </c>
      <c r="BK251" t="n">
        <v>-1</v>
      </c>
      <c r="BL251" t="n">
        <v>-1</v>
      </c>
    </row>
    <row r="252">
      <c r="A252" t="inlineStr">
        <is>
          <t>Motorbike, gasoline, &gt;35kW, EURO-5 - 2050 - CH</t>
        </is>
      </c>
      <c r="B252">
        <f>1/90</f>
        <v/>
      </c>
      <c r="C252" s="2">
        <f>'vehicles specifications'!S118</f>
        <v/>
      </c>
      <c r="D252">
        <f>1/90</f>
        <v/>
      </c>
      <c r="F252">
        <f>1+'vehicles specifications'!AD118</f>
        <v/>
      </c>
      <c r="G252">
        <f>1+'vehicles specifications'!AD118</f>
        <v/>
      </c>
      <c r="H252" t="n">
        <v>1</v>
      </c>
      <c r="I252" t="n">
        <v>1</v>
      </c>
      <c r="K252">
        <f>1/('fuels and tailpipe emissions'!$C$3*3.6)</f>
        <v/>
      </c>
      <c r="L252">
        <f>1/3.6*1.1</f>
        <v/>
      </c>
      <c r="M252">
        <f>1/'vehicles specifications'!J118</f>
        <v/>
      </c>
      <c r="N252" t="n">
        <v>1</v>
      </c>
      <c r="O252">
        <f>1</f>
        <v/>
      </c>
      <c r="P252" t="n">
        <v>-1</v>
      </c>
      <c r="Q252" t="n">
        <v>-1</v>
      </c>
      <c r="R252">
        <f>-1-'vehicles specifications'!AD118</f>
        <v/>
      </c>
      <c r="S252" t="n">
        <v>1</v>
      </c>
      <c r="T252" t="n">
        <v>1</v>
      </c>
      <c r="U252" t="n">
        <v>1</v>
      </c>
      <c r="V252" t="n">
        <v>1</v>
      </c>
      <c r="W252" t="n">
        <v>1</v>
      </c>
      <c r="X252" t="n">
        <v>1</v>
      </c>
      <c r="Y252" t="n">
        <v>1</v>
      </c>
      <c r="Z252" t="n">
        <v>1</v>
      </c>
      <c r="AA252" t="n">
        <v>1</v>
      </c>
      <c r="AB252" t="n">
        <v>1</v>
      </c>
      <c r="AC252" t="n">
        <v>1</v>
      </c>
      <c r="AD252" t="n">
        <v>1</v>
      </c>
      <c r="AE252" t="n">
        <v>1</v>
      </c>
      <c r="AF252" t="n">
        <v>1</v>
      </c>
      <c r="AG252" t="n">
        <v>1</v>
      </c>
      <c r="AH252" t="n">
        <v>1</v>
      </c>
      <c r="AI252" t="n">
        <v>1</v>
      </c>
      <c r="AJ252" t="n">
        <v>1</v>
      </c>
      <c r="AK252" t="n">
        <v>1</v>
      </c>
      <c r="AL252" t="n">
        <v>1</v>
      </c>
      <c r="AM252" t="n">
        <v>1</v>
      </c>
      <c r="AN252" t="n">
        <v>1</v>
      </c>
      <c r="AO252" t="n">
        <v>1</v>
      </c>
      <c r="AP252" t="n">
        <v>1</v>
      </c>
      <c r="AQ252" t="n">
        <v>1</v>
      </c>
      <c r="AR252" t="n">
        <v>1</v>
      </c>
      <c r="AS252" t="n">
        <v>1</v>
      </c>
      <c r="AT252" t="n">
        <v>1</v>
      </c>
      <c r="AU252" t="n">
        <v>1</v>
      </c>
      <c r="AV252" t="n">
        <v>1</v>
      </c>
      <c r="AW252" t="n">
        <v>1</v>
      </c>
      <c r="AX252" t="n">
        <v>1</v>
      </c>
      <c r="AY252" t="n">
        <v>1</v>
      </c>
      <c r="AZ252" t="n">
        <v>1</v>
      </c>
      <c r="BA252" t="n">
        <v>1</v>
      </c>
      <c r="BB252" t="n">
        <v>1</v>
      </c>
      <c r="BC252" t="n">
        <v>1</v>
      </c>
      <c r="BD252" t="n">
        <v>1</v>
      </c>
      <c r="BE252" t="n">
        <v>1</v>
      </c>
      <c r="BF252" t="n">
        <v>1</v>
      </c>
      <c r="BG252" t="n">
        <v>1</v>
      </c>
      <c r="BH252" t="n">
        <v>1</v>
      </c>
      <c r="BI252" t="n">
        <v>1</v>
      </c>
      <c r="BJ252" t="n">
        <v>-1</v>
      </c>
      <c r="BK252" t="n">
        <v>-1</v>
      </c>
      <c r="BL252" t="n">
        <v>-1</v>
      </c>
    </row>
    <row r="253">
      <c r="A253" t="inlineStr">
        <is>
          <t>Motorbike, battery electric, &lt;4kW - 2020 - NMC - CH</t>
        </is>
      </c>
      <c r="B253" t="n">
        <v>1</v>
      </c>
      <c r="C253" s="2">
        <f>'vehicles specifications'!S151</f>
        <v/>
      </c>
      <c r="D253" t="n">
        <v>1</v>
      </c>
      <c r="E253" t="n">
        <v>1</v>
      </c>
      <c r="F253">
        <f>1+'vehicles specifications'!AD151</f>
        <v/>
      </c>
      <c r="G253">
        <f>1+'vehicles specifications'!AD151</f>
        <v/>
      </c>
      <c r="J253" t="n">
        <v>1</v>
      </c>
      <c r="K253">
        <f>1/('fuels and tailpipe emissions'!$C$3*3.6)</f>
        <v/>
      </c>
      <c r="L253">
        <f>1/3.6*1.1</f>
        <v/>
      </c>
      <c r="M253">
        <f>1/'vehicles specifications'!J151</f>
        <v/>
      </c>
      <c r="N253" t="n">
        <v>1</v>
      </c>
      <c r="O253">
        <f>1</f>
        <v/>
      </c>
      <c r="P253" t="n">
        <v>1</v>
      </c>
      <c r="Q253" t="n">
        <v>1</v>
      </c>
      <c r="R253">
        <f>-1-'vehicles specifications'!AD151</f>
        <v/>
      </c>
      <c r="S253" t="n">
        <v>1</v>
      </c>
      <c r="T253" t="n">
        <v>1</v>
      </c>
      <c r="U253" t="n">
        <v>1</v>
      </c>
      <c r="V253" t="n">
        <v>1</v>
      </c>
      <c r="W253" t="n">
        <v>1</v>
      </c>
      <c r="X253" t="n">
        <v>1</v>
      </c>
      <c r="Y253" t="n">
        <v>1</v>
      </c>
      <c r="Z253" t="n">
        <v>1</v>
      </c>
      <c r="AA253" t="n">
        <v>1</v>
      </c>
      <c r="AB253" t="n">
        <v>1</v>
      </c>
      <c r="AC253" t="n">
        <v>1</v>
      </c>
      <c r="AD253" t="n">
        <v>1</v>
      </c>
      <c r="AE253" t="n">
        <v>1</v>
      </c>
      <c r="AF253" t="n">
        <v>1</v>
      </c>
      <c r="AG253" t="n">
        <v>1</v>
      </c>
      <c r="AH253" t="n">
        <v>1</v>
      </c>
      <c r="AI253" t="n">
        <v>1</v>
      </c>
      <c r="AJ253" t="n">
        <v>1</v>
      </c>
      <c r="AK253" t="n">
        <v>1</v>
      </c>
      <c r="AL253" t="n">
        <v>1</v>
      </c>
      <c r="AM253" t="n">
        <v>1</v>
      </c>
      <c r="AN253" t="n">
        <v>1</v>
      </c>
      <c r="AO253" t="n">
        <v>1</v>
      </c>
      <c r="AP253" t="n">
        <v>1</v>
      </c>
      <c r="AQ253" t="n">
        <v>1</v>
      </c>
      <c r="AR253" t="n">
        <v>1</v>
      </c>
      <c r="AS253" t="n">
        <v>1</v>
      </c>
      <c r="AT253" t="n">
        <v>1</v>
      </c>
      <c r="AU253" t="n">
        <v>1</v>
      </c>
      <c r="AV253" t="n">
        <v>1</v>
      </c>
      <c r="AW253" t="n">
        <v>1</v>
      </c>
      <c r="AX253" t="n">
        <v>1</v>
      </c>
      <c r="AY253" t="n">
        <v>1</v>
      </c>
      <c r="AZ253" t="n">
        <v>1</v>
      </c>
      <c r="BA253" t="n">
        <v>1</v>
      </c>
      <c r="BB253" t="n">
        <v>1</v>
      </c>
      <c r="BC253" t="n">
        <v>1</v>
      </c>
      <c r="BD253" t="n">
        <v>1</v>
      </c>
      <c r="BE253" t="n">
        <v>1</v>
      </c>
      <c r="BF253" t="n">
        <v>1</v>
      </c>
      <c r="BG253" t="n">
        <v>1</v>
      </c>
      <c r="BH253" t="n">
        <v>1</v>
      </c>
      <c r="BI253" t="n">
        <v>1</v>
      </c>
      <c r="BJ253" t="n">
        <v>-1</v>
      </c>
      <c r="BK253" t="n">
        <v>-1</v>
      </c>
      <c r="BL253" t="n">
        <v>-1</v>
      </c>
    </row>
    <row r="254">
      <c r="A254" t="inlineStr">
        <is>
          <t>Motorbike, battery electric, &lt;4kW - 2030 - NMC - CH</t>
        </is>
      </c>
      <c r="B254" t="n">
        <v>1</v>
      </c>
      <c r="C254" s="2">
        <f>'vehicles specifications'!S137</f>
        <v/>
      </c>
      <c r="D254" t="n">
        <v>1</v>
      </c>
      <c r="E254" t="n">
        <v>1</v>
      </c>
      <c r="F254">
        <f>1+'vehicles specifications'!AD137</f>
        <v/>
      </c>
      <c r="G254">
        <f>1+'vehicles specifications'!AD137</f>
        <v/>
      </c>
      <c r="J254" t="n">
        <v>1</v>
      </c>
      <c r="K254">
        <f>1/('fuels and tailpipe emissions'!$C$3*3.6)</f>
        <v/>
      </c>
      <c r="L254">
        <f>1/3.6*1.1</f>
        <v/>
      </c>
      <c r="M254">
        <f>1/'vehicles specifications'!J137</f>
        <v/>
      </c>
      <c r="N254" t="n">
        <v>1</v>
      </c>
      <c r="O254">
        <f>1</f>
        <v/>
      </c>
      <c r="P254" t="n">
        <v>1</v>
      </c>
      <c r="Q254" t="n">
        <v>1</v>
      </c>
      <c r="R254">
        <f>-1-'vehicles specifications'!AD137</f>
        <v/>
      </c>
      <c r="S254" t="n">
        <v>1</v>
      </c>
      <c r="T254" t="n">
        <v>1</v>
      </c>
      <c r="U254" t="n">
        <v>1</v>
      </c>
      <c r="V254" t="n">
        <v>1</v>
      </c>
      <c r="W254" t="n">
        <v>1</v>
      </c>
      <c r="X254" t="n">
        <v>1</v>
      </c>
      <c r="Y254" t="n">
        <v>1</v>
      </c>
      <c r="Z254" t="n">
        <v>1</v>
      </c>
      <c r="AA254" t="n">
        <v>1</v>
      </c>
      <c r="AB254" t="n">
        <v>1</v>
      </c>
      <c r="AC254" t="n">
        <v>1</v>
      </c>
      <c r="AD254" t="n">
        <v>1</v>
      </c>
      <c r="AE254" t="n">
        <v>1</v>
      </c>
      <c r="AF254" t="n">
        <v>1</v>
      </c>
      <c r="AG254" t="n">
        <v>1</v>
      </c>
      <c r="AH254" t="n">
        <v>1</v>
      </c>
      <c r="AI254" t="n">
        <v>1</v>
      </c>
      <c r="AJ254" t="n">
        <v>1</v>
      </c>
      <c r="AK254" t="n">
        <v>1</v>
      </c>
      <c r="AL254" t="n">
        <v>1</v>
      </c>
      <c r="AM254" t="n">
        <v>1</v>
      </c>
      <c r="AN254" t="n">
        <v>1</v>
      </c>
      <c r="AO254" t="n">
        <v>1</v>
      </c>
      <c r="AP254" t="n">
        <v>1</v>
      </c>
      <c r="AQ254" t="n">
        <v>1</v>
      </c>
      <c r="AR254" t="n">
        <v>1</v>
      </c>
      <c r="AS254" t="n">
        <v>1</v>
      </c>
      <c r="AT254" t="n">
        <v>1</v>
      </c>
      <c r="AU254" t="n">
        <v>1</v>
      </c>
      <c r="AV254" t="n">
        <v>1</v>
      </c>
      <c r="AW254" t="n">
        <v>1</v>
      </c>
      <c r="AX254" t="n">
        <v>1</v>
      </c>
      <c r="AY254" t="n">
        <v>1</v>
      </c>
      <c r="AZ254" t="n">
        <v>1</v>
      </c>
      <c r="BA254" t="n">
        <v>1</v>
      </c>
      <c r="BB254" t="n">
        <v>1</v>
      </c>
      <c r="BC254" t="n">
        <v>1</v>
      </c>
      <c r="BD254" t="n">
        <v>1</v>
      </c>
      <c r="BE254" t="n">
        <v>1</v>
      </c>
      <c r="BF254" t="n">
        <v>1</v>
      </c>
      <c r="BG254" t="n">
        <v>1</v>
      </c>
      <c r="BH254" t="n">
        <v>1</v>
      </c>
      <c r="BI254" t="n">
        <v>1</v>
      </c>
      <c r="BJ254" t="n">
        <v>-1</v>
      </c>
      <c r="BK254" t="n">
        <v>-1</v>
      </c>
      <c r="BL254" t="n">
        <v>-1</v>
      </c>
    </row>
    <row r="255">
      <c r="A255" t="inlineStr">
        <is>
          <t>Motorbike, battery electric, &lt;4kW - 2040 - NMC - CH</t>
        </is>
      </c>
      <c r="B255" t="n">
        <v>1</v>
      </c>
      <c r="C255" s="2">
        <f>'vehicles specifications'!S138</f>
        <v/>
      </c>
      <c r="D255" t="n">
        <v>1</v>
      </c>
      <c r="E255" t="n">
        <v>1</v>
      </c>
      <c r="F255">
        <f>1+'vehicles specifications'!AD138</f>
        <v/>
      </c>
      <c r="G255">
        <f>1+'vehicles specifications'!AD138</f>
        <v/>
      </c>
      <c r="J255" t="n">
        <v>1</v>
      </c>
      <c r="K255">
        <f>1/('fuels and tailpipe emissions'!$C$3*3.6)</f>
        <v/>
      </c>
      <c r="L255">
        <f>1/3.6*1.1</f>
        <v/>
      </c>
      <c r="M255">
        <f>1/'vehicles specifications'!J138</f>
        <v/>
      </c>
      <c r="N255" t="n">
        <v>1</v>
      </c>
      <c r="O255">
        <f>1</f>
        <v/>
      </c>
      <c r="P255" t="n">
        <v>1</v>
      </c>
      <c r="Q255" t="n">
        <v>1</v>
      </c>
      <c r="R255">
        <f>-1-'vehicles specifications'!AD138</f>
        <v/>
      </c>
      <c r="S255" t="n">
        <v>1</v>
      </c>
      <c r="T255" t="n">
        <v>1</v>
      </c>
      <c r="U255" t="n">
        <v>1</v>
      </c>
      <c r="V255" t="n">
        <v>1</v>
      </c>
      <c r="W255" t="n">
        <v>1</v>
      </c>
      <c r="X255" t="n">
        <v>1</v>
      </c>
      <c r="Y255" t="n">
        <v>1</v>
      </c>
      <c r="Z255" t="n">
        <v>1</v>
      </c>
      <c r="AA255" t="n">
        <v>1</v>
      </c>
      <c r="AB255" t="n">
        <v>1</v>
      </c>
      <c r="AC255" t="n">
        <v>1</v>
      </c>
      <c r="AD255" t="n">
        <v>1</v>
      </c>
      <c r="AE255" t="n">
        <v>1</v>
      </c>
      <c r="AF255" t="n">
        <v>1</v>
      </c>
      <c r="AG255" t="n">
        <v>1</v>
      </c>
      <c r="AH255" t="n">
        <v>1</v>
      </c>
      <c r="AI255" t="n">
        <v>1</v>
      </c>
      <c r="AJ255" t="n">
        <v>1</v>
      </c>
      <c r="AK255" t="n">
        <v>1</v>
      </c>
      <c r="AL255" t="n">
        <v>1</v>
      </c>
      <c r="AM255" t="n">
        <v>1</v>
      </c>
      <c r="AN255" t="n">
        <v>1</v>
      </c>
      <c r="AO255" t="n">
        <v>1</v>
      </c>
      <c r="AP255" t="n">
        <v>1</v>
      </c>
      <c r="AQ255" t="n">
        <v>1</v>
      </c>
      <c r="AR255" t="n">
        <v>1</v>
      </c>
      <c r="AS255" t="n">
        <v>1</v>
      </c>
      <c r="AT255" t="n">
        <v>1</v>
      </c>
      <c r="AU255" t="n">
        <v>1</v>
      </c>
      <c r="AV255" t="n">
        <v>1</v>
      </c>
      <c r="AW255" t="n">
        <v>1</v>
      </c>
      <c r="AX255" t="n">
        <v>1</v>
      </c>
      <c r="AY255" t="n">
        <v>1</v>
      </c>
      <c r="AZ255" t="n">
        <v>1</v>
      </c>
      <c r="BA255" t="n">
        <v>1</v>
      </c>
      <c r="BB255" t="n">
        <v>1</v>
      </c>
      <c r="BC255" t="n">
        <v>1</v>
      </c>
      <c r="BD255" t="n">
        <v>1</v>
      </c>
      <c r="BE255" t="n">
        <v>1</v>
      </c>
      <c r="BF255" t="n">
        <v>1</v>
      </c>
      <c r="BG255" t="n">
        <v>1</v>
      </c>
      <c r="BH255" t="n">
        <v>1</v>
      </c>
      <c r="BI255" t="n">
        <v>1</v>
      </c>
      <c r="BJ255" t="n">
        <v>-1</v>
      </c>
      <c r="BK255" t="n">
        <v>-1</v>
      </c>
      <c r="BL255" t="n">
        <v>-1</v>
      </c>
    </row>
    <row r="256">
      <c r="A256" t="inlineStr">
        <is>
          <t>Motorbike, battery electric, &lt;4kW - 2050 - NMC - CH</t>
        </is>
      </c>
      <c r="B256" t="n">
        <v>1</v>
      </c>
      <c r="C256" s="2">
        <f>'vehicles specifications'!S139</f>
        <v/>
      </c>
      <c r="D256" t="n">
        <v>1</v>
      </c>
      <c r="E256" t="n">
        <v>1</v>
      </c>
      <c r="F256">
        <f>1+'vehicles specifications'!AD139</f>
        <v/>
      </c>
      <c r="G256">
        <f>1+'vehicles specifications'!AD139</f>
        <v/>
      </c>
      <c r="J256" t="n">
        <v>1</v>
      </c>
      <c r="K256">
        <f>1/('fuels and tailpipe emissions'!$C$3*3.6)</f>
        <v/>
      </c>
      <c r="L256">
        <f>1/3.6*1.1</f>
        <v/>
      </c>
      <c r="M256">
        <f>1/'vehicles specifications'!J139</f>
        <v/>
      </c>
      <c r="N256" t="n">
        <v>1</v>
      </c>
      <c r="O256">
        <f>1</f>
        <v/>
      </c>
      <c r="P256" t="n">
        <v>1</v>
      </c>
      <c r="Q256" t="n">
        <v>1</v>
      </c>
      <c r="R256">
        <f>-1-'vehicles specifications'!AD139</f>
        <v/>
      </c>
      <c r="S256" t="n">
        <v>1</v>
      </c>
      <c r="T256" t="n">
        <v>1</v>
      </c>
      <c r="U256" t="n">
        <v>1</v>
      </c>
      <c r="V256" t="n">
        <v>1</v>
      </c>
      <c r="W256" t="n">
        <v>1</v>
      </c>
      <c r="X256" t="n">
        <v>1</v>
      </c>
      <c r="Y256" t="n">
        <v>1</v>
      </c>
      <c r="Z256" t="n">
        <v>1</v>
      </c>
      <c r="AA256" t="n">
        <v>1</v>
      </c>
      <c r="AB256" t="n">
        <v>1</v>
      </c>
      <c r="AC256" t="n">
        <v>1</v>
      </c>
      <c r="AD256" t="n">
        <v>1</v>
      </c>
      <c r="AE256" t="n">
        <v>1</v>
      </c>
      <c r="AF256" t="n">
        <v>1</v>
      </c>
      <c r="AG256" t="n">
        <v>1</v>
      </c>
      <c r="AH256" t="n">
        <v>1</v>
      </c>
      <c r="AI256" t="n">
        <v>1</v>
      </c>
      <c r="AJ256" t="n">
        <v>1</v>
      </c>
      <c r="AK256" t="n">
        <v>1</v>
      </c>
      <c r="AL256" t="n">
        <v>1</v>
      </c>
      <c r="AM256" t="n">
        <v>1</v>
      </c>
      <c r="AN256" t="n">
        <v>1</v>
      </c>
      <c r="AO256" t="n">
        <v>1</v>
      </c>
      <c r="AP256" t="n">
        <v>1</v>
      </c>
      <c r="AQ256" t="n">
        <v>1</v>
      </c>
      <c r="AR256" t="n">
        <v>1</v>
      </c>
      <c r="AS256" t="n">
        <v>1</v>
      </c>
      <c r="AT256" t="n">
        <v>1</v>
      </c>
      <c r="AU256" t="n">
        <v>1</v>
      </c>
      <c r="AV256" t="n">
        <v>1</v>
      </c>
      <c r="AW256" t="n">
        <v>1</v>
      </c>
      <c r="AX256" t="n">
        <v>1</v>
      </c>
      <c r="AY256" t="n">
        <v>1</v>
      </c>
      <c r="AZ256" t="n">
        <v>1</v>
      </c>
      <c r="BA256" t="n">
        <v>1</v>
      </c>
      <c r="BB256" t="n">
        <v>1</v>
      </c>
      <c r="BC256" t="n">
        <v>1</v>
      </c>
      <c r="BD256" t="n">
        <v>1</v>
      </c>
      <c r="BE256" t="n">
        <v>1</v>
      </c>
      <c r="BF256" t="n">
        <v>1</v>
      </c>
      <c r="BG256" t="n">
        <v>1</v>
      </c>
      <c r="BH256" t="n">
        <v>1</v>
      </c>
      <c r="BI256" t="n">
        <v>1</v>
      </c>
      <c r="BJ256" t="n">
        <v>-1</v>
      </c>
      <c r="BK256" t="n">
        <v>-1</v>
      </c>
      <c r="BL256" t="n">
        <v>-1</v>
      </c>
    </row>
    <row r="257">
      <c r="A257" t="inlineStr">
        <is>
          <t>Motorbike, battery electric, 4-11kW - 2020 - NMC - CH</t>
        </is>
      </c>
      <c r="B257" t="n">
        <v>1</v>
      </c>
      <c r="C257" s="2">
        <f>'vehicles specifications'!S140</f>
        <v/>
      </c>
      <c r="D257" t="n">
        <v>1</v>
      </c>
      <c r="E257" t="n">
        <v>1</v>
      </c>
      <c r="F257">
        <f>1+'vehicles specifications'!AD140</f>
        <v/>
      </c>
      <c r="G257">
        <f>1+'vehicles specifications'!AD140</f>
        <v/>
      </c>
      <c r="J257" t="n">
        <v>1</v>
      </c>
      <c r="K257">
        <f>1/('fuels and tailpipe emissions'!$C$3*3.6)</f>
        <v/>
      </c>
      <c r="L257">
        <f>1/3.6*1.1</f>
        <v/>
      </c>
      <c r="M257">
        <f>1/'vehicles specifications'!J140</f>
        <v/>
      </c>
      <c r="N257" t="n">
        <v>1</v>
      </c>
      <c r="O257">
        <f>1</f>
        <v/>
      </c>
      <c r="P257" t="n">
        <v>1</v>
      </c>
      <c r="Q257" t="n">
        <v>1</v>
      </c>
      <c r="R257">
        <f>-1-'vehicles specifications'!AD140</f>
        <v/>
      </c>
      <c r="S257" t="n">
        <v>1</v>
      </c>
      <c r="T257" t="n">
        <v>1</v>
      </c>
      <c r="U257" t="n">
        <v>1</v>
      </c>
      <c r="V257" t="n">
        <v>1</v>
      </c>
      <c r="W257" t="n">
        <v>1</v>
      </c>
      <c r="X257" t="n">
        <v>1</v>
      </c>
      <c r="Y257" t="n">
        <v>1</v>
      </c>
      <c r="Z257" t="n">
        <v>1</v>
      </c>
      <c r="AA257" t="n">
        <v>1</v>
      </c>
      <c r="AB257" t="n">
        <v>1</v>
      </c>
      <c r="AC257" t="n">
        <v>1</v>
      </c>
      <c r="AD257" t="n">
        <v>1</v>
      </c>
      <c r="AE257" t="n">
        <v>1</v>
      </c>
      <c r="AF257" t="n">
        <v>1</v>
      </c>
      <c r="AG257" t="n">
        <v>1</v>
      </c>
      <c r="AH257" t="n">
        <v>1</v>
      </c>
      <c r="AI257" t="n">
        <v>1</v>
      </c>
      <c r="AJ257" t="n">
        <v>1</v>
      </c>
      <c r="AK257" t="n">
        <v>1</v>
      </c>
      <c r="AL257" t="n">
        <v>1</v>
      </c>
      <c r="AM257" t="n">
        <v>1</v>
      </c>
      <c r="AN257" t="n">
        <v>1</v>
      </c>
      <c r="AO257" t="n">
        <v>1</v>
      </c>
      <c r="AP257" t="n">
        <v>1</v>
      </c>
      <c r="AQ257" t="n">
        <v>1</v>
      </c>
      <c r="AR257" t="n">
        <v>1</v>
      </c>
      <c r="AS257" t="n">
        <v>1</v>
      </c>
      <c r="AT257" t="n">
        <v>1</v>
      </c>
      <c r="AU257" t="n">
        <v>1</v>
      </c>
      <c r="AV257" t="n">
        <v>1</v>
      </c>
      <c r="AW257" t="n">
        <v>1</v>
      </c>
      <c r="AX257" t="n">
        <v>1</v>
      </c>
      <c r="AY257" t="n">
        <v>1</v>
      </c>
      <c r="AZ257" t="n">
        <v>1</v>
      </c>
      <c r="BA257" t="n">
        <v>1</v>
      </c>
      <c r="BB257" t="n">
        <v>1</v>
      </c>
      <c r="BC257" t="n">
        <v>1</v>
      </c>
      <c r="BD257" t="n">
        <v>1</v>
      </c>
      <c r="BE257" t="n">
        <v>1</v>
      </c>
      <c r="BF257" t="n">
        <v>1</v>
      </c>
      <c r="BG257" t="n">
        <v>1</v>
      </c>
      <c r="BH257" t="n">
        <v>1</v>
      </c>
      <c r="BI257" t="n">
        <v>1</v>
      </c>
      <c r="BJ257" t="n">
        <v>-1</v>
      </c>
      <c r="BK257" t="n">
        <v>-1</v>
      </c>
      <c r="BL257" t="n">
        <v>-1</v>
      </c>
    </row>
    <row r="258">
      <c r="A258" t="inlineStr">
        <is>
          <t>Motorbike, battery electric, 4-11kW - 2030 - NMC - CH</t>
        </is>
      </c>
      <c r="B258" t="n">
        <v>1</v>
      </c>
      <c r="C258" s="2">
        <f>'vehicles specifications'!S141</f>
        <v/>
      </c>
      <c r="D258" t="n">
        <v>1</v>
      </c>
      <c r="E258" t="n">
        <v>1</v>
      </c>
      <c r="F258">
        <f>1+'vehicles specifications'!AD141</f>
        <v/>
      </c>
      <c r="G258">
        <f>1+'vehicles specifications'!AD141</f>
        <v/>
      </c>
      <c r="J258" t="n">
        <v>1</v>
      </c>
      <c r="K258">
        <f>1/('fuels and tailpipe emissions'!$C$3*3.6)</f>
        <v/>
      </c>
      <c r="L258">
        <f>1/3.6*1.1</f>
        <v/>
      </c>
      <c r="M258">
        <f>1/'vehicles specifications'!J141</f>
        <v/>
      </c>
      <c r="N258" t="n">
        <v>1</v>
      </c>
      <c r="O258">
        <f>1</f>
        <v/>
      </c>
      <c r="P258" t="n">
        <v>1</v>
      </c>
      <c r="Q258" t="n">
        <v>1</v>
      </c>
      <c r="R258">
        <f>-1-'vehicles specifications'!AD141</f>
        <v/>
      </c>
      <c r="S258" t="n">
        <v>1</v>
      </c>
      <c r="T258" t="n">
        <v>1</v>
      </c>
      <c r="U258" t="n">
        <v>1</v>
      </c>
      <c r="V258" t="n">
        <v>1</v>
      </c>
      <c r="W258" t="n">
        <v>1</v>
      </c>
      <c r="X258" t="n">
        <v>1</v>
      </c>
      <c r="Y258" t="n">
        <v>1</v>
      </c>
      <c r="Z258" t="n">
        <v>1</v>
      </c>
      <c r="AA258" t="n">
        <v>1</v>
      </c>
      <c r="AB258" t="n">
        <v>1</v>
      </c>
      <c r="AC258" t="n">
        <v>1</v>
      </c>
      <c r="AD258" t="n">
        <v>1</v>
      </c>
      <c r="AE258" t="n">
        <v>1</v>
      </c>
      <c r="AF258" t="n">
        <v>1</v>
      </c>
      <c r="AG258" t="n">
        <v>1</v>
      </c>
      <c r="AH258" t="n">
        <v>1</v>
      </c>
      <c r="AI258" t="n">
        <v>1</v>
      </c>
      <c r="AJ258" t="n">
        <v>1</v>
      </c>
      <c r="AK258" t="n">
        <v>1</v>
      </c>
      <c r="AL258" t="n">
        <v>1</v>
      </c>
      <c r="AM258" t="n">
        <v>1</v>
      </c>
      <c r="AN258" t="n">
        <v>1</v>
      </c>
      <c r="AO258" t="n">
        <v>1</v>
      </c>
      <c r="AP258" t="n">
        <v>1</v>
      </c>
      <c r="AQ258" t="n">
        <v>1</v>
      </c>
      <c r="AR258" t="n">
        <v>1</v>
      </c>
      <c r="AS258" t="n">
        <v>1</v>
      </c>
      <c r="AT258" t="n">
        <v>1</v>
      </c>
      <c r="AU258" t="n">
        <v>1</v>
      </c>
      <c r="AV258" t="n">
        <v>1</v>
      </c>
      <c r="AW258" t="n">
        <v>1</v>
      </c>
      <c r="AX258" t="n">
        <v>1</v>
      </c>
      <c r="AY258" t="n">
        <v>1</v>
      </c>
      <c r="AZ258" t="n">
        <v>1</v>
      </c>
      <c r="BA258" t="n">
        <v>1</v>
      </c>
      <c r="BB258" t="n">
        <v>1</v>
      </c>
      <c r="BC258" t="n">
        <v>1</v>
      </c>
      <c r="BD258" t="n">
        <v>1</v>
      </c>
      <c r="BE258" t="n">
        <v>1</v>
      </c>
      <c r="BF258" t="n">
        <v>1</v>
      </c>
      <c r="BG258" t="n">
        <v>1</v>
      </c>
      <c r="BH258" t="n">
        <v>1</v>
      </c>
      <c r="BI258" t="n">
        <v>1</v>
      </c>
      <c r="BJ258" t="n">
        <v>-1</v>
      </c>
      <c r="BK258" t="n">
        <v>-1</v>
      </c>
      <c r="BL258" t="n">
        <v>-1</v>
      </c>
    </row>
    <row r="259">
      <c r="A259" t="inlineStr">
        <is>
          <t>Motorbike, battery electric, 4-11kW - 2040 - NMC - CH</t>
        </is>
      </c>
      <c r="B259" t="n">
        <v>1</v>
      </c>
      <c r="C259" s="2">
        <f>'vehicles specifications'!S142</f>
        <v/>
      </c>
      <c r="D259" t="n">
        <v>1</v>
      </c>
      <c r="E259" t="n">
        <v>1</v>
      </c>
      <c r="F259">
        <f>1+'vehicles specifications'!AD142</f>
        <v/>
      </c>
      <c r="G259">
        <f>1+'vehicles specifications'!AD142</f>
        <v/>
      </c>
      <c r="J259" t="n">
        <v>1</v>
      </c>
      <c r="K259">
        <f>1/('fuels and tailpipe emissions'!$C$3*3.6)</f>
        <v/>
      </c>
      <c r="L259">
        <f>1/3.6*1.1</f>
        <v/>
      </c>
      <c r="M259">
        <f>1/'vehicles specifications'!J142</f>
        <v/>
      </c>
      <c r="N259" t="n">
        <v>1</v>
      </c>
      <c r="O259">
        <f>1</f>
        <v/>
      </c>
      <c r="P259" t="n">
        <v>1</v>
      </c>
      <c r="Q259" t="n">
        <v>1</v>
      </c>
      <c r="R259">
        <f>-1-'vehicles specifications'!AD142</f>
        <v/>
      </c>
      <c r="S259" t="n">
        <v>1</v>
      </c>
      <c r="T259" t="n">
        <v>1</v>
      </c>
      <c r="U259" t="n">
        <v>1</v>
      </c>
      <c r="V259" t="n">
        <v>1</v>
      </c>
      <c r="W259" t="n">
        <v>1</v>
      </c>
      <c r="X259" t="n">
        <v>1</v>
      </c>
      <c r="Y259" t="n">
        <v>1</v>
      </c>
      <c r="Z259" t="n">
        <v>1</v>
      </c>
      <c r="AA259" t="n">
        <v>1</v>
      </c>
      <c r="AB259" t="n">
        <v>1</v>
      </c>
      <c r="AC259" t="n">
        <v>1</v>
      </c>
      <c r="AD259" t="n">
        <v>1</v>
      </c>
      <c r="AE259" t="n">
        <v>1</v>
      </c>
      <c r="AF259" t="n">
        <v>1</v>
      </c>
      <c r="AG259" t="n">
        <v>1</v>
      </c>
      <c r="AH259" t="n">
        <v>1</v>
      </c>
      <c r="AI259" t="n">
        <v>1</v>
      </c>
      <c r="AJ259" t="n">
        <v>1</v>
      </c>
      <c r="AK259" t="n">
        <v>1</v>
      </c>
      <c r="AL259" t="n">
        <v>1</v>
      </c>
      <c r="AM259" t="n">
        <v>1</v>
      </c>
      <c r="AN259" t="n">
        <v>1</v>
      </c>
      <c r="AO259" t="n">
        <v>1</v>
      </c>
      <c r="AP259" t="n">
        <v>1</v>
      </c>
      <c r="AQ259" t="n">
        <v>1</v>
      </c>
      <c r="AR259" t="n">
        <v>1</v>
      </c>
      <c r="AS259" t="n">
        <v>1</v>
      </c>
      <c r="AT259" t="n">
        <v>1</v>
      </c>
      <c r="AU259" t="n">
        <v>1</v>
      </c>
      <c r="AV259" t="n">
        <v>1</v>
      </c>
      <c r="AW259" t="n">
        <v>1</v>
      </c>
      <c r="AX259" t="n">
        <v>1</v>
      </c>
      <c r="AY259" t="n">
        <v>1</v>
      </c>
      <c r="AZ259" t="n">
        <v>1</v>
      </c>
      <c r="BA259" t="n">
        <v>1</v>
      </c>
      <c r="BB259" t="n">
        <v>1</v>
      </c>
      <c r="BC259" t="n">
        <v>1</v>
      </c>
      <c r="BD259" t="n">
        <v>1</v>
      </c>
      <c r="BE259" t="n">
        <v>1</v>
      </c>
      <c r="BF259" t="n">
        <v>1</v>
      </c>
      <c r="BG259" t="n">
        <v>1</v>
      </c>
      <c r="BH259" t="n">
        <v>1</v>
      </c>
      <c r="BI259" t="n">
        <v>1</v>
      </c>
      <c r="BJ259" t="n">
        <v>-1</v>
      </c>
      <c r="BK259" t="n">
        <v>-1</v>
      </c>
      <c r="BL259" t="n">
        <v>-1</v>
      </c>
    </row>
    <row r="260">
      <c r="A260" t="inlineStr">
        <is>
          <t>Motorbike, battery electric, 4-11kW - 2050 - NMC - CH</t>
        </is>
      </c>
      <c r="B260" t="n">
        <v>1</v>
      </c>
      <c r="C260" s="2">
        <f>'vehicles specifications'!S143</f>
        <v/>
      </c>
      <c r="D260" t="n">
        <v>1</v>
      </c>
      <c r="E260" t="n">
        <v>1</v>
      </c>
      <c r="F260">
        <f>1+'vehicles specifications'!AD143</f>
        <v/>
      </c>
      <c r="G260">
        <f>1+'vehicles specifications'!AD143</f>
        <v/>
      </c>
      <c r="J260" t="n">
        <v>1</v>
      </c>
      <c r="K260">
        <f>1/('fuels and tailpipe emissions'!$C$3*3.6)</f>
        <v/>
      </c>
      <c r="L260">
        <f>1/3.6*1.1</f>
        <v/>
      </c>
      <c r="M260">
        <f>1/'vehicles specifications'!J143</f>
        <v/>
      </c>
      <c r="N260" t="n">
        <v>1</v>
      </c>
      <c r="O260">
        <f>1</f>
        <v/>
      </c>
      <c r="P260" t="n">
        <v>1</v>
      </c>
      <c r="Q260" t="n">
        <v>1</v>
      </c>
      <c r="R260">
        <f>-1-'vehicles specifications'!AD143</f>
        <v/>
      </c>
      <c r="S260" t="n">
        <v>1</v>
      </c>
      <c r="T260" t="n">
        <v>1</v>
      </c>
      <c r="U260" t="n">
        <v>1</v>
      </c>
      <c r="V260" t="n">
        <v>1</v>
      </c>
      <c r="W260" t="n">
        <v>1</v>
      </c>
      <c r="X260" t="n">
        <v>1</v>
      </c>
      <c r="Y260" t="n">
        <v>1</v>
      </c>
      <c r="Z260" t="n">
        <v>1</v>
      </c>
      <c r="AA260" t="n">
        <v>1</v>
      </c>
      <c r="AB260" t="n">
        <v>1</v>
      </c>
      <c r="AC260" t="n">
        <v>1</v>
      </c>
      <c r="AD260" t="n">
        <v>1</v>
      </c>
      <c r="AE260" t="n">
        <v>1</v>
      </c>
      <c r="AF260" t="n">
        <v>1</v>
      </c>
      <c r="AG260" t="n">
        <v>1</v>
      </c>
      <c r="AH260" t="n">
        <v>1</v>
      </c>
      <c r="AI260" t="n">
        <v>1</v>
      </c>
      <c r="AJ260" t="n">
        <v>1</v>
      </c>
      <c r="AK260" t="n">
        <v>1</v>
      </c>
      <c r="AL260" t="n">
        <v>1</v>
      </c>
      <c r="AM260" t="n">
        <v>1</v>
      </c>
      <c r="AN260" t="n">
        <v>1</v>
      </c>
      <c r="AO260" t="n">
        <v>1</v>
      </c>
      <c r="AP260" t="n">
        <v>1</v>
      </c>
      <c r="AQ260" t="n">
        <v>1</v>
      </c>
      <c r="AR260" t="n">
        <v>1</v>
      </c>
      <c r="AS260" t="n">
        <v>1</v>
      </c>
      <c r="AT260" t="n">
        <v>1</v>
      </c>
      <c r="AU260" t="n">
        <v>1</v>
      </c>
      <c r="AV260" t="n">
        <v>1</v>
      </c>
      <c r="AW260" t="n">
        <v>1</v>
      </c>
      <c r="AX260" t="n">
        <v>1</v>
      </c>
      <c r="AY260" t="n">
        <v>1</v>
      </c>
      <c r="AZ260" t="n">
        <v>1</v>
      </c>
      <c r="BA260" t="n">
        <v>1</v>
      </c>
      <c r="BB260" t="n">
        <v>1</v>
      </c>
      <c r="BC260" t="n">
        <v>1</v>
      </c>
      <c r="BD260" t="n">
        <v>1</v>
      </c>
      <c r="BE260" t="n">
        <v>1</v>
      </c>
      <c r="BF260" t="n">
        <v>1</v>
      </c>
      <c r="BG260" t="n">
        <v>1</v>
      </c>
      <c r="BH260" t="n">
        <v>1</v>
      </c>
      <c r="BI260" t="n">
        <v>1</v>
      </c>
      <c r="BJ260" t="n">
        <v>-1</v>
      </c>
      <c r="BK260" t="n">
        <v>-1</v>
      </c>
      <c r="BL260" t="n">
        <v>-1</v>
      </c>
    </row>
    <row r="261">
      <c r="A261" t="inlineStr">
        <is>
          <t>Motorbike, battery electric, 11-35kW - 2020 - NMC - CH</t>
        </is>
      </c>
      <c r="B261" t="n">
        <v>1</v>
      </c>
      <c r="C261" s="2">
        <f>'vehicles specifications'!S144</f>
        <v/>
      </c>
      <c r="D261" t="n">
        <v>1</v>
      </c>
      <c r="E261" t="n">
        <v>1</v>
      </c>
      <c r="F261">
        <f>1+'vehicles specifications'!AD144</f>
        <v/>
      </c>
      <c r="G261">
        <f>1+'vehicles specifications'!AD144</f>
        <v/>
      </c>
      <c r="J261" t="n">
        <v>1</v>
      </c>
      <c r="K261">
        <f>1/('fuels and tailpipe emissions'!$C$3*3.6)</f>
        <v/>
      </c>
      <c r="L261">
        <f>1/3.6*1.1</f>
        <v/>
      </c>
      <c r="M261">
        <f>1/'vehicles specifications'!J144</f>
        <v/>
      </c>
      <c r="N261" t="n">
        <v>1</v>
      </c>
      <c r="O261">
        <f>1</f>
        <v/>
      </c>
      <c r="P261" t="n">
        <v>1</v>
      </c>
      <c r="Q261" t="n">
        <v>1</v>
      </c>
      <c r="R261">
        <f>-1-'vehicles specifications'!AD144</f>
        <v/>
      </c>
      <c r="S261" t="n">
        <v>1</v>
      </c>
      <c r="T261" t="n">
        <v>1</v>
      </c>
      <c r="U261" t="n">
        <v>1</v>
      </c>
      <c r="V261" t="n">
        <v>1</v>
      </c>
      <c r="W261" t="n">
        <v>1</v>
      </c>
      <c r="X261" t="n">
        <v>1</v>
      </c>
      <c r="Y261" t="n">
        <v>1</v>
      </c>
      <c r="Z261" t="n">
        <v>1</v>
      </c>
      <c r="AA261" t="n">
        <v>1</v>
      </c>
      <c r="AB261" t="n">
        <v>1</v>
      </c>
      <c r="AC261" t="n">
        <v>1</v>
      </c>
      <c r="AD261" t="n">
        <v>1</v>
      </c>
      <c r="AE261" t="n">
        <v>1</v>
      </c>
      <c r="AF261" t="n">
        <v>1</v>
      </c>
      <c r="AG261" t="n">
        <v>1</v>
      </c>
      <c r="AH261" t="n">
        <v>1</v>
      </c>
      <c r="AI261" t="n">
        <v>1</v>
      </c>
      <c r="AJ261" t="n">
        <v>1</v>
      </c>
      <c r="AK261" t="n">
        <v>1</v>
      </c>
      <c r="AL261" t="n">
        <v>1</v>
      </c>
      <c r="AM261" t="n">
        <v>1</v>
      </c>
      <c r="AN261" t="n">
        <v>1</v>
      </c>
      <c r="AO261" t="n">
        <v>1</v>
      </c>
      <c r="AP261" t="n">
        <v>1</v>
      </c>
      <c r="AQ261" t="n">
        <v>1</v>
      </c>
      <c r="AR261" t="n">
        <v>1</v>
      </c>
      <c r="AS261" t="n">
        <v>1</v>
      </c>
      <c r="AT261" t="n">
        <v>1</v>
      </c>
      <c r="AU261" t="n">
        <v>1</v>
      </c>
      <c r="AV261" t="n">
        <v>1</v>
      </c>
      <c r="AW261" t="n">
        <v>1</v>
      </c>
      <c r="AX261" t="n">
        <v>1</v>
      </c>
      <c r="AY261" t="n">
        <v>1</v>
      </c>
      <c r="AZ261" t="n">
        <v>1</v>
      </c>
      <c r="BA261" t="n">
        <v>1</v>
      </c>
      <c r="BB261" t="n">
        <v>1</v>
      </c>
      <c r="BC261" t="n">
        <v>1</v>
      </c>
      <c r="BD261" t="n">
        <v>1</v>
      </c>
      <c r="BE261" t="n">
        <v>1</v>
      </c>
      <c r="BF261" t="n">
        <v>1</v>
      </c>
      <c r="BG261" t="n">
        <v>1</v>
      </c>
      <c r="BH261" t="n">
        <v>1</v>
      </c>
      <c r="BI261" t="n">
        <v>1</v>
      </c>
      <c r="BJ261" t="n">
        <v>-1</v>
      </c>
      <c r="BK261" t="n">
        <v>-1</v>
      </c>
      <c r="BL261" t="n">
        <v>-1</v>
      </c>
    </row>
    <row r="262">
      <c r="A262" t="inlineStr">
        <is>
          <t>Motorbike, battery electric, 11-35kW - 2030 - NMC - CH</t>
        </is>
      </c>
      <c r="B262" t="n">
        <v>1</v>
      </c>
      <c r="C262" s="2">
        <f>'vehicles specifications'!S145</f>
        <v/>
      </c>
      <c r="D262" t="n">
        <v>1</v>
      </c>
      <c r="E262" t="n">
        <v>1</v>
      </c>
      <c r="F262">
        <f>1+'vehicles specifications'!AD145</f>
        <v/>
      </c>
      <c r="G262">
        <f>1+'vehicles specifications'!AD145</f>
        <v/>
      </c>
      <c r="J262" t="n">
        <v>1</v>
      </c>
      <c r="K262">
        <f>1/('fuels and tailpipe emissions'!$C$3*3.6)</f>
        <v/>
      </c>
      <c r="L262">
        <f>1/3.6*1.1</f>
        <v/>
      </c>
      <c r="M262">
        <f>1/'vehicles specifications'!J145</f>
        <v/>
      </c>
      <c r="N262" t="n">
        <v>1</v>
      </c>
      <c r="O262">
        <f>1</f>
        <v/>
      </c>
      <c r="P262" t="n">
        <v>1</v>
      </c>
      <c r="Q262" t="n">
        <v>1</v>
      </c>
      <c r="R262">
        <f>-1-'vehicles specifications'!AD145</f>
        <v/>
      </c>
      <c r="S262" t="n">
        <v>1</v>
      </c>
      <c r="T262" t="n">
        <v>1</v>
      </c>
      <c r="U262" t="n">
        <v>1</v>
      </c>
      <c r="V262" t="n">
        <v>1</v>
      </c>
      <c r="W262" t="n">
        <v>1</v>
      </c>
      <c r="X262" t="n">
        <v>1</v>
      </c>
      <c r="Y262" t="n">
        <v>1</v>
      </c>
      <c r="Z262" t="n">
        <v>1</v>
      </c>
      <c r="AA262" t="n">
        <v>1</v>
      </c>
      <c r="AB262" t="n">
        <v>1</v>
      </c>
      <c r="AC262" t="n">
        <v>1</v>
      </c>
      <c r="AD262" t="n">
        <v>1</v>
      </c>
      <c r="AE262" t="n">
        <v>1</v>
      </c>
      <c r="AF262" t="n">
        <v>1</v>
      </c>
      <c r="AG262" t="n">
        <v>1</v>
      </c>
      <c r="AH262" t="n">
        <v>1</v>
      </c>
      <c r="AI262" t="n">
        <v>1</v>
      </c>
      <c r="AJ262" t="n">
        <v>1</v>
      </c>
      <c r="AK262" t="n">
        <v>1</v>
      </c>
      <c r="AL262" t="n">
        <v>1</v>
      </c>
      <c r="AM262" t="n">
        <v>1</v>
      </c>
      <c r="AN262" t="n">
        <v>1</v>
      </c>
      <c r="AO262" t="n">
        <v>1</v>
      </c>
      <c r="AP262" t="n">
        <v>1</v>
      </c>
      <c r="AQ262" t="n">
        <v>1</v>
      </c>
      <c r="AR262" t="n">
        <v>1</v>
      </c>
      <c r="AS262" t="n">
        <v>1</v>
      </c>
      <c r="AT262" t="n">
        <v>1</v>
      </c>
      <c r="AU262" t="n">
        <v>1</v>
      </c>
      <c r="AV262" t="n">
        <v>1</v>
      </c>
      <c r="AW262" t="n">
        <v>1</v>
      </c>
      <c r="AX262" t="n">
        <v>1</v>
      </c>
      <c r="AY262" t="n">
        <v>1</v>
      </c>
      <c r="AZ262" t="n">
        <v>1</v>
      </c>
      <c r="BA262" t="n">
        <v>1</v>
      </c>
      <c r="BB262" t="n">
        <v>1</v>
      </c>
      <c r="BC262" t="n">
        <v>1</v>
      </c>
      <c r="BD262" t="n">
        <v>1</v>
      </c>
      <c r="BE262" t="n">
        <v>1</v>
      </c>
      <c r="BF262" t="n">
        <v>1</v>
      </c>
      <c r="BG262" t="n">
        <v>1</v>
      </c>
      <c r="BH262" t="n">
        <v>1</v>
      </c>
      <c r="BI262" t="n">
        <v>1</v>
      </c>
      <c r="BJ262" t="n">
        <v>-1</v>
      </c>
      <c r="BK262" t="n">
        <v>-1</v>
      </c>
      <c r="BL262" t="n">
        <v>-1</v>
      </c>
    </row>
    <row r="263">
      <c r="A263" t="inlineStr">
        <is>
          <t>Motorbike, battery electric, 11-35kW - 2040 - NMC - CH</t>
        </is>
      </c>
      <c r="B263" t="n">
        <v>1</v>
      </c>
      <c r="C263" s="2">
        <f>'vehicles specifications'!S146</f>
        <v/>
      </c>
      <c r="D263" t="n">
        <v>1</v>
      </c>
      <c r="E263" t="n">
        <v>1</v>
      </c>
      <c r="F263">
        <f>1+'vehicles specifications'!AD146</f>
        <v/>
      </c>
      <c r="G263">
        <f>1+'vehicles specifications'!AD146</f>
        <v/>
      </c>
      <c r="J263" t="n">
        <v>1</v>
      </c>
      <c r="K263">
        <f>1/('fuels and tailpipe emissions'!$C$3*3.6)</f>
        <v/>
      </c>
      <c r="L263">
        <f>1/3.6*1.1</f>
        <v/>
      </c>
      <c r="M263">
        <f>1/'vehicles specifications'!J146</f>
        <v/>
      </c>
      <c r="N263" t="n">
        <v>1</v>
      </c>
      <c r="O263">
        <f>1</f>
        <v/>
      </c>
      <c r="P263" t="n">
        <v>1</v>
      </c>
      <c r="Q263" t="n">
        <v>1</v>
      </c>
      <c r="R263">
        <f>-1-'vehicles specifications'!AD146</f>
        <v/>
      </c>
      <c r="S263" t="n">
        <v>1</v>
      </c>
      <c r="T263" t="n">
        <v>1</v>
      </c>
      <c r="U263" t="n">
        <v>1</v>
      </c>
      <c r="V263" t="n">
        <v>1</v>
      </c>
      <c r="W263" t="n">
        <v>1</v>
      </c>
      <c r="X263" t="n">
        <v>1</v>
      </c>
      <c r="Y263" t="n">
        <v>1</v>
      </c>
      <c r="Z263" t="n">
        <v>1</v>
      </c>
      <c r="AA263" t="n">
        <v>1</v>
      </c>
      <c r="AB263" t="n">
        <v>1</v>
      </c>
      <c r="AC263" t="n">
        <v>1</v>
      </c>
      <c r="AD263" t="n">
        <v>1</v>
      </c>
      <c r="AE263" t="n">
        <v>1</v>
      </c>
      <c r="AF263" t="n">
        <v>1</v>
      </c>
      <c r="AG263" t="n">
        <v>1</v>
      </c>
      <c r="AH263" t="n">
        <v>1</v>
      </c>
      <c r="AI263" t="n">
        <v>1</v>
      </c>
      <c r="AJ263" t="n">
        <v>1</v>
      </c>
      <c r="AK263" t="n">
        <v>1</v>
      </c>
      <c r="AL263" t="n">
        <v>1</v>
      </c>
      <c r="AM263" t="n">
        <v>1</v>
      </c>
      <c r="AN263" t="n">
        <v>1</v>
      </c>
      <c r="AO263" t="n">
        <v>1</v>
      </c>
      <c r="AP263" t="n">
        <v>1</v>
      </c>
      <c r="AQ263" t="n">
        <v>1</v>
      </c>
      <c r="AR263" t="n">
        <v>1</v>
      </c>
      <c r="AS263" t="n">
        <v>1</v>
      </c>
      <c r="AT263" t="n">
        <v>1</v>
      </c>
      <c r="AU263" t="n">
        <v>1</v>
      </c>
      <c r="AV263" t="n">
        <v>1</v>
      </c>
      <c r="AW263" t="n">
        <v>1</v>
      </c>
      <c r="AX263" t="n">
        <v>1</v>
      </c>
      <c r="AY263" t="n">
        <v>1</v>
      </c>
      <c r="AZ263" t="n">
        <v>1</v>
      </c>
      <c r="BA263" t="n">
        <v>1</v>
      </c>
      <c r="BB263" t="n">
        <v>1</v>
      </c>
      <c r="BC263" t="n">
        <v>1</v>
      </c>
      <c r="BD263" t="n">
        <v>1</v>
      </c>
      <c r="BE263" t="n">
        <v>1</v>
      </c>
      <c r="BF263" t="n">
        <v>1</v>
      </c>
      <c r="BG263" t="n">
        <v>1</v>
      </c>
      <c r="BH263" t="n">
        <v>1</v>
      </c>
      <c r="BI263" t="n">
        <v>1</v>
      </c>
      <c r="BJ263" t="n">
        <v>-1</v>
      </c>
      <c r="BK263" t="n">
        <v>-1</v>
      </c>
      <c r="BL263" t="n">
        <v>-1</v>
      </c>
    </row>
    <row r="264">
      <c r="A264" t="inlineStr">
        <is>
          <t>Motorbike, battery electric, 11-35kW - 2050 - NMC - CH</t>
        </is>
      </c>
      <c r="B264" t="n">
        <v>1</v>
      </c>
      <c r="C264" s="2">
        <f>'vehicles specifications'!S147</f>
        <v/>
      </c>
      <c r="D264" t="n">
        <v>1</v>
      </c>
      <c r="E264" t="n">
        <v>1</v>
      </c>
      <c r="F264">
        <f>1+'vehicles specifications'!AD147</f>
        <v/>
      </c>
      <c r="G264">
        <f>1+'vehicles specifications'!AD147</f>
        <v/>
      </c>
      <c r="J264" t="n">
        <v>1</v>
      </c>
      <c r="K264">
        <f>1/('fuels and tailpipe emissions'!$C$3*3.6)</f>
        <v/>
      </c>
      <c r="L264">
        <f>1/3.6*1.1</f>
        <v/>
      </c>
      <c r="M264">
        <f>1/'vehicles specifications'!J147</f>
        <v/>
      </c>
      <c r="N264" t="n">
        <v>1</v>
      </c>
      <c r="O264">
        <f>1</f>
        <v/>
      </c>
      <c r="P264" t="n">
        <v>1</v>
      </c>
      <c r="Q264" t="n">
        <v>1</v>
      </c>
      <c r="R264">
        <f>-1-'vehicles specifications'!AD147</f>
        <v/>
      </c>
      <c r="S264" t="n">
        <v>1</v>
      </c>
      <c r="T264" t="n">
        <v>1</v>
      </c>
      <c r="U264" t="n">
        <v>1</v>
      </c>
      <c r="V264" t="n">
        <v>1</v>
      </c>
      <c r="W264" t="n">
        <v>1</v>
      </c>
      <c r="X264" t="n">
        <v>1</v>
      </c>
      <c r="Y264" t="n">
        <v>1</v>
      </c>
      <c r="Z264" t="n">
        <v>1</v>
      </c>
      <c r="AA264" t="n">
        <v>1</v>
      </c>
      <c r="AB264" t="n">
        <v>1</v>
      </c>
      <c r="AC264" t="n">
        <v>1</v>
      </c>
      <c r="AD264" t="n">
        <v>1</v>
      </c>
      <c r="AE264" t="n">
        <v>1</v>
      </c>
      <c r="AF264" t="n">
        <v>1</v>
      </c>
      <c r="AG264" t="n">
        <v>1</v>
      </c>
      <c r="AH264" t="n">
        <v>1</v>
      </c>
      <c r="AI264" t="n">
        <v>1</v>
      </c>
      <c r="AJ264" t="n">
        <v>1</v>
      </c>
      <c r="AK264" t="n">
        <v>1</v>
      </c>
      <c r="AL264" t="n">
        <v>1</v>
      </c>
      <c r="AM264" t="n">
        <v>1</v>
      </c>
      <c r="AN264" t="n">
        <v>1</v>
      </c>
      <c r="AO264" t="n">
        <v>1</v>
      </c>
      <c r="AP264" t="n">
        <v>1</v>
      </c>
      <c r="AQ264" t="n">
        <v>1</v>
      </c>
      <c r="AR264" t="n">
        <v>1</v>
      </c>
      <c r="AS264" t="n">
        <v>1</v>
      </c>
      <c r="AT264" t="n">
        <v>1</v>
      </c>
      <c r="AU264" t="n">
        <v>1</v>
      </c>
      <c r="AV264" t="n">
        <v>1</v>
      </c>
      <c r="AW264" t="n">
        <v>1</v>
      </c>
      <c r="AX264" t="n">
        <v>1</v>
      </c>
      <c r="AY264" t="n">
        <v>1</v>
      </c>
      <c r="AZ264" t="n">
        <v>1</v>
      </c>
      <c r="BA264" t="n">
        <v>1</v>
      </c>
      <c r="BB264" t="n">
        <v>1</v>
      </c>
      <c r="BC264" t="n">
        <v>1</v>
      </c>
      <c r="BD264" t="n">
        <v>1</v>
      </c>
      <c r="BE264" t="n">
        <v>1</v>
      </c>
      <c r="BF264" t="n">
        <v>1</v>
      </c>
      <c r="BG264" t="n">
        <v>1</v>
      </c>
      <c r="BH264" t="n">
        <v>1</v>
      </c>
      <c r="BI264" t="n">
        <v>1</v>
      </c>
      <c r="BJ264" t="n">
        <v>-1</v>
      </c>
      <c r="BK264" t="n">
        <v>-1</v>
      </c>
      <c r="BL264" t="n">
        <v>-1</v>
      </c>
    </row>
    <row r="265">
      <c r="A265" t="inlineStr">
        <is>
          <t>Motorbike, battery electric, &gt;35kW - 2020 - NMC - CH</t>
        </is>
      </c>
      <c r="B265" t="n">
        <v>1</v>
      </c>
      <c r="C265" s="2">
        <f>'vehicles specifications'!S148</f>
        <v/>
      </c>
      <c r="D265" t="n">
        <v>1</v>
      </c>
      <c r="E265" t="n">
        <v>1</v>
      </c>
      <c r="F265">
        <f>1+'vehicles specifications'!AD148</f>
        <v/>
      </c>
      <c r="G265">
        <f>1+'vehicles specifications'!AD148</f>
        <v/>
      </c>
      <c r="J265" t="n">
        <v>1</v>
      </c>
      <c r="K265">
        <f>1/('fuels and tailpipe emissions'!$C$3*3.6)</f>
        <v/>
      </c>
      <c r="L265">
        <f>1/3.6*1.1</f>
        <v/>
      </c>
      <c r="M265">
        <f>1/'vehicles specifications'!J148</f>
        <v/>
      </c>
      <c r="N265" t="n">
        <v>1</v>
      </c>
      <c r="O265">
        <f>1</f>
        <v/>
      </c>
      <c r="P265" t="n">
        <v>1</v>
      </c>
      <c r="Q265" t="n">
        <v>1</v>
      </c>
      <c r="R265">
        <f>-1-'vehicles specifications'!AD148</f>
        <v/>
      </c>
      <c r="S265" t="n">
        <v>1</v>
      </c>
      <c r="T265" t="n">
        <v>1</v>
      </c>
      <c r="U265" t="n">
        <v>1</v>
      </c>
      <c r="V265" t="n">
        <v>1</v>
      </c>
      <c r="W265" t="n">
        <v>1</v>
      </c>
      <c r="X265" t="n">
        <v>1</v>
      </c>
      <c r="Y265" t="n">
        <v>1</v>
      </c>
      <c r="Z265" t="n">
        <v>1</v>
      </c>
      <c r="AA265" t="n">
        <v>1</v>
      </c>
      <c r="AB265" t="n">
        <v>1</v>
      </c>
      <c r="AC265" t="n">
        <v>1</v>
      </c>
      <c r="AD265" t="n">
        <v>1</v>
      </c>
      <c r="AE265" t="n">
        <v>1</v>
      </c>
      <c r="AF265" t="n">
        <v>1</v>
      </c>
      <c r="AG265" t="n">
        <v>1</v>
      </c>
      <c r="AH265" t="n">
        <v>1</v>
      </c>
      <c r="AI265" t="n">
        <v>1</v>
      </c>
      <c r="AJ265" t="n">
        <v>1</v>
      </c>
      <c r="AK265" t="n">
        <v>1</v>
      </c>
      <c r="AL265" t="n">
        <v>1</v>
      </c>
      <c r="AM265" t="n">
        <v>1</v>
      </c>
      <c r="AN265" t="n">
        <v>1</v>
      </c>
      <c r="AO265" t="n">
        <v>1</v>
      </c>
      <c r="AP265" t="n">
        <v>1</v>
      </c>
      <c r="AQ265" t="n">
        <v>1</v>
      </c>
      <c r="AR265" t="n">
        <v>1</v>
      </c>
      <c r="AS265" t="n">
        <v>1</v>
      </c>
      <c r="AT265" t="n">
        <v>1</v>
      </c>
      <c r="AU265" t="n">
        <v>1</v>
      </c>
      <c r="AV265" t="n">
        <v>1</v>
      </c>
      <c r="AW265" t="n">
        <v>1</v>
      </c>
      <c r="AX265" t="n">
        <v>1</v>
      </c>
      <c r="AY265" t="n">
        <v>1</v>
      </c>
      <c r="AZ265" t="n">
        <v>1</v>
      </c>
      <c r="BA265" t="n">
        <v>1</v>
      </c>
      <c r="BB265" t="n">
        <v>1</v>
      </c>
      <c r="BC265" t="n">
        <v>1</v>
      </c>
      <c r="BD265" t="n">
        <v>1</v>
      </c>
      <c r="BE265" t="n">
        <v>1</v>
      </c>
      <c r="BF265" t="n">
        <v>1</v>
      </c>
      <c r="BG265" t="n">
        <v>1</v>
      </c>
      <c r="BH265" t="n">
        <v>1</v>
      </c>
      <c r="BI265" t="n">
        <v>1</v>
      </c>
      <c r="BJ265" t="n">
        <v>-1</v>
      </c>
      <c r="BK265" t="n">
        <v>-1</v>
      </c>
      <c r="BL265" t="n">
        <v>-1</v>
      </c>
    </row>
    <row r="266">
      <c r="A266" t="inlineStr">
        <is>
          <t>Motorbike, battery electric, &gt;35kW - 2030 - NMC - CH</t>
        </is>
      </c>
      <c r="B266" t="n">
        <v>1</v>
      </c>
      <c r="C266" s="2">
        <f>'vehicles specifications'!S149</f>
        <v/>
      </c>
      <c r="D266" t="n">
        <v>1</v>
      </c>
      <c r="E266" t="n">
        <v>1</v>
      </c>
      <c r="F266">
        <f>1+'vehicles specifications'!AD149</f>
        <v/>
      </c>
      <c r="G266">
        <f>1+'vehicles specifications'!AD149</f>
        <v/>
      </c>
      <c r="J266" t="n">
        <v>1</v>
      </c>
      <c r="K266">
        <f>1/('fuels and tailpipe emissions'!$C$3*3.6)</f>
        <v/>
      </c>
      <c r="L266">
        <f>1/3.6*1.1</f>
        <v/>
      </c>
      <c r="M266">
        <f>1/'vehicles specifications'!J149</f>
        <v/>
      </c>
      <c r="N266" t="n">
        <v>1</v>
      </c>
      <c r="O266">
        <f>1</f>
        <v/>
      </c>
      <c r="P266" t="n">
        <v>1</v>
      </c>
      <c r="Q266" t="n">
        <v>1</v>
      </c>
      <c r="R266">
        <f>-1-'vehicles specifications'!AD149</f>
        <v/>
      </c>
      <c r="S266" t="n">
        <v>1</v>
      </c>
      <c r="T266" t="n">
        <v>1</v>
      </c>
      <c r="U266" t="n">
        <v>1</v>
      </c>
      <c r="V266" t="n">
        <v>1</v>
      </c>
      <c r="W266" t="n">
        <v>1</v>
      </c>
      <c r="X266" t="n">
        <v>1</v>
      </c>
      <c r="Y266" t="n">
        <v>1</v>
      </c>
      <c r="Z266" t="n">
        <v>1</v>
      </c>
      <c r="AA266" t="n">
        <v>1</v>
      </c>
      <c r="AB266" t="n">
        <v>1</v>
      </c>
      <c r="AC266" t="n">
        <v>1</v>
      </c>
      <c r="AD266" t="n">
        <v>1</v>
      </c>
      <c r="AE266" t="n">
        <v>1</v>
      </c>
      <c r="AF266" t="n">
        <v>1</v>
      </c>
      <c r="AG266" t="n">
        <v>1</v>
      </c>
      <c r="AH266" t="n">
        <v>1</v>
      </c>
      <c r="AI266" t="n">
        <v>1</v>
      </c>
      <c r="AJ266" t="n">
        <v>1</v>
      </c>
      <c r="AK266" t="n">
        <v>1</v>
      </c>
      <c r="AL266" t="n">
        <v>1</v>
      </c>
      <c r="AM266" t="n">
        <v>1</v>
      </c>
      <c r="AN266" t="n">
        <v>1</v>
      </c>
      <c r="AO266" t="n">
        <v>1</v>
      </c>
      <c r="AP266" t="n">
        <v>1</v>
      </c>
      <c r="AQ266" t="n">
        <v>1</v>
      </c>
      <c r="AR266" t="n">
        <v>1</v>
      </c>
      <c r="AS266" t="n">
        <v>1</v>
      </c>
      <c r="AT266" t="n">
        <v>1</v>
      </c>
      <c r="AU266" t="n">
        <v>1</v>
      </c>
      <c r="AV266" t="n">
        <v>1</v>
      </c>
      <c r="AW266" t="n">
        <v>1</v>
      </c>
      <c r="AX266" t="n">
        <v>1</v>
      </c>
      <c r="AY266" t="n">
        <v>1</v>
      </c>
      <c r="AZ266" t="n">
        <v>1</v>
      </c>
      <c r="BA266" t="n">
        <v>1</v>
      </c>
      <c r="BB266" t="n">
        <v>1</v>
      </c>
      <c r="BC266" t="n">
        <v>1</v>
      </c>
      <c r="BD266" t="n">
        <v>1</v>
      </c>
      <c r="BE266" t="n">
        <v>1</v>
      </c>
      <c r="BF266" t="n">
        <v>1</v>
      </c>
      <c r="BG266" t="n">
        <v>1</v>
      </c>
      <c r="BH266" t="n">
        <v>1</v>
      </c>
      <c r="BI266" t="n">
        <v>1</v>
      </c>
      <c r="BJ266" t="n">
        <v>-1</v>
      </c>
      <c r="BK266" t="n">
        <v>-1</v>
      </c>
      <c r="BL266" t="n">
        <v>-1</v>
      </c>
    </row>
    <row r="267">
      <c r="A267" t="inlineStr">
        <is>
          <t>Motorbike, battery electric, &gt;35kW - 2040 - NMC - CH</t>
        </is>
      </c>
      <c r="B267" t="n">
        <v>1</v>
      </c>
      <c r="C267" s="2">
        <f>'vehicles specifications'!S150</f>
        <v/>
      </c>
      <c r="D267" t="n">
        <v>1</v>
      </c>
      <c r="E267" t="n">
        <v>1</v>
      </c>
      <c r="F267">
        <f>1+'vehicles specifications'!AD150</f>
        <v/>
      </c>
      <c r="G267">
        <f>1+'vehicles specifications'!AD150</f>
        <v/>
      </c>
      <c r="J267" t="n">
        <v>1</v>
      </c>
      <c r="K267">
        <f>1/('fuels and tailpipe emissions'!$C$3*3.6)</f>
        <v/>
      </c>
      <c r="L267">
        <f>1/3.6*1.1</f>
        <v/>
      </c>
      <c r="M267">
        <f>1/'vehicles specifications'!J150</f>
        <v/>
      </c>
      <c r="N267" t="n">
        <v>1</v>
      </c>
      <c r="O267">
        <f>1</f>
        <v/>
      </c>
      <c r="P267" t="n">
        <v>1</v>
      </c>
      <c r="Q267" t="n">
        <v>1</v>
      </c>
      <c r="R267">
        <f>-1-'vehicles specifications'!AD150</f>
        <v/>
      </c>
      <c r="S267" t="n">
        <v>1</v>
      </c>
      <c r="T267" t="n">
        <v>1</v>
      </c>
      <c r="U267" t="n">
        <v>1</v>
      </c>
      <c r="V267" t="n">
        <v>1</v>
      </c>
      <c r="W267" t="n">
        <v>1</v>
      </c>
      <c r="X267" t="n">
        <v>1</v>
      </c>
      <c r="Y267" t="n">
        <v>1</v>
      </c>
      <c r="Z267" t="n">
        <v>1</v>
      </c>
      <c r="AA267" t="n">
        <v>1</v>
      </c>
      <c r="AB267" t="n">
        <v>1</v>
      </c>
      <c r="AC267" t="n">
        <v>1</v>
      </c>
      <c r="AD267" t="n">
        <v>1</v>
      </c>
      <c r="AE267" t="n">
        <v>1</v>
      </c>
      <c r="AF267" t="n">
        <v>1</v>
      </c>
      <c r="AG267" t="n">
        <v>1</v>
      </c>
      <c r="AH267" t="n">
        <v>1</v>
      </c>
      <c r="AI267" t="n">
        <v>1</v>
      </c>
      <c r="AJ267" t="n">
        <v>1</v>
      </c>
      <c r="AK267" t="n">
        <v>1</v>
      </c>
      <c r="AL267" t="n">
        <v>1</v>
      </c>
      <c r="AM267" t="n">
        <v>1</v>
      </c>
      <c r="AN267" t="n">
        <v>1</v>
      </c>
      <c r="AO267" t="n">
        <v>1</v>
      </c>
      <c r="AP267" t="n">
        <v>1</v>
      </c>
      <c r="AQ267" t="n">
        <v>1</v>
      </c>
      <c r="AR267" t="n">
        <v>1</v>
      </c>
      <c r="AS267" t="n">
        <v>1</v>
      </c>
      <c r="AT267" t="n">
        <v>1</v>
      </c>
      <c r="AU267" t="n">
        <v>1</v>
      </c>
      <c r="AV267" t="n">
        <v>1</v>
      </c>
      <c r="AW267" t="n">
        <v>1</v>
      </c>
      <c r="AX267" t="n">
        <v>1</v>
      </c>
      <c r="AY267" t="n">
        <v>1</v>
      </c>
      <c r="AZ267" t="n">
        <v>1</v>
      </c>
      <c r="BA267" t="n">
        <v>1</v>
      </c>
      <c r="BB267" t="n">
        <v>1</v>
      </c>
      <c r="BC267" t="n">
        <v>1</v>
      </c>
      <c r="BD267" t="n">
        <v>1</v>
      </c>
      <c r="BE267" t="n">
        <v>1</v>
      </c>
      <c r="BF267" t="n">
        <v>1</v>
      </c>
      <c r="BG267" t="n">
        <v>1</v>
      </c>
      <c r="BH267" t="n">
        <v>1</v>
      </c>
      <c r="BI267" t="n">
        <v>1</v>
      </c>
      <c r="BJ267" t="n">
        <v>-1</v>
      </c>
      <c r="BK267" t="n">
        <v>-1</v>
      </c>
      <c r="BL267" t="n">
        <v>-1</v>
      </c>
    </row>
    <row r="268">
      <c r="A268" t="inlineStr">
        <is>
          <t>Motorbike, battery electric, &gt;35kW - 2050 - NMC - CH</t>
        </is>
      </c>
      <c r="B268" t="n">
        <v>1</v>
      </c>
      <c r="C268" s="2">
        <f>'vehicles specifications'!S151</f>
        <v/>
      </c>
      <c r="D268" t="n">
        <v>1</v>
      </c>
      <c r="E268" t="n">
        <v>1</v>
      </c>
      <c r="F268">
        <f>1+'vehicles specifications'!AD151</f>
        <v/>
      </c>
      <c r="G268">
        <f>1+'vehicles specifications'!AD151</f>
        <v/>
      </c>
      <c r="J268" t="n">
        <v>1</v>
      </c>
      <c r="K268">
        <f>1/('fuels and tailpipe emissions'!$C$3*3.6)</f>
        <v/>
      </c>
      <c r="L268">
        <f>1/3.6*1.1</f>
        <v/>
      </c>
      <c r="M268">
        <f>1/'vehicles specifications'!J151</f>
        <v/>
      </c>
      <c r="N268" t="n">
        <v>1</v>
      </c>
      <c r="O268">
        <f>1</f>
        <v/>
      </c>
      <c r="P268" t="n">
        <v>1</v>
      </c>
      <c r="Q268" t="n">
        <v>1</v>
      </c>
      <c r="R268">
        <f>-1-'vehicles specifications'!AD151</f>
        <v/>
      </c>
      <c r="S268" t="n">
        <v>1</v>
      </c>
      <c r="T268" t="n">
        <v>1</v>
      </c>
      <c r="U268" t="n">
        <v>1</v>
      </c>
      <c r="V268" t="n">
        <v>1</v>
      </c>
      <c r="W268" t="n">
        <v>1</v>
      </c>
      <c r="X268" t="n">
        <v>1</v>
      </c>
      <c r="Y268" t="n">
        <v>1</v>
      </c>
      <c r="Z268" t="n">
        <v>1</v>
      </c>
      <c r="AA268" t="n">
        <v>1</v>
      </c>
      <c r="AB268" t="n">
        <v>1</v>
      </c>
      <c r="AC268" t="n">
        <v>1</v>
      </c>
      <c r="AD268" t="n">
        <v>1</v>
      </c>
      <c r="AE268" t="n">
        <v>1</v>
      </c>
      <c r="AF268" t="n">
        <v>1</v>
      </c>
      <c r="AG268" t="n">
        <v>1</v>
      </c>
      <c r="AH268" t="n">
        <v>1</v>
      </c>
      <c r="AI268" t="n">
        <v>1</v>
      </c>
      <c r="AJ268" t="n">
        <v>1</v>
      </c>
      <c r="AK268" t="n">
        <v>1</v>
      </c>
      <c r="AL268" t="n">
        <v>1</v>
      </c>
      <c r="AM268" t="n">
        <v>1</v>
      </c>
      <c r="AN268" t="n">
        <v>1</v>
      </c>
      <c r="AO268" t="n">
        <v>1</v>
      </c>
      <c r="AP268" t="n">
        <v>1</v>
      </c>
      <c r="AQ268" t="n">
        <v>1</v>
      </c>
      <c r="AR268" t="n">
        <v>1</v>
      </c>
      <c r="AS268" t="n">
        <v>1</v>
      </c>
      <c r="AT268" t="n">
        <v>1</v>
      </c>
      <c r="AU268" t="n">
        <v>1</v>
      </c>
      <c r="AV268" t="n">
        <v>1</v>
      </c>
      <c r="AW268" t="n">
        <v>1</v>
      </c>
      <c r="AX268" t="n">
        <v>1</v>
      </c>
      <c r="AY268" t="n">
        <v>1</v>
      </c>
      <c r="AZ268" t="n">
        <v>1</v>
      </c>
      <c r="BA268" t="n">
        <v>1</v>
      </c>
      <c r="BB268" t="n">
        <v>1</v>
      </c>
      <c r="BC268" t="n">
        <v>1</v>
      </c>
      <c r="BD268" t="n">
        <v>1</v>
      </c>
      <c r="BE268" t="n">
        <v>1</v>
      </c>
      <c r="BF268" t="n">
        <v>1</v>
      </c>
      <c r="BG268" t="n">
        <v>1</v>
      </c>
      <c r="BH268" t="n">
        <v>1</v>
      </c>
      <c r="BI268" t="n">
        <v>1</v>
      </c>
      <c r="BJ268" t="n">
        <v>-1</v>
      </c>
      <c r="BK268" t="n">
        <v>-1</v>
      </c>
      <c r="BL268" t="n">
        <v>-1</v>
      </c>
    </row>
    <row r="269">
      <c r="A269" t="inlineStr">
        <is>
          <t>Motorbike, battery electric, &lt;4kW - 2020 - LFP - CH</t>
        </is>
      </c>
      <c r="B269" t="n">
        <v>1</v>
      </c>
      <c r="C269" s="2">
        <f>'vehicles specifications'!S136</f>
        <v/>
      </c>
      <c r="D269" t="n">
        <v>1</v>
      </c>
      <c r="E269" t="n">
        <v>1</v>
      </c>
      <c r="F269">
        <f>1+'vehicles specifications'!AD136</f>
        <v/>
      </c>
      <c r="G269">
        <f>1+'vehicles specifications'!AD136</f>
        <v/>
      </c>
      <c r="J269" t="n">
        <v>1</v>
      </c>
      <c r="K269">
        <f>1/('fuels and tailpipe emissions'!$C$3*3.6)</f>
        <v/>
      </c>
      <c r="L269">
        <f>1/3.6*1.1</f>
        <v/>
      </c>
      <c r="M269">
        <f>1/'vehicles specifications'!J136</f>
        <v/>
      </c>
      <c r="N269" t="n">
        <v>1</v>
      </c>
      <c r="O269">
        <f>1</f>
        <v/>
      </c>
      <c r="P269" t="n">
        <v>1</v>
      </c>
      <c r="Q269" t="n">
        <v>1</v>
      </c>
      <c r="R269">
        <f>-1-'vehicles specifications'!AD136</f>
        <v/>
      </c>
      <c r="S269" t="n">
        <v>1</v>
      </c>
      <c r="T269" t="n">
        <v>1</v>
      </c>
      <c r="U269" t="n">
        <v>1</v>
      </c>
      <c r="V269" t="n">
        <v>1</v>
      </c>
      <c r="W269" t="n">
        <v>1</v>
      </c>
      <c r="X269" t="n">
        <v>1</v>
      </c>
      <c r="Y269" t="n">
        <v>1</v>
      </c>
      <c r="Z269" t="n">
        <v>1</v>
      </c>
      <c r="AA269" t="n">
        <v>1</v>
      </c>
      <c r="AB269" t="n">
        <v>1</v>
      </c>
      <c r="AC269" t="n">
        <v>1</v>
      </c>
      <c r="AD269" t="n">
        <v>1</v>
      </c>
      <c r="AE269" t="n">
        <v>1</v>
      </c>
      <c r="AF269" t="n">
        <v>1</v>
      </c>
      <c r="AG269" t="n">
        <v>1</v>
      </c>
      <c r="AH269" t="n">
        <v>1</v>
      </c>
      <c r="AI269" t="n">
        <v>1</v>
      </c>
      <c r="AJ269" t="n">
        <v>1</v>
      </c>
      <c r="AK269" t="n">
        <v>1</v>
      </c>
      <c r="AL269" t="n">
        <v>1</v>
      </c>
      <c r="AM269" t="n">
        <v>1</v>
      </c>
      <c r="AN269" t="n">
        <v>1</v>
      </c>
      <c r="AO269" t="n">
        <v>1</v>
      </c>
      <c r="AP269" t="n">
        <v>1</v>
      </c>
      <c r="AQ269" t="n">
        <v>1</v>
      </c>
      <c r="AR269" t="n">
        <v>1</v>
      </c>
      <c r="AS269" t="n">
        <v>1</v>
      </c>
      <c r="AT269" t="n">
        <v>1</v>
      </c>
      <c r="AU269" t="n">
        <v>1</v>
      </c>
      <c r="AV269" t="n">
        <v>1</v>
      </c>
      <c r="AW269" t="n">
        <v>1</v>
      </c>
      <c r="AX269" t="n">
        <v>1</v>
      </c>
      <c r="AY269" t="n">
        <v>1</v>
      </c>
      <c r="AZ269" t="n">
        <v>1</v>
      </c>
      <c r="BA269" t="n">
        <v>1</v>
      </c>
      <c r="BB269" t="n">
        <v>1</v>
      </c>
      <c r="BC269" t="n">
        <v>1</v>
      </c>
      <c r="BD269" t="n">
        <v>1</v>
      </c>
      <c r="BE269" t="n">
        <v>1</v>
      </c>
      <c r="BF269" t="n">
        <v>1</v>
      </c>
      <c r="BG269" t="n">
        <v>1</v>
      </c>
      <c r="BH269" t="n">
        <v>1</v>
      </c>
      <c r="BI269" t="n">
        <v>1</v>
      </c>
      <c r="BJ269" t="n">
        <v>-1</v>
      </c>
      <c r="BK269" t="n">
        <v>-1</v>
      </c>
      <c r="BL269" t="n">
        <v>-1</v>
      </c>
    </row>
    <row r="270">
      <c r="A270" t="inlineStr">
        <is>
          <t>Motorbike, battery electric, &lt;4kW - 2030 - LFP - CH</t>
        </is>
      </c>
      <c r="B270" t="n">
        <v>1</v>
      </c>
      <c r="C270" s="2">
        <f>'vehicles specifications'!S137</f>
        <v/>
      </c>
      <c r="D270" t="n">
        <v>1</v>
      </c>
      <c r="E270" t="n">
        <v>1</v>
      </c>
      <c r="F270">
        <f>1+'vehicles specifications'!AD137</f>
        <v/>
      </c>
      <c r="G270">
        <f>1+'vehicles specifications'!AD137</f>
        <v/>
      </c>
      <c r="J270" t="n">
        <v>1</v>
      </c>
      <c r="K270">
        <f>1/('fuels and tailpipe emissions'!$C$3*3.6)</f>
        <v/>
      </c>
      <c r="L270">
        <f>1/3.6*1.1</f>
        <v/>
      </c>
      <c r="M270">
        <f>1/'vehicles specifications'!J137</f>
        <v/>
      </c>
      <c r="N270" t="n">
        <v>1</v>
      </c>
      <c r="O270">
        <f>1</f>
        <v/>
      </c>
      <c r="P270" t="n">
        <v>1</v>
      </c>
      <c r="Q270" t="n">
        <v>1</v>
      </c>
      <c r="R270">
        <f>-1-'vehicles specifications'!AD137</f>
        <v/>
      </c>
      <c r="S270" t="n">
        <v>1</v>
      </c>
      <c r="T270" t="n">
        <v>1</v>
      </c>
      <c r="U270" t="n">
        <v>1</v>
      </c>
      <c r="V270" t="n">
        <v>1</v>
      </c>
      <c r="W270" t="n">
        <v>1</v>
      </c>
      <c r="X270" t="n">
        <v>1</v>
      </c>
      <c r="Y270" t="n">
        <v>1</v>
      </c>
      <c r="Z270" t="n">
        <v>1</v>
      </c>
      <c r="AA270" t="n">
        <v>1</v>
      </c>
      <c r="AB270" t="n">
        <v>1</v>
      </c>
      <c r="AC270" t="n">
        <v>1</v>
      </c>
      <c r="AD270" t="n">
        <v>1</v>
      </c>
      <c r="AE270" t="n">
        <v>1</v>
      </c>
      <c r="AF270" t="n">
        <v>1</v>
      </c>
      <c r="AG270" t="n">
        <v>1</v>
      </c>
      <c r="AH270" t="n">
        <v>1</v>
      </c>
      <c r="AI270" t="n">
        <v>1</v>
      </c>
      <c r="AJ270" t="n">
        <v>1</v>
      </c>
      <c r="AK270" t="n">
        <v>1</v>
      </c>
      <c r="AL270" t="n">
        <v>1</v>
      </c>
      <c r="AM270" t="n">
        <v>1</v>
      </c>
      <c r="AN270" t="n">
        <v>1</v>
      </c>
      <c r="AO270" t="n">
        <v>1</v>
      </c>
      <c r="AP270" t="n">
        <v>1</v>
      </c>
      <c r="AQ270" t="n">
        <v>1</v>
      </c>
      <c r="AR270" t="n">
        <v>1</v>
      </c>
      <c r="AS270" t="n">
        <v>1</v>
      </c>
      <c r="AT270" t="n">
        <v>1</v>
      </c>
      <c r="AU270" t="n">
        <v>1</v>
      </c>
      <c r="AV270" t="n">
        <v>1</v>
      </c>
      <c r="AW270" t="n">
        <v>1</v>
      </c>
      <c r="AX270" t="n">
        <v>1</v>
      </c>
      <c r="AY270" t="n">
        <v>1</v>
      </c>
      <c r="AZ270" t="n">
        <v>1</v>
      </c>
      <c r="BA270" t="n">
        <v>1</v>
      </c>
      <c r="BB270" t="n">
        <v>1</v>
      </c>
      <c r="BC270" t="n">
        <v>1</v>
      </c>
      <c r="BD270" t="n">
        <v>1</v>
      </c>
      <c r="BE270" t="n">
        <v>1</v>
      </c>
      <c r="BF270" t="n">
        <v>1</v>
      </c>
      <c r="BG270" t="n">
        <v>1</v>
      </c>
      <c r="BH270" t="n">
        <v>1</v>
      </c>
      <c r="BI270" t="n">
        <v>1</v>
      </c>
      <c r="BJ270" t="n">
        <v>-1</v>
      </c>
      <c r="BK270" t="n">
        <v>-1</v>
      </c>
      <c r="BL270" t="n">
        <v>-1</v>
      </c>
    </row>
    <row r="271">
      <c r="A271" t="inlineStr">
        <is>
          <t>Motorbike, battery electric, &lt;4kW - 2040 - LFP - CH</t>
        </is>
      </c>
      <c r="B271" t="n">
        <v>1</v>
      </c>
      <c r="C271" s="2">
        <f>'vehicles specifications'!S138</f>
        <v/>
      </c>
      <c r="D271" t="n">
        <v>1</v>
      </c>
      <c r="E271" t="n">
        <v>1</v>
      </c>
      <c r="F271">
        <f>1+'vehicles specifications'!AD138</f>
        <v/>
      </c>
      <c r="G271">
        <f>1+'vehicles specifications'!AD138</f>
        <v/>
      </c>
      <c r="J271" t="n">
        <v>1</v>
      </c>
      <c r="K271">
        <f>1/('fuels and tailpipe emissions'!$C$3*3.6)</f>
        <v/>
      </c>
      <c r="L271">
        <f>1/3.6*1.1</f>
        <v/>
      </c>
      <c r="M271">
        <f>1/'vehicles specifications'!J138</f>
        <v/>
      </c>
      <c r="N271" t="n">
        <v>1</v>
      </c>
      <c r="O271">
        <f>1</f>
        <v/>
      </c>
      <c r="P271" t="n">
        <v>1</v>
      </c>
      <c r="Q271" t="n">
        <v>1</v>
      </c>
      <c r="R271">
        <f>-1-'vehicles specifications'!AD138</f>
        <v/>
      </c>
      <c r="S271" t="n">
        <v>1</v>
      </c>
      <c r="T271" t="n">
        <v>1</v>
      </c>
      <c r="U271" t="n">
        <v>1</v>
      </c>
      <c r="V271" t="n">
        <v>1</v>
      </c>
      <c r="W271" t="n">
        <v>1</v>
      </c>
      <c r="X271" t="n">
        <v>1</v>
      </c>
      <c r="Y271" t="n">
        <v>1</v>
      </c>
      <c r="Z271" t="n">
        <v>1</v>
      </c>
      <c r="AA271" t="n">
        <v>1</v>
      </c>
      <c r="AB271" t="n">
        <v>1</v>
      </c>
      <c r="AC271" t="n">
        <v>1</v>
      </c>
      <c r="AD271" t="n">
        <v>1</v>
      </c>
      <c r="AE271" t="n">
        <v>1</v>
      </c>
      <c r="AF271" t="n">
        <v>1</v>
      </c>
      <c r="AG271" t="n">
        <v>1</v>
      </c>
      <c r="AH271" t="n">
        <v>1</v>
      </c>
      <c r="AI271" t="n">
        <v>1</v>
      </c>
      <c r="AJ271" t="n">
        <v>1</v>
      </c>
      <c r="AK271" t="n">
        <v>1</v>
      </c>
      <c r="AL271" t="n">
        <v>1</v>
      </c>
      <c r="AM271" t="n">
        <v>1</v>
      </c>
      <c r="AN271" t="n">
        <v>1</v>
      </c>
      <c r="AO271" t="n">
        <v>1</v>
      </c>
      <c r="AP271" t="n">
        <v>1</v>
      </c>
      <c r="AQ271" t="n">
        <v>1</v>
      </c>
      <c r="AR271" t="n">
        <v>1</v>
      </c>
      <c r="AS271" t="n">
        <v>1</v>
      </c>
      <c r="AT271" t="n">
        <v>1</v>
      </c>
      <c r="AU271" t="n">
        <v>1</v>
      </c>
      <c r="AV271" t="n">
        <v>1</v>
      </c>
      <c r="AW271" t="n">
        <v>1</v>
      </c>
      <c r="AX271" t="n">
        <v>1</v>
      </c>
      <c r="AY271" t="n">
        <v>1</v>
      </c>
      <c r="AZ271" t="n">
        <v>1</v>
      </c>
      <c r="BA271" t="n">
        <v>1</v>
      </c>
      <c r="BB271" t="n">
        <v>1</v>
      </c>
      <c r="BC271" t="n">
        <v>1</v>
      </c>
      <c r="BD271" t="n">
        <v>1</v>
      </c>
      <c r="BE271" t="n">
        <v>1</v>
      </c>
      <c r="BF271" t="n">
        <v>1</v>
      </c>
      <c r="BG271" t="n">
        <v>1</v>
      </c>
      <c r="BH271" t="n">
        <v>1</v>
      </c>
      <c r="BI271" t="n">
        <v>1</v>
      </c>
      <c r="BJ271" t="n">
        <v>-1</v>
      </c>
      <c r="BK271" t="n">
        <v>-1</v>
      </c>
      <c r="BL271" t="n">
        <v>-1</v>
      </c>
    </row>
    <row r="272">
      <c r="A272" t="inlineStr">
        <is>
          <t>Motorbike, battery electric, &lt;4kW - 2050 - LFP - CH</t>
        </is>
      </c>
      <c r="B272" t="n">
        <v>1</v>
      </c>
      <c r="C272" s="2">
        <f>'vehicles specifications'!S139</f>
        <v/>
      </c>
      <c r="D272" t="n">
        <v>1</v>
      </c>
      <c r="E272" t="n">
        <v>1</v>
      </c>
      <c r="F272">
        <f>1+'vehicles specifications'!AD139</f>
        <v/>
      </c>
      <c r="G272">
        <f>1+'vehicles specifications'!AD139</f>
        <v/>
      </c>
      <c r="J272" t="n">
        <v>1</v>
      </c>
      <c r="K272">
        <f>1/('fuels and tailpipe emissions'!$C$3*3.6)</f>
        <v/>
      </c>
      <c r="L272">
        <f>1/3.6*1.1</f>
        <v/>
      </c>
      <c r="M272">
        <f>1/'vehicles specifications'!J139</f>
        <v/>
      </c>
      <c r="N272" t="n">
        <v>1</v>
      </c>
      <c r="O272">
        <f>1</f>
        <v/>
      </c>
      <c r="P272" t="n">
        <v>1</v>
      </c>
      <c r="Q272" t="n">
        <v>1</v>
      </c>
      <c r="R272">
        <f>-1-'vehicles specifications'!AD139</f>
        <v/>
      </c>
      <c r="S272" t="n">
        <v>1</v>
      </c>
      <c r="T272" t="n">
        <v>1</v>
      </c>
      <c r="U272" t="n">
        <v>1</v>
      </c>
      <c r="V272" t="n">
        <v>1</v>
      </c>
      <c r="W272" t="n">
        <v>1</v>
      </c>
      <c r="X272" t="n">
        <v>1</v>
      </c>
      <c r="Y272" t="n">
        <v>1</v>
      </c>
      <c r="Z272" t="n">
        <v>1</v>
      </c>
      <c r="AA272" t="n">
        <v>1</v>
      </c>
      <c r="AB272" t="n">
        <v>1</v>
      </c>
      <c r="AC272" t="n">
        <v>1</v>
      </c>
      <c r="AD272" t="n">
        <v>1</v>
      </c>
      <c r="AE272" t="n">
        <v>1</v>
      </c>
      <c r="AF272" t="n">
        <v>1</v>
      </c>
      <c r="AG272" t="n">
        <v>1</v>
      </c>
      <c r="AH272" t="n">
        <v>1</v>
      </c>
      <c r="AI272" t="n">
        <v>1</v>
      </c>
      <c r="AJ272" t="n">
        <v>1</v>
      </c>
      <c r="AK272" t="n">
        <v>1</v>
      </c>
      <c r="AL272" t="n">
        <v>1</v>
      </c>
      <c r="AM272" t="n">
        <v>1</v>
      </c>
      <c r="AN272" t="n">
        <v>1</v>
      </c>
      <c r="AO272" t="n">
        <v>1</v>
      </c>
      <c r="AP272" t="n">
        <v>1</v>
      </c>
      <c r="AQ272" t="n">
        <v>1</v>
      </c>
      <c r="AR272" t="n">
        <v>1</v>
      </c>
      <c r="AS272" t="n">
        <v>1</v>
      </c>
      <c r="AT272" t="n">
        <v>1</v>
      </c>
      <c r="AU272" t="n">
        <v>1</v>
      </c>
      <c r="AV272" t="n">
        <v>1</v>
      </c>
      <c r="AW272" t="n">
        <v>1</v>
      </c>
      <c r="AX272" t="n">
        <v>1</v>
      </c>
      <c r="AY272" t="n">
        <v>1</v>
      </c>
      <c r="AZ272" t="n">
        <v>1</v>
      </c>
      <c r="BA272" t="n">
        <v>1</v>
      </c>
      <c r="BB272" t="n">
        <v>1</v>
      </c>
      <c r="BC272" t="n">
        <v>1</v>
      </c>
      <c r="BD272" t="n">
        <v>1</v>
      </c>
      <c r="BE272" t="n">
        <v>1</v>
      </c>
      <c r="BF272" t="n">
        <v>1</v>
      </c>
      <c r="BG272" t="n">
        <v>1</v>
      </c>
      <c r="BH272" t="n">
        <v>1</v>
      </c>
      <c r="BI272" t="n">
        <v>1</v>
      </c>
      <c r="BJ272" t="n">
        <v>-1</v>
      </c>
      <c r="BK272" t="n">
        <v>-1</v>
      </c>
      <c r="BL272" t="n">
        <v>-1</v>
      </c>
    </row>
    <row r="273">
      <c r="A273" t="inlineStr">
        <is>
          <t>Motorbike, battery electric, 4-11kW - 2020 - LFP - CH</t>
        </is>
      </c>
      <c r="B273" t="n">
        <v>1</v>
      </c>
      <c r="C273" s="2">
        <f>'vehicles specifications'!S140</f>
        <v/>
      </c>
      <c r="D273" t="n">
        <v>1</v>
      </c>
      <c r="E273" t="n">
        <v>1</v>
      </c>
      <c r="F273">
        <f>1+'vehicles specifications'!AD140</f>
        <v/>
      </c>
      <c r="G273">
        <f>1+'vehicles specifications'!AD140</f>
        <v/>
      </c>
      <c r="J273" t="n">
        <v>1</v>
      </c>
      <c r="K273">
        <f>1/('fuels and tailpipe emissions'!$C$3*3.6)</f>
        <v/>
      </c>
      <c r="L273">
        <f>1/3.6*1.1</f>
        <v/>
      </c>
      <c r="M273">
        <f>1/'vehicles specifications'!J140</f>
        <v/>
      </c>
      <c r="N273" t="n">
        <v>1</v>
      </c>
      <c r="O273">
        <f>1</f>
        <v/>
      </c>
      <c r="P273" t="n">
        <v>1</v>
      </c>
      <c r="Q273" t="n">
        <v>1</v>
      </c>
      <c r="R273">
        <f>-1-'vehicles specifications'!AD140</f>
        <v/>
      </c>
      <c r="S273" t="n">
        <v>1</v>
      </c>
      <c r="T273" t="n">
        <v>1</v>
      </c>
      <c r="U273" t="n">
        <v>1</v>
      </c>
      <c r="V273" t="n">
        <v>1</v>
      </c>
      <c r="W273" t="n">
        <v>1</v>
      </c>
      <c r="X273" t="n">
        <v>1</v>
      </c>
      <c r="Y273" t="n">
        <v>1</v>
      </c>
      <c r="Z273" t="n">
        <v>1</v>
      </c>
      <c r="AA273" t="n">
        <v>1</v>
      </c>
      <c r="AB273" t="n">
        <v>1</v>
      </c>
      <c r="AC273" t="n">
        <v>1</v>
      </c>
      <c r="AD273" t="n">
        <v>1</v>
      </c>
      <c r="AE273" t="n">
        <v>1</v>
      </c>
      <c r="AF273" t="n">
        <v>1</v>
      </c>
      <c r="AG273" t="n">
        <v>1</v>
      </c>
      <c r="AH273" t="n">
        <v>1</v>
      </c>
      <c r="AI273" t="n">
        <v>1</v>
      </c>
      <c r="AJ273" t="n">
        <v>1</v>
      </c>
      <c r="AK273" t="n">
        <v>1</v>
      </c>
      <c r="AL273" t="n">
        <v>1</v>
      </c>
      <c r="AM273" t="n">
        <v>1</v>
      </c>
      <c r="AN273" t="n">
        <v>1</v>
      </c>
      <c r="AO273" t="n">
        <v>1</v>
      </c>
      <c r="AP273" t="n">
        <v>1</v>
      </c>
      <c r="AQ273" t="n">
        <v>1</v>
      </c>
      <c r="AR273" t="n">
        <v>1</v>
      </c>
      <c r="AS273" t="n">
        <v>1</v>
      </c>
      <c r="AT273" t="n">
        <v>1</v>
      </c>
      <c r="AU273" t="n">
        <v>1</v>
      </c>
      <c r="AV273" t="n">
        <v>1</v>
      </c>
      <c r="AW273" t="n">
        <v>1</v>
      </c>
      <c r="AX273" t="n">
        <v>1</v>
      </c>
      <c r="AY273" t="n">
        <v>1</v>
      </c>
      <c r="AZ273" t="n">
        <v>1</v>
      </c>
      <c r="BA273" t="n">
        <v>1</v>
      </c>
      <c r="BB273" t="n">
        <v>1</v>
      </c>
      <c r="BC273" t="n">
        <v>1</v>
      </c>
      <c r="BD273" t="n">
        <v>1</v>
      </c>
      <c r="BE273" t="n">
        <v>1</v>
      </c>
      <c r="BF273" t="n">
        <v>1</v>
      </c>
      <c r="BG273" t="n">
        <v>1</v>
      </c>
      <c r="BH273" t="n">
        <v>1</v>
      </c>
      <c r="BI273" t="n">
        <v>1</v>
      </c>
      <c r="BJ273" t="n">
        <v>-1</v>
      </c>
      <c r="BK273" t="n">
        <v>-1</v>
      </c>
      <c r="BL273" t="n">
        <v>-1</v>
      </c>
    </row>
    <row r="274">
      <c r="A274" t="inlineStr">
        <is>
          <t>Motorbike, battery electric, 4-11kW - 2030 - LFP - CH</t>
        </is>
      </c>
      <c r="B274" t="n">
        <v>1</v>
      </c>
      <c r="C274" s="2">
        <f>'vehicles specifications'!S141</f>
        <v/>
      </c>
      <c r="D274" t="n">
        <v>1</v>
      </c>
      <c r="E274" t="n">
        <v>1</v>
      </c>
      <c r="F274">
        <f>1+'vehicles specifications'!AD141</f>
        <v/>
      </c>
      <c r="G274">
        <f>1+'vehicles specifications'!AD141</f>
        <v/>
      </c>
      <c r="J274" t="n">
        <v>1</v>
      </c>
      <c r="K274">
        <f>1/('fuels and tailpipe emissions'!$C$3*3.6)</f>
        <v/>
      </c>
      <c r="L274">
        <f>1/3.6*1.1</f>
        <v/>
      </c>
      <c r="M274">
        <f>1/'vehicles specifications'!J141</f>
        <v/>
      </c>
      <c r="N274" t="n">
        <v>1</v>
      </c>
      <c r="O274">
        <f>1</f>
        <v/>
      </c>
      <c r="P274" t="n">
        <v>1</v>
      </c>
      <c r="Q274" t="n">
        <v>1</v>
      </c>
      <c r="R274">
        <f>-1-'vehicles specifications'!AD141</f>
        <v/>
      </c>
      <c r="S274" t="n">
        <v>1</v>
      </c>
      <c r="T274" t="n">
        <v>1</v>
      </c>
      <c r="U274" t="n">
        <v>1</v>
      </c>
      <c r="V274" t="n">
        <v>1</v>
      </c>
      <c r="W274" t="n">
        <v>1</v>
      </c>
      <c r="X274" t="n">
        <v>1</v>
      </c>
      <c r="Y274" t="n">
        <v>1</v>
      </c>
      <c r="Z274" t="n">
        <v>1</v>
      </c>
      <c r="AA274" t="n">
        <v>1</v>
      </c>
      <c r="AB274" t="n">
        <v>1</v>
      </c>
      <c r="AC274" t="n">
        <v>1</v>
      </c>
      <c r="AD274" t="n">
        <v>1</v>
      </c>
      <c r="AE274" t="n">
        <v>1</v>
      </c>
      <c r="AF274" t="n">
        <v>1</v>
      </c>
      <c r="AG274" t="n">
        <v>1</v>
      </c>
      <c r="AH274" t="n">
        <v>1</v>
      </c>
      <c r="AI274" t="n">
        <v>1</v>
      </c>
      <c r="AJ274" t="n">
        <v>1</v>
      </c>
      <c r="AK274" t="n">
        <v>1</v>
      </c>
      <c r="AL274" t="n">
        <v>1</v>
      </c>
      <c r="AM274" t="n">
        <v>1</v>
      </c>
      <c r="AN274" t="n">
        <v>1</v>
      </c>
      <c r="AO274" t="n">
        <v>1</v>
      </c>
      <c r="AP274" t="n">
        <v>1</v>
      </c>
      <c r="AQ274" t="n">
        <v>1</v>
      </c>
      <c r="AR274" t="n">
        <v>1</v>
      </c>
      <c r="AS274" t="n">
        <v>1</v>
      </c>
      <c r="AT274" t="n">
        <v>1</v>
      </c>
      <c r="AU274" t="n">
        <v>1</v>
      </c>
      <c r="AV274" t="n">
        <v>1</v>
      </c>
      <c r="AW274" t="n">
        <v>1</v>
      </c>
      <c r="AX274" t="n">
        <v>1</v>
      </c>
      <c r="AY274" t="n">
        <v>1</v>
      </c>
      <c r="AZ274" t="n">
        <v>1</v>
      </c>
      <c r="BA274" t="n">
        <v>1</v>
      </c>
      <c r="BB274" t="n">
        <v>1</v>
      </c>
      <c r="BC274" t="n">
        <v>1</v>
      </c>
      <c r="BD274" t="n">
        <v>1</v>
      </c>
      <c r="BE274" t="n">
        <v>1</v>
      </c>
      <c r="BF274" t="n">
        <v>1</v>
      </c>
      <c r="BG274" t="n">
        <v>1</v>
      </c>
      <c r="BH274" t="n">
        <v>1</v>
      </c>
      <c r="BI274" t="n">
        <v>1</v>
      </c>
      <c r="BJ274" t="n">
        <v>-1</v>
      </c>
      <c r="BK274" t="n">
        <v>-1</v>
      </c>
      <c r="BL274" t="n">
        <v>-1</v>
      </c>
    </row>
    <row r="275">
      <c r="A275" t="inlineStr">
        <is>
          <t>Motorbike, battery electric, 4-11kW - 2040 - LFP - CH</t>
        </is>
      </c>
      <c r="B275" t="n">
        <v>1</v>
      </c>
      <c r="C275" s="2">
        <f>'vehicles specifications'!S142</f>
        <v/>
      </c>
      <c r="D275" t="n">
        <v>1</v>
      </c>
      <c r="E275" t="n">
        <v>1</v>
      </c>
      <c r="F275">
        <f>1+'vehicles specifications'!AD142</f>
        <v/>
      </c>
      <c r="G275">
        <f>1+'vehicles specifications'!AD142</f>
        <v/>
      </c>
      <c r="J275" t="n">
        <v>1</v>
      </c>
      <c r="K275">
        <f>1/('fuels and tailpipe emissions'!$C$3*3.6)</f>
        <v/>
      </c>
      <c r="L275">
        <f>1/3.6*1.1</f>
        <v/>
      </c>
      <c r="M275">
        <f>1/'vehicles specifications'!J142</f>
        <v/>
      </c>
      <c r="N275" t="n">
        <v>1</v>
      </c>
      <c r="O275">
        <f>1</f>
        <v/>
      </c>
      <c r="P275" t="n">
        <v>1</v>
      </c>
      <c r="Q275" t="n">
        <v>1</v>
      </c>
      <c r="R275">
        <f>-1-'vehicles specifications'!AD142</f>
        <v/>
      </c>
      <c r="S275" t="n">
        <v>1</v>
      </c>
      <c r="T275" t="n">
        <v>1</v>
      </c>
      <c r="U275" t="n">
        <v>1</v>
      </c>
      <c r="V275" t="n">
        <v>1</v>
      </c>
      <c r="W275" t="n">
        <v>1</v>
      </c>
      <c r="X275" t="n">
        <v>1</v>
      </c>
      <c r="Y275" t="n">
        <v>1</v>
      </c>
      <c r="Z275" t="n">
        <v>1</v>
      </c>
      <c r="AA275" t="n">
        <v>1</v>
      </c>
      <c r="AB275" t="n">
        <v>1</v>
      </c>
      <c r="AC275" t="n">
        <v>1</v>
      </c>
      <c r="AD275" t="n">
        <v>1</v>
      </c>
      <c r="AE275" t="n">
        <v>1</v>
      </c>
      <c r="AF275" t="n">
        <v>1</v>
      </c>
      <c r="AG275" t="n">
        <v>1</v>
      </c>
      <c r="AH275" t="n">
        <v>1</v>
      </c>
      <c r="AI275" t="n">
        <v>1</v>
      </c>
      <c r="AJ275" t="n">
        <v>1</v>
      </c>
      <c r="AK275" t="n">
        <v>1</v>
      </c>
      <c r="AL275" t="n">
        <v>1</v>
      </c>
      <c r="AM275" t="n">
        <v>1</v>
      </c>
      <c r="AN275" t="n">
        <v>1</v>
      </c>
      <c r="AO275" t="n">
        <v>1</v>
      </c>
      <c r="AP275" t="n">
        <v>1</v>
      </c>
      <c r="AQ275" t="n">
        <v>1</v>
      </c>
      <c r="AR275" t="n">
        <v>1</v>
      </c>
      <c r="AS275" t="n">
        <v>1</v>
      </c>
      <c r="AT275" t="n">
        <v>1</v>
      </c>
      <c r="AU275" t="n">
        <v>1</v>
      </c>
      <c r="AV275" t="n">
        <v>1</v>
      </c>
      <c r="AW275" t="n">
        <v>1</v>
      </c>
      <c r="AX275" t="n">
        <v>1</v>
      </c>
      <c r="AY275" t="n">
        <v>1</v>
      </c>
      <c r="AZ275" t="n">
        <v>1</v>
      </c>
      <c r="BA275" t="n">
        <v>1</v>
      </c>
      <c r="BB275" t="n">
        <v>1</v>
      </c>
      <c r="BC275" t="n">
        <v>1</v>
      </c>
      <c r="BD275" t="n">
        <v>1</v>
      </c>
      <c r="BE275" t="n">
        <v>1</v>
      </c>
      <c r="BF275" t="n">
        <v>1</v>
      </c>
      <c r="BG275" t="n">
        <v>1</v>
      </c>
      <c r="BH275" t="n">
        <v>1</v>
      </c>
      <c r="BI275" t="n">
        <v>1</v>
      </c>
      <c r="BJ275" t="n">
        <v>-1</v>
      </c>
      <c r="BK275" t="n">
        <v>-1</v>
      </c>
      <c r="BL275" t="n">
        <v>-1</v>
      </c>
    </row>
    <row r="276">
      <c r="A276" t="inlineStr">
        <is>
          <t>Motorbike, battery electric, 4-11kW - 2050 - LFP - CH</t>
        </is>
      </c>
      <c r="B276" t="n">
        <v>1</v>
      </c>
      <c r="C276" s="2">
        <f>'vehicles specifications'!S143</f>
        <v/>
      </c>
      <c r="D276" t="n">
        <v>1</v>
      </c>
      <c r="E276" t="n">
        <v>1</v>
      </c>
      <c r="F276">
        <f>1+'vehicles specifications'!AD143</f>
        <v/>
      </c>
      <c r="G276">
        <f>1+'vehicles specifications'!AD143</f>
        <v/>
      </c>
      <c r="J276" t="n">
        <v>1</v>
      </c>
      <c r="K276">
        <f>1/('fuels and tailpipe emissions'!$C$3*3.6)</f>
        <v/>
      </c>
      <c r="L276">
        <f>1/3.6*1.1</f>
        <v/>
      </c>
      <c r="M276">
        <f>1/'vehicles specifications'!J143</f>
        <v/>
      </c>
      <c r="N276" t="n">
        <v>1</v>
      </c>
      <c r="O276">
        <f>1</f>
        <v/>
      </c>
      <c r="P276" t="n">
        <v>1</v>
      </c>
      <c r="Q276" t="n">
        <v>1</v>
      </c>
      <c r="R276">
        <f>-1-'vehicles specifications'!AD143</f>
        <v/>
      </c>
      <c r="S276" t="n">
        <v>1</v>
      </c>
      <c r="T276" t="n">
        <v>1</v>
      </c>
      <c r="U276" t="n">
        <v>1</v>
      </c>
      <c r="V276" t="n">
        <v>1</v>
      </c>
      <c r="W276" t="n">
        <v>1</v>
      </c>
      <c r="X276" t="n">
        <v>1</v>
      </c>
      <c r="Y276" t="n">
        <v>1</v>
      </c>
      <c r="Z276" t="n">
        <v>1</v>
      </c>
      <c r="AA276" t="n">
        <v>1</v>
      </c>
      <c r="AB276" t="n">
        <v>1</v>
      </c>
      <c r="AC276" t="n">
        <v>1</v>
      </c>
      <c r="AD276" t="n">
        <v>1</v>
      </c>
      <c r="AE276" t="n">
        <v>1</v>
      </c>
      <c r="AF276" t="n">
        <v>1</v>
      </c>
      <c r="AG276" t="n">
        <v>1</v>
      </c>
      <c r="AH276" t="n">
        <v>1</v>
      </c>
      <c r="AI276" t="n">
        <v>1</v>
      </c>
      <c r="AJ276" t="n">
        <v>1</v>
      </c>
      <c r="AK276" t="n">
        <v>1</v>
      </c>
      <c r="AL276" t="n">
        <v>1</v>
      </c>
      <c r="AM276" t="n">
        <v>1</v>
      </c>
      <c r="AN276" t="n">
        <v>1</v>
      </c>
      <c r="AO276" t="n">
        <v>1</v>
      </c>
      <c r="AP276" t="n">
        <v>1</v>
      </c>
      <c r="AQ276" t="n">
        <v>1</v>
      </c>
      <c r="AR276" t="n">
        <v>1</v>
      </c>
      <c r="AS276" t="n">
        <v>1</v>
      </c>
      <c r="AT276" t="n">
        <v>1</v>
      </c>
      <c r="AU276" t="n">
        <v>1</v>
      </c>
      <c r="AV276" t="n">
        <v>1</v>
      </c>
      <c r="AW276" t="n">
        <v>1</v>
      </c>
      <c r="AX276" t="n">
        <v>1</v>
      </c>
      <c r="AY276" t="n">
        <v>1</v>
      </c>
      <c r="AZ276" t="n">
        <v>1</v>
      </c>
      <c r="BA276" t="n">
        <v>1</v>
      </c>
      <c r="BB276" t="n">
        <v>1</v>
      </c>
      <c r="BC276" t="n">
        <v>1</v>
      </c>
      <c r="BD276" t="n">
        <v>1</v>
      </c>
      <c r="BE276" t="n">
        <v>1</v>
      </c>
      <c r="BF276" t="n">
        <v>1</v>
      </c>
      <c r="BG276" t="n">
        <v>1</v>
      </c>
      <c r="BH276" t="n">
        <v>1</v>
      </c>
      <c r="BI276" t="n">
        <v>1</v>
      </c>
      <c r="BJ276" t="n">
        <v>-1</v>
      </c>
      <c r="BK276" t="n">
        <v>-1</v>
      </c>
      <c r="BL276" t="n">
        <v>-1</v>
      </c>
    </row>
    <row r="277">
      <c r="A277" t="inlineStr">
        <is>
          <t>Motorbike, battery electric, 11-35kW - 2020 - LFP - CH</t>
        </is>
      </c>
      <c r="B277" t="n">
        <v>1</v>
      </c>
      <c r="C277" s="2">
        <f>'vehicles specifications'!S144</f>
        <v/>
      </c>
      <c r="D277" t="n">
        <v>1</v>
      </c>
      <c r="E277" t="n">
        <v>1</v>
      </c>
      <c r="F277">
        <f>1+'vehicles specifications'!AD144</f>
        <v/>
      </c>
      <c r="G277">
        <f>1+'vehicles specifications'!AD144</f>
        <v/>
      </c>
      <c r="J277" t="n">
        <v>1</v>
      </c>
      <c r="K277">
        <f>1/('fuels and tailpipe emissions'!$C$3*3.6)</f>
        <v/>
      </c>
      <c r="L277">
        <f>1/3.6*1.1</f>
        <v/>
      </c>
      <c r="M277">
        <f>1/'vehicles specifications'!J144</f>
        <v/>
      </c>
      <c r="N277" t="n">
        <v>1</v>
      </c>
      <c r="O277">
        <f>1</f>
        <v/>
      </c>
      <c r="P277" t="n">
        <v>1</v>
      </c>
      <c r="Q277" t="n">
        <v>1</v>
      </c>
      <c r="R277">
        <f>-1-'vehicles specifications'!AD144</f>
        <v/>
      </c>
      <c r="S277" t="n">
        <v>1</v>
      </c>
      <c r="T277" t="n">
        <v>1</v>
      </c>
      <c r="U277" t="n">
        <v>1</v>
      </c>
      <c r="V277" t="n">
        <v>1</v>
      </c>
      <c r="W277" t="n">
        <v>1</v>
      </c>
      <c r="X277" t="n">
        <v>1</v>
      </c>
      <c r="Y277" t="n">
        <v>1</v>
      </c>
      <c r="Z277" t="n">
        <v>1</v>
      </c>
      <c r="AA277" t="n">
        <v>1</v>
      </c>
      <c r="AB277" t="n">
        <v>1</v>
      </c>
      <c r="AC277" t="n">
        <v>1</v>
      </c>
      <c r="AD277" t="n">
        <v>1</v>
      </c>
      <c r="AE277" t="n">
        <v>1</v>
      </c>
      <c r="AF277" t="n">
        <v>1</v>
      </c>
      <c r="AG277" t="n">
        <v>1</v>
      </c>
      <c r="AH277" t="n">
        <v>1</v>
      </c>
      <c r="AI277" t="n">
        <v>1</v>
      </c>
      <c r="AJ277" t="n">
        <v>1</v>
      </c>
      <c r="AK277" t="n">
        <v>1</v>
      </c>
      <c r="AL277" t="n">
        <v>1</v>
      </c>
      <c r="AM277" t="n">
        <v>1</v>
      </c>
      <c r="AN277" t="n">
        <v>1</v>
      </c>
      <c r="AO277" t="n">
        <v>1</v>
      </c>
      <c r="AP277" t="n">
        <v>1</v>
      </c>
      <c r="AQ277" t="n">
        <v>1</v>
      </c>
      <c r="AR277" t="n">
        <v>1</v>
      </c>
      <c r="AS277" t="n">
        <v>1</v>
      </c>
      <c r="AT277" t="n">
        <v>1</v>
      </c>
      <c r="AU277" t="n">
        <v>1</v>
      </c>
      <c r="AV277" t="n">
        <v>1</v>
      </c>
      <c r="AW277" t="n">
        <v>1</v>
      </c>
      <c r="AX277" t="n">
        <v>1</v>
      </c>
      <c r="AY277" t="n">
        <v>1</v>
      </c>
      <c r="AZ277" t="n">
        <v>1</v>
      </c>
      <c r="BA277" t="n">
        <v>1</v>
      </c>
      <c r="BB277" t="n">
        <v>1</v>
      </c>
      <c r="BC277" t="n">
        <v>1</v>
      </c>
      <c r="BD277" t="n">
        <v>1</v>
      </c>
      <c r="BE277" t="n">
        <v>1</v>
      </c>
      <c r="BF277" t="n">
        <v>1</v>
      </c>
      <c r="BG277" t="n">
        <v>1</v>
      </c>
      <c r="BH277" t="n">
        <v>1</v>
      </c>
      <c r="BI277" t="n">
        <v>1</v>
      </c>
      <c r="BJ277" t="n">
        <v>-1</v>
      </c>
      <c r="BK277" t="n">
        <v>-1</v>
      </c>
      <c r="BL277" t="n">
        <v>-1</v>
      </c>
    </row>
    <row r="278">
      <c r="A278" t="inlineStr">
        <is>
          <t>Motorbike, battery electric, 11-35kW - 2030 - LFP - CH</t>
        </is>
      </c>
      <c r="B278" t="n">
        <v>1</v>
      </c>
      <c r="C278" s="2">
        <f>'vehicles specifications'!S145</f>
        <v/>
      </c>
      <c r="D278" t="n">
        <v>1</v>
      </c>
      <c r="E278" t="n">
        <v>1</v>
      </c>
      <c r="F278">
        <f>1+'vehicles specifications'!AD145</f>
        <v/>
      </c>
      <c r="G278">
        <f>1+'vehicles specifications'!AD145</f>
        <v/>
      </c>
      <c r="J278" t="n">
        <v>1</v>
      </c>
      <c r="K278">
        <f>1/('fuels and tailpipe emissions'!$C$3*3.6)</f>
        <v/>
      </c>
      <c r="L278">
        <f>1/3.6*1.1</f>
        <v/>
      </c>
      <c r="M278">
        <f>1/'vehicles specifications'!J145</f>
        <v/>
      </c>
      <c r="N278" t="n">
        <v>1</v>
      </c>
      <c r="O278">
        <f>1</f>
        <v/>
      </c>
      <c r="P278" t="n">
        <v>1</v>
      </c>
      <c r="Q278" t="n">
        <v>1</v>
      </c>
      <c r="R278">
        <f>-1-'vehicles specifications'!AD145</f>
        <v/>
      </c>
      <c r="S278" t="n">
        <v>1</v>
      </c>
      <c r="T278" t="n">
        <v>1</v>
      </c>
      <c r="U278" t="n">
        <v>1</v>
      </c>
      <c r="V278" t="n">
        <v>1</v>
      </c>
      <c r="W278" t="n">
        <v>1</v>
      </c>
      <c r="X278" t="n">
        <v>1</v>
      </c>
      <c r="Y278" t="n">
        <v>1</v>
      </c>
      <c r="Z278" t="n">
        <v>1</v>
      </c>
      <c r="AA278" t="n">
        <v>1</v>
      </c>
      <c r="AB278" t="n">
        <v>1</v>
      </c>
      <c r="AC278" t="n">
        <v>1</v>
      </c>
      <c r="AD278" t="n">
        <v>1</v>
      </c>
      <c r="AE278" t="n">
        <v>1</v>
      </c>
      <c r="AF278" t="n">
        <v>1</v>
      </c>
      <c r="AG278" t="n">
        <v>1</v>
      </c>
      <c r="AH278" t="n">
        <v>1</v>
      </c>
      <c r="AI278" t="n">
        <v>1</v>
      </c>
      <c r="AJ278" t="n">
        <v>1</v>
      </c>
      <c r="AK278" t="n">
        <v>1</v>
      </c>
      <c r="AL278" t="n">
        <v>1</v>
      </c>
      <c r="AM278" t="n">
        <v>1</v>
      </c>
      <c r="AN278" t="n">
        <v>1</v>
      </c>
      <c r="AO278" t="n">
        <v>1</v>
      </c>
      <c r="AP278" t="n">
        <v>1</v>
      </c>
      <c r="AQ278" t="n">
        <v>1</v>
      </c>
      <c r="AR278" t="n">
        <v>1</v>
      </c>
      <c r="AS278" t="n">
        <v>1</v>
      </c>
      <c r="AT278" t="n">
        <v>1</v>
      </c>
      <c r="AU278" t="n">
        <v>1</v>
      </c>
      <c r="AV278" t="n">
        <v>1</v>
      </c>
      <c r="AW278" t="n">
        <v>1</v>
      </c>
      <c r="AX278" t="n">
        <v>1</v>
      </c>
      <c r="AY278" t="n">
        <v>1</v>
      </c>
      <c r="AZ278" t="n">
        <v>1</v>
      </c>
      <c r="BA278" t="n">
        <v>1</v>
      </c>
      <c r="BB278" t="n">
        <v>1</v>
      </c>
      <c r="BC278" t="n">
        <v>1</v>
      </c>
      <c r="BD278" t="n">
        <v>1</v>
      </c>
      <c r="BE278" t="n">
        <v>1</v>
      </c>
      <c r="BF278" t="n">
        <v>1</v>
      </c>
      <c r="BG278" t="n">
        <v>1</v>
      </c>
      <c r="BH278" t="n">
        <v>1</v>
      </c>
      <c r="BI278" t="n">
        <v>1</v>
      </c>
      <c r="BJ278" t="n">
        <v>-1</v>
      </c>
      <c r="BK278" t="n">
        <v>-1</v>
      </c>
      <c r="BL278" t="n">
        <v>-1</v>
      </c>
    </row>
    <row r="279">
      <c r="A279" t="inlineStr">
        <is>
          <t>Motorbike, battery electric, 11-35kW - 2040 - LFP - CH</t>
        </is>
      </c>
      <c r="B279" t="n">
        <v>1</v>
      </c>
      <c r="C279" s="2">
        <f>'vehicles specifications'!S146</f>
        <v/>
      </c>
      <c r="D279" t="n">
        <v>1</v>
      </c>
      <c r="E279" t="n">
        <v>1</v>
      </c>
      <c r="F279">
        <f>1+'vehicles specifications'!AD146</f>
        <v/>
      </c>
      <c r="G279">
        <f>1+'vehicles specifications'!AD146</f>
        <v/>
      </c>
      <c r="J279" t="n">
        <v>1</v>
      </c>
      <c r="K279">
        <f>1/('fuels and tailpipe emissions'!$C$3*3.6)</f>
        <v/>
      </c>
      <c r="L279">
        <f>1/3.6*1.1</f>
        <v/>
      </c>
      <c r="M279">
        <f>1/'vehicles specifications'!J146</f>
        <v/>
      </c>
      <c r="N279" t="n">
        <v>1</v>
      </c>
      <c r="O279">
        <f>1</f>
        <v/>
      </c>
      <c r="P279" t="n">
        <v>1</v>
      </c>
      <c r="Q279" t="n">
        <v>1</v>
      </c>
      <c r="R279">
        <f>-1-'vehicles specifications'!AD146</f>
        <v/>
      </c>
      <c r="S279" t="n">
        <v>1</v>
      </c>
      <c r="T279" t="n">
        <v>1</v>
      </c>
      <c r="U279" t="n">
        <v>1</v>
      </c>
      <c r="V279" t="n">
        <v>1</v>
      </c>
      <c r="W279" t="n">
        <v>1</v>
      </c>
      <c r="X279" t="n">
        <v>1</v>
      </c>
      <c r="Y279" t="n">
        <v>1</v>
      </c>
      <c r="Z279" t="n">
        <v>1</v>
      </c>
      <c r="AA279" t="n">
        <v>1</v>
      </c>
      <c r="AB279" t="n">
        <v>1</v>
      </c>
      <c r="AC279" t="n">
        <v>1</v>
      </c>
      <c r="AD279" t="n">
        <v>1</v>
      </c>
      <c r="AE279" t="n">
        <v>1</v>
      </c>
      <c r="AF279" t="n">
        <v>1</v>
      </c>
      <c r="AG279" t="n">
        <v>1</v>
      </c>
      <c r="AH279" t="n">
        <v>1</v>
      </c>
      <c r="AI279" t="n">
        <v>1</v>
      </c>
      <c r="AJ279" t="n">
        <v>1</v>
      </c>
      <c r="AK279" t="n">
        <v>1</v>
      </c>
      <c r="AL279" t="n">
        <v>1</v>
      </c>
      <c r="AM279" t="n">
        <v>1</v>
      </c>
      <c r="AN279" t="n">
        <v>1</v>
      </c>
      <c r="AO279" t="n">
        <v>1</v>
      </c>
      <c r="AP279" t="n">
        <v>1</v>
      </c>
      <c r="AQ279" t="n">
        <v>1</v>
      </c>
      <c r="AR279" t="n">
        <v>1</v>
      </c>
      <c r="AS279" t="n">
        <v>1</v>
      </c>
      <c r="AT279" t="n">
        <v>1</v>
      </c>
      <c r="AU279" t="n">
        <v>1</v>
      </c>
      <c r="AV279" t="n">
        <v>1</v>
      </c>
      <c r="AW279" t="n">
        <v>1</v>
      </c>
      <c r="AX279" t="n">
        <v>1</v>
      </c>
      <c r="AY279" t="n">
        <v>1</v>
      </c>
      <c r="AZ279" t="n">
        <v>1</v>
      </c>
      <c r="BA279" t="n">
        <v>1</v>
      </c>
      <c r="BB279" t="n">
        <v>1</v>
      </c>
      <c r="BC279" t="n">
        <v>1</v>
      </c>
      <c r="BD279" t="n">
        <v>1</v>
      </c>
      <c r="BE279" t="n">
        <v>1</v>
      </c>
      <c r="BF279" t="n">
        <v>1</v>
      </c>
      <c r="BG279" t="n">
        <v>1</v>
      </c>
      <c r="BH279" t="n">
        <v>1</v>
      </c>
      <c r="BI279" t="n">
        <v>1</v>
      </c>
      <c r="BJ279" t="n">
        <v>-1</v>
      </c>
      <c r="BK279" t="n">
        <v>-1</v>
      </c>
      <c r="BL279" t="n">
        <v>-1</v>
      </c>
    </row>
    <row r="280">
      <c r="A280" t="inlineStr">
        <is>
          <t>Motorbike, battery electric, 11-35kW - 2050 - LFP - CH</t>
        </is>
      </c>
      <c r="B280" t="n">
        <v>1</v>
      </c>
      <c r="C280" s="2">
        <f>'vehicles specifications'!S147</f>
        <v/>
      </c>
      <c r="D280" t="n">
        <v>1</v>
      </c>
      <c r="E280" t="n">
        <v>1</v>
      </c>
      <c r="F280">
        <f>1+'vehicles specifications'!AD147</f>
        <v/>
      </c>
      <c r="G280">
        <f>1+'vehicles specifications'!AD147</f>
        <v/>
      </c>
      <c r="J280" t="n">
        <v>1</v>
      </c>
      <c r="K280">
        <f>1/('fuels and tailpipe emissions'!$C$3*3.6)</f>
        <v/>
      </c>
      <c r="L280">
        <f>1/3.6*1.1</f>
        <v/>
      </c>
      <c r="M280">
        <f>1/'vehicles specifications'!J147</f>
        <v/>
      </c>
      <c r="N280" t="n">
        <v>1</v>
      </c>
      <c r="O280">
        <f>1</f>
        <v/>
      </c>
      <c r="P280" t="n">
        <v>1</v>
      </c>
      <c r="Q280" t="n">
        <v>1</v>
      </c>
      <c r="R280">
        <f>-1-'vehicles specifications'!AD147</f>
        <v/>
      </c>
      <c r="S280" t="n">
        <v>1</v>
      </c>
      <c r="T280" t="n">
        <v>1</v>
      </c>
      <c r="U280" t="n">
        <v>1</v>
      </c>
      <c r="V280" t="n">
        <v>1</v>
      </c>
      <c r="W280" t="n">
        <v>1</v>
      </c>
      <c r="X280" t="n">
        <v>1</v>
      </c>
      <c r="Y280" t="n">
        <v>1</v>
      </c>
      <c r="Z280" t="n">
        <v>1</v>
      </c>
      <c r="AA280" t="n">
        <v>1</v>
      </c>
      <c r="AB280" t="n">
        <v>1</v>
      </c>
      <c r="AC280" t="n">
        <v>1</v>
      </c>
      <c r="AD280" t="n">
        <v>1</v>
      </c>
      <c r="AE280" t="n">
        <v>1</v>
      </c>
      <c r="AF280" t="n">
        <v>1</v>
      </c>
      <c r="AG280" t="n">
        <v>1</v>
      </c>
      <c r="AH280" t="n">
        <v>1</v>
      </c>
      <c r="AI280" t="n">
        <v>1</v>
      </c>
      <c r="AJ280" t="n">
        <v>1</v>
      </c>
      <c r="AK280" t="n">
        <v>1</v>
      </c>
      <c r="AL280" t="n">
        <v>1</v>
      </c>
      <c r="AM280" t="n">
        <v>1</v>
      </c>
      <c r="AN280" t="n">
        <v>1</v>
      </c>
      <c r="AO280" t="n">
        <v>1</v>
      </c>
      <c r="AP280" t="n">
        <v>1</v>
      </c>
      <c r="AQ280" t="n">
        <v>1</v>
      </c>
      <c r="AR280" t="n">
        <v>1</v>
      </c>
      <c r="AS280" t="n">
        <v>1</v>
      </c>
      <c r="AT280" t="n">
        <v>1</v>
      </c>
      <c r="AU280" t="n">
        <v>1</v>
      </c>
      <c r="AV280" t="n">
        <v>1</v>
      </c>
      <c r="AW280" t="n">
        <v>1</v>
      </c>
      <c r="AX280" t="n">
        <v>1</v>
      </c>
      <c r="AY280" t="n">
        <v>1</v>
      </c>
      <c r="AZ280" t="n">
        <v>1</v>
      </c>
      <c r="BA280" t="n">
        <v>1</v>
      </c>
      <c r="BB280" t="n">
        <v>1</v>
      </c>
      <c r="BC280" t="n">
        <v>1</v>
      </c>
      <c r="BD280" t="n">
        <v>1</v>
      </c>
      <c r="BE280" t="n">
        <v>1</v>
      </c>
      <c r="BF280" t="n">
        <v>1</v>
      </c>
      <c r="BG280" t="n">
        <v>1</v>
      </c>
      <c r="BH280" t="n">
        <v>1</v>
      </c>
      <c r="BI280" t="n">
        <v>1</v>
      </c>
      <c r="BJ280" t="n">
        <v>-1</v>
      </c>
      <c r="BK280" t="n">
        <v>-1</v>
      </c>
      <c r="BL280" t="n">
        <v>-1</v>
      </c>
    </row>
    <row r="281">
      <c r="A281" t="inlineStr">
        <is>
          <t>Motorbike, battery electric, &gt;35kW - 2020 - LFP - CH</t>
        </is>
      </c>
      <c r="B281" t="n">
        <v>1</v>
      </c>
      <c r="C281" s="2">
        <f>'vehicles specifications'!S148</f>
        <v/>
      </c>
      <c r="D281" t="n">
        <v>1</v>
      </c>
      <c r="E281" t="n">
        <v>1</v>
      </c>
      <c r="F281">
        <f>1+'vehicles specifications'!AD148</f>
        <v/>
      </c>
      <c r="G281">
        <f>1+'vehicles specifications'!AD148</f>
        <v/>
      </c>
      <c r="J281" t="n">
        <v>1</v>
      </c>
      <c r="K281">
        <f>1/('fuels and tailpipe emissions'!$C$3*3.6)</f>
        <v/>
      </c>
      <c r="L281">
        <f>1/3.6*1.1</f>
        <v/>
      </c>
      <c r="M281">
        <f>1/'vehicles specifications'!J148</f>
        <v/>
      </c>
      <c r="N281" t="n">
        <v>1</v>
      </c>
      <c r="O281">
        <f>1</f>
        <v/>
      </c>
      <c r="P281" t="n">
        <v>1</v>
      </c>
      <c r="Q281" t="n">
        <v>1</v>
      </c>
      <c r="R281">
        <f>-1-'vehicles specifications'!AD148</f>
        <v/>
      </c>
      <c r="S281" t="n">
        <v>1</v>
      </c>
      <c r="T281" t="n">
        <v>1</v>
      </c>
      <c r="U281" t="n">
        <v>1</v>
      </c>
      <c r="V281" t="n">
        <v>1</v>
      </c>
      <c r="W281" t="n">
        <v>1</v>
      </c>
      <c r="X281" t="n">
        <v>1</v>
      </c>
      <c r="Y281" t="n">
        <v>1</v>
      </c>
      <c r="Z281" t="n">
        <v>1</v>
      </c>
      <c r="AA281" t="n">
        <v>1</v>
      </c>
      <c r="AB281" t="n">
        <v>1</v>
      </c>
      <c r="AC281" t="n">
        <v>1</v>
      </c>
      <c r="AD281" t="n">
        <v>1</v>
      </c>
      <c r="AE281" t="n">
        <v>1</v>
      </c>
      <c r="AF281" t="n">
        <v>1</v>
      </c>
      <c r="AG281" t="n">
        <v>1</v>
      </c>
      <c r="AH281" t="n">
        <v>1</v>
      </c>
      <c r="AI281" t="n">
        <v>1</v>
      </c>
      <c r="AJ281" t="n">
        <v>1</v>
      </c>
      <c r="AK281" t="n">
        <v>1</v>
      </c>
      <c r="AL281" t="n">
        <v>1</v>
      </c>
      <c r="AM281" t="n">
        <v>1</v>
      </c>
      <c r="AN281" t="n">
        <v>1</v>
      </c>
      <c r="AO281" t="n">
        <v>1</v>
      </c>
      <c r="AP281" t="n">
        <v>1</v>
      </c>
      <c r="AQ281" t="n">
        <v>1</v>
      </c>
      <c r="AR281" t="n">
        <v>1</v>
      </c>
      <c r="AS281" t="n">
        <v>1</v>
      </c>
      <c r="AT281" t="n">
        <v>1</v>
      </c>
      <c r="AU281" t="n">
        <v>1</v>
      </c>
      <c r="AV281" t="n">
        <v>1</v>
      </c>
      <c r="AW281" t="n">
        <v>1</v>
      </c>
      <c r="AX281" t="n">
        <v>1</v>
      </c>
      <c r="AY281" t="n">
        <v>1</v>
      </c>
      <c r="AZ281" t="n">
        <v>1</v>
      </c>
      <c r="BA281" t="n">
        <v>1</v>
      </c>
      <c r="BB281" t="n">
        <v>1</v>
      </c>
      <c r="BC281" t="n">
        <v>1</v>
      </c>
      <c r="BD281" t="n">
        <v>1</v>
      </c>
      <c r="BE281" t="n">
        <v>1</v>
      </c>
      <c r="BF281" t="n">
        <v>1</v>
      </c>
      <c r="BG281" t="n">
        <v>1</v>
      </c>
      <c r="BH281" t="n">
        <v>1</v>
      </c>
      <c r="BI281" t="n">
        <v>1</v>
      </c>
      <c r="BJ281" t="n">
        <v>-1</v>
      </c>
      <c r="BK281" t="n">
        <v>-1</v>
      </c>
      <c r="BL281" t="n">
        <v>-1</v>
      </c>
    </row>
    <row r="282">
      <c r="A282" t="inlineStr">
        <is>
          <t>Motorbike, battery electric, &gt;35kW - 2030 - LFP - CH</t>
        </is>
      </c>
      <c r="B282" t="n">
        <v>1</v>
      </c>
      <c r="C282" s="2">
        <f>'vehicles specifications'!S149</f>
        <v/>
      </c>
      <c r="D282" t="n">
        <v>1</v>
      </c>
      <c r="E282" t="n">
        <v>1</v>
      </c>
      <c r="F282">
        <f>1+'vehicles specifications'!AD149</f>
        <v/>
      </c>
      <c r="G282">
        <f>1+'vehicles specifications'!AD149</f>
        <v/>
      </c>
      <c r="J282" t="n">
        <v>1</v>
      </c>
      <c r="K282">
        <f>1/('fuels and tailpipe emissions'!$C$3*3.6)</f>
        <v/>
      </c>
      <c r="L282">
        <f>1/3.6*1.1</f>
        <v/>
      </c>
      <c r="M282">
        <f>1/'vehicles specifications'!J149</f>
        <v/>
      </c>
      <c r="N282" t="n">
        <v>1</v>
      </c>
      <c r="O282">
        <f>1</f>
        <v/>
      </c>
      <c r="P282" t="n">
        <v>1</v>
      </c>
      <c r="Q282" t="n">
        <v>1</v>
      </c>
      <c r="R282">
        <f>-1-'vehicles specifications'!AD149</f>
        <v/>
      </c>
      <c r="S282" t="n">
        <v>1</v>
      </c>
      <c r="T282" t="n">
        <v>1</v>
      </c>
      <c r="U282" t="n">
        <v>1</v>
      </c>
      <c r="V282" t="n">
        <v>1</v>
      </c>
      <c r="W282" t="n">
        <v>1</v>
      </c>
      <c r="X282" t="n">
        <v>1</v>
      </c>
      <c r="Y282" t="n">
        <v>1</v>
      </c>
      <c r="Z282" t="n">
        <v>1</v>
      </c>
      <c r="AA282" t="n">
        <v>1</v>
      </c>
      <c r="AB282" t="n">
        <v>1</v>
      </c>
      <c r="AC282" t="n">
        <v>1</v>
      </c>
      <c r="AD282" t="n">
        <v>1</v>
      </c>
      <c r="AE282" t="n">
        <v>1</v>
      </c>
      <c r="AF282" t="n">
        <v>1</v>
      </c>
      <c r="AG282" t="n">
        <v>1</v>
      </c>
      <c r="AH282" t="n">
        <v>1</v>
      </c>
      <c r="AI282" t="n">
        <v>1</v>
      </c>
      <c r="AJ282" t="n">
        <v>1</v>
      </c>
      <c r="AK282" t="n">
        <v>1</v>
      </c>
      <c r="AL282" t="n">
        <v>1</v>
      </c>
      <c r="AM282" t="n">
        <v>1</v>
      </c>
      <c r="AN282" t="n">
        <v>1</v>
      </c>
      <c r="AO282" t="n">
        <v>1</v>
      </c>
      <c r="AP282" t="n">
        <v>1</v>
      </c>
      <c r="AQ282" t="n">
        <v>1</v>
      </c>
      <c r="AR282" t="n">
        <v>1</v>
      </c>
      <c r="AS282" t="n">
        <v>1</v>
      </c>
      <c r="AT282" t="n">
        <v>1</v>
      </c>
      <c r="AU282" t="n">
        <v>1</v>
      </c>
      <c r="AV282" t="n">
        <v>1</v>
      </c>
      <c r="AW282" t="n">
        <v>1</v>
      </c>
      <c r="AX282" t="n">
        <v>1</v>
      </c>
      <c r="AY282" t="n">
        <v>1</v>
      </c>
      <c r="AZ282" t="n">
        <v>1</v>
      </c>
      <c r="BA282" t="n">
        <v>1</v>
      </c>
      <c r="BB282" t="n">
        <v>1</v>
      </c>
      <c r="BC282" t="n">
        <v>1</v>
      </c>
      <c r="BD282" t="n">
        <v>1</v>
      </c>
      <c r="BE282" t="n">
        <v>1</v>
      </c>
      <c r="BF282" t="n">
        <v>1</v>
      </c>
      <c r="BG282" t="n">
        <v>1</v>
      </c>
      <c r="BH282" t="n">
        <v>1</v>
      </c>
      <c r="BI282" t="n">
        <v>1</v>
      </c>
      <c r="BJ282" t="n">
        <v>-1</v>
      </c>
      <c r="BK282" t="n">
        <v>-1</v>
      </c>
      <c r="BL282" t="n">
        <v>-1</v>
      </c>
    </row>
    <row r="283">
      <c r="A283" t="inlineStr">
        <is>
          <t>Motorbike, battery electric, &gt;35kW - 2040 - LFP - CH</t>
        </is>
      </c>
      <c r="B283" t="n">
        <v>1</v>
      </c>
      <c r="C283" s="2">
        <f>'vehicles specifications'!S150</f>
        <v/>
      </c>
      <c r="D283" t="n">
        <v>1</v>
      </c>
      <c r="E283" t="n">
        <v>1</v>
      </c>
      <c r="F283">
        <f>1+'vehicles specifications'!AD150</f>
        <v/>
      </c>
      <c r="G283">
        <f>1+'vehicles specifications'!AD150</f>
        <v/>
      </c>
      <c r="J283" t="n">
        <v>1</v>
      </c>
      <c r="K283">
        <f>1/('fuels and tailpipe emissions'!$C$3*3.6)</f>
        <v/>
      </c>
      <c r="L283">
        <f>1/3.6*1.1</f>
        <v/>
      </c>
      <c r="M283">
        <f>1/'vehicles specifications'!J150</f>
        <v/>
      </c>
      <c r="N283" t="n">
        <v>1</v>
      </c>
      <c r="O283">
        <f>1</f>
        <v/>
      </c>
      <c r="P283" t="n">
        <v>1</v>
      </c>
      <c r="Q283" t="n">
        <v>1</v>
      </c>
      <c r="R283">
        <f>-1-'vehicles specifications'!AD150</f>
        <v/>
      </c>
      <c r="S283" t="n">
        <v>1</v>
      </c>
      <c r="T283" t="n">
        <v>1</v>
      </c>
      <c r="U283" t="n">
        <v>1</v>
      </c>
      <c r="V283" t="n">
        <v>1</v>
      </c>
      <c r="W283" t="n">
        <v>1</v>
      </c>
      <c r="X283" t="n">
        <v>1</v>
      </c>
      <c r="Y283" t="n">
        <v>1</v>
      </c>
      <c r="Z283" t="n">
        <v>1</v>
      </c>
      <c r="AA283" t="n">
        <v>1</v>
      </c>
      <c r="AB283" t="n">
        <v>1</v>
      </c>
      <c r="AC283" t="n">
        <v>1</v>
      </c>
      <c r="AD283" t="n">
        <v>1</v>
      </c>
      <c r="AE283" t="n">
        <v>1</v>
      </c>
      <c r="AF283" t="n">
        <v>1</v>
      </c>
      <c r="AG283" t="n">
        <v>1</v>
      </c>
      <c r="AH283" t="n">
        <v>1</v>
      </c>
      <c r="AI283" t="n">
        <v>1</v>
      </c>
      <c r="AJ283" t="n">
        <v>1</v>
      </c>
      <c r="AK283" t="n">
        <v>1</v>
      </c>
      <c r="AL283" t="n">
        <v>1</v>
      </c>
      <c r="AM283" t="n">
        <v>1</v>
      </c>
      <c r="AN283" t="n">
        <v>1</v>
      </c>
      <c r="AO283" t="n">
        <v>1</v>
      </c>
      <c r="AP283" t="n">
        <v>1</v>
      </c>
      <c r="AQ283" t="n">
        <v>1</v>
      </c>
      <c r="AR283" t="n">
        <v>1</v>
      </c>
      <c r="AS283" t="n">
        <v>1</v>
      </c>
      <c r="AT283" t="n">
        <v>1</v>
      </c>
      <c r="AU283" t="n">
        <v>1</v>
      </c>
      <c r="AV283" t="n">
        <v>1</v>
      </c>
      <c r="AW283" t="n">
        <v>1</v>
      </c>
      <c r="AX283" t="n">
        <v>1</v>
      </c>
      <c r="AY283" t="n">
        <v>1</v>
      </c>
      <c r="AZ283" t="n">
        <v>1</v>
      </c>
      <c r="BA283" t="n">
        <v>1</v>
      </c>
      <c r="BB283" t="n">
        <v>1</v>
      </c>
      <c r="BC283" t="n">
        <v>1</v>
      </c>
      <c r="BD283" t="n">
        <v>1</v>
      </c>
      <c r="BE283" t="n">
        <v>1</v>
      </c>
      <c r="BF283" t="n">
        <v>1</v>
      </c>
      <c r="BG283" t="n">
        <v>1</v>
      </c>
      <c r="BH283" t="n">
        <v>1</v>
      </c>
      <c r="BI283" t="n">
        <v>1</v>
      </c>
      <c r="BJ283" t="n">
        <v>-1</v>
      </c>
      <c r="BK283" t="n">
        <v>-1</v>
      </c>
      <c r="BL283" t="n">
        <v>-1</v>
      </c>
    </row>
    <row r="284">
      <c r="A284" t="inlineStr">
        <is>
          <t>Motorbike, battery electric, &gt;35kW - 2050 - LFP - CH</t>
        </is>
      </c>
      <c r="B284" t="n">
        <v>1</v>
      </c>
      <c r="C284" s="2">
        <f>'vehicles specifications'!S151</f>
        <v/>
      </c>
      <c r="D284" t="n">
        <v>1</v>
      </c>
      <c r="E284" t="n">
        <v>1</v>
      </c>
      <c r="F284">
        <f>1+'vehicles specifications'!AD151</f>
        <v/>
      </c>
      <c r="G284">
        <f>1+'vehicles specifications'!AD151</f>
        <v/>
      </c>
      <c r="J284" t="n">
        <v>1</v>
      </c>
      <c r="K284">
        <f>1/('fuels and tailpipe emissions'!$C$3*3.6)</f>
        <v/>
      </c>
      <c r="L284">
        <f>1/3.6*1.1</f>
        <v/>
      </c>
      <c r="M284">
        <f>1/'vehicles specifications'!J151</f>
        <v/>
      </c>
      <c r="N284" t="n">
        <v>1</v>
      </c>
      <c r="O284">
        <f>1</f>
        <v/>
      </c>
      <c r="P284" t="n">
        <v>1</v>
      </c>
      <c r="Q284" t="n">
        <v>1</v>
      </c>
      <c r="R284">
        <f>-1-'vehicles specifications'!AD151</f>
        <v/>
      </c>
      <c r="S284" t="n">
        <v>1</v>
      </c>
      <c r="T284" t="n">
        <v>1</v>
      </c>
      <c r="U284" t="n">
        <v>1</v>
      </c>
      <c r="V284" t="n">
        <v>1</v>
      </c>
      <c r="W284" t="n">
        <v>1</v>
      </c>
      <c r="X284" t="n">
        <v>1</v>
      </c>
      <c r="Y284" t="n">
        <v>1</v>
      </c>
      <c r="Z284" t="n">
        <v>1</v>
      </c>
      <c r="AA284" t="n">
        <v>1</v>
      </c>
      <c r="AB284" t="n">
        <v>1</v>
      </c>
      <c r="AC284" t="n">
        <v>1</v>
      </c>
      <c r="AD284" t="n">
        <v>1</v>
      </c>
      <c r="AE284" t="n">
        <v>1</v>
      </c>
      <c r="AF284" t="n">
        <v>1</v>
      </c>
      <c r="AG284" t="n">
        <v>1</v>
      </c>
      <c r="AH284" t="n">
        <v>1</v>
      </c>
      <c r="AI284" t="n">
        <v>1</v>
      </c>
      <c r="AJ284" t="n">
        <v>1</v>
      </c>
      <c r="AK284" t="n">
        <v>1</v>
      </c>
      <c r="AL284" t="n">
        <v>1</v>
      </c>
      <c r="AM284" t="n">
        <v>1</v>
      </c>
      <c r="AN284" t="n">
        <v>1</v>
      </c>
      <c r="AO284" t="n">
        <v>1</v>
      </c>
      <c r="AP284" t="n">
        <v>1</v>
      </c>
      <c r="AQ284" t="n">
        <v>1</v>
      </c>
      <c r="AR284" t="n">
        <v>1</v>
      </c>
      <c r="AS284" t="n">
        <v>1</v>
      </c>
      <c r="AT284" t="n">
        <v>1</v>
      </c>
      <c r="AU284" t="n">
        <v>1</v>
      </c>
      <c r="AV284" t="n">
        <v>1</v>
      </c>
      <c r="AW284" t="n">
        <v>1</v>
      </c>
      <c r="AX284" t="n">
        <v>1</v>
      </c>
      <c r="AY284" t="n">
        <v>1</v>
      </c>
      <c r="AZ284" t="n">
        <v>1</v>
      </c>
      <c r="BA284" t="n">
        <v>1</v>
      </c>
      <c r="BB284" t="n">
        <v>1</v>
      </c>
      <c r="BC284" t="n">
        <v>1</v>
      </c>
      <c r="BD284" t="n">
        <v>1</v>
      </c>
      <c r="BE284" t="n">
        <v>1</v>
      </c>
      <c r="BF284" t="n">
        <v>1</v>
      </c>
      <c r="BG284" t="n">
        <v>1</v>
      </c>
      <c r="BH284" t="n">
        <v>1</v>
      </c>
      <c r="BI284" t="n">
        <v>1</v>
      </c>
      <c r="BJ284" t="n">
        <v>-1</v>
      </c>
      <c r="BK284" t="n">
        <v>-1</v>
      </c>
      <c r="BL284" t="n">
        <v>-1</v>
      </c>
    </row>
    <row r="285">
      <c r="A285" t="inlineStr">
        <is>
          <t>Motorbike, battery electric, &lt;4kW - 2020 - NCA - CH</t>
        </is>
      </c>
      <c r="B285" t="n">
        <v>1</v>
      </c>
      <c r="C285" s="2">
        <f>'vehicles specifications'!S151</f>
        <v/>
      </c>
      <c r="D285" t="n">
        <v>1</v>
      </c>
      <c r="E285" t="n">
        <v>1</v>
      </c>
      <c r="F285">
        <f>1+'vehicles specifications'!AD151</f>
        <v/>
      </c>
      <c r="G285">
        <f>1+'vehicles specifications'!AD151</f>
        <v/>
      </c>
      <c r="J285" t="n">
        <v>1</v>
      </c>
      <c r="K285">
        <f>1/('fuels and tailpipe emissions'!$C$3*3.6)</f>
        <v/>
      </c>
      <c r="L285">
        <f>1/3.6*1.1</f>
        <v/>
      </c>
      <c r="M285">
        <f>1/'vehicles specifications'!J151</f>
        <v/>
      </c>
      <c r="N285" t="n">
        <v>1</v>
      </c>
      <c r="O285">
        <f>1</f>
        <v/>
      </c>
      <c r="P285" t="n">
        <v>1</v>
      </c>
      <c r="Q285" t="n">
        <v>1</v>
      </c>
      <c r="R285">
        <f>-1-'vehicles specifications'!AD151</f>
        <v/>
      </c>
      <c r="S285" t="n">
        <v>1</v>
      </c>
      <c r="T285" t="n">
        <v>1</v>
      </c>
      <c r="U285" t="n">
        <v>1</v>
      </c>
      <c r="V285" t="n">
        <v>1</v>
      </c>
      <c r="W285" t="n">
        <v>1</v>
      </c>
      <c r="X285" t="n">
        <v>1</v>
      </c>
      <c r="Y285" t="n">
        <v>1</v>
      </c>
      <c r="Z285" t="n">
        <v>1</v>
      </c>
      <c r="AA285" t="n">
        <v>1</v>
      </c>
      <c r="AB285" t="n">
        <v>1</v>
      </c>
      <c r="AC285" t="n">
        <v>1</v>
      </c>
      <c r="AD285" t="n">
        <v>1</v>
      </c>
      <c r="AE285" t="n">
        <v>1</v>
      </c>
      <c r="AF285" t="n">
        <v>1</v>
      </c>
      <c r="AG285" t="n">
        <v>1</v>
      </c>
      <c r="AH285" t="n">
        <v>1</v>
      </c>
      <c r="AI285" t="n">
        <v>1</v>
      </c>
      <c r="AJ285" t="n">
        <v>1</v>
      </c>
      <c r="AK285" t="n">
        <v>1</v>
      </c>
      <c r="AL285" t="n">
        <v>1</v>
      </c>
      <c r="AM285" t="n">
        <v>1</v>
      </c>
      <c r="AN285" t="n">
        <v>1</v>
      </c>
      <c r="AO285" t="n">
        <v>1</v>
      </c>
      <c r="AP285" t="n">
        <v>1</v>
      </c>
      <c r="AQ285" t="n">
        <v>1</v>
      </c>
      <c r="AR285" t="n">
        <v>1</v>
      </c>
      <c r="AS285" t="n">
        <v>1</v>
      </c>
      <c r="AT285" t="n">
        <v>1</v>
      </c>
      <c r="AU285" t="n">
        <v>1</v>
      </c>
      <c r="AV285" t="n">
        <v>1</v>
      </c>
      <c r="AW285" t="n">
        <v>1</v>
      </c>
      <c r="AX285" t="n">
        <v>1</v>
      </c>
      <c r="AY285" t="n">
        <v>1</v>
      </c>
      <c r="AZ285" t="n">
        <v>1</v>
      </c>
      <c r="BA285" t="n">
        <v>1</v>
      </c>
      <c r="BB285" t="n">
        <v>1</v>
      </c>
      <c r="BC285" t="n">
        <v>1</v>
      </c>
      <c r="BD285" t="n">
        <v>1</v>
      </c>
      <c r="BE285" t="n">
        <v>1</v>
      </c>
      <c r="BF285" t="n">
        <v>1</v>
      </c>
      <c r="BG285" t="n">
        <v>1</v>
      </c>
      <c r="BH285" t="n">
        <v>1</v>
      </c>
      <c r="BI285" t="n">
        <v>1</v>
      </c>
      <c r="BJ285" t="n">
        <v>-1</v>
      </c>
      <c r="BK285" t="n">
        <v>-1</v>
      </c>
      <c r="BL285" t="n">
        <v>-1</v>
      </c>
    </row>
    <row r="286">
      <c r="A286" t="inlineStr">
        <is>
          <t>Motorbike, battery electric, &lt;4kW - 2030 - NCA - CH</t>
        </is>
      </c>
      <c r="B286" t="n">
        <v>1</v>
      </c>
      <c r="C286" s="2">
        <f>'vehicles specifications'!S152</f>
        <v/>
      </c>
      <c r="D286" t="n">
        <v>1</v>
      </c>
      <c r="E286" t="n">
        <v>1</v>
      </c>
      <c r="F286">
        <f>1+'vehicles specifications'!AD152</f>
        <v/>
      </c>
      <c r="G286">
        <f>1+'vehicles specifications'!AD152</f>
        <v/>
      </c>
      <c r="J286" t="n">
        <v>1</v>
      </c>
      <c r="K286">
        <f>1/('fuels and tailpipe emissions'!$C$3*3.6)</f>
        <v/>
      </c>
      <c r="L286">
        <f>1/3.6*1.1</f>
        <v/>
      </c>
      <c r="M286">
        <f>1/'vehicles specifications'!J152</f>
        <v/>
      </c>
      <c r="N286" t="n">
        <v>1</v>
      </c>
      <c r="O286">
        <f>1</f>
        <v/>
      </c>
      <c r="P286" t="n">
        <v>1</v>
      </c>
      <c r="Q286" t="n">
        <v>1</v>
      </c>
      <c r="R286">
        <f>-1-'vehicles specifications'!AD152</f>
        <v/>
      </c>
      <c r="S286" t="n">
        <v>1</v>
      </c>
      <c r="T286" t="n">
        <v>1</v>
      </c>
      <c r="U286" t="n">
        <v>1</v>
      </c>
      <c r="V286" t="n">
        <v>1</v>
      </c>
      <c r="W286" t="n">
        <v>1</v>
      </c>
      <c r="X286" t="n">
        <v>1</v>
      </c>
      <c r="Y286" t="n">
        <v>1</v>
      </c>
      <c r="Z286" t="n">
        <v>1</v>
      </c>
      <c r="AA286" t="n">
        <v>1</v>
      </c>
      <c r="AB286" t="n">
        <v>1</v>
      </c>
      <c r="AC286" t="n">
        <v>1</v>
      </c>
      <c r="AD286" t="n">
        <v>1</v>
      </c>
      <c r="AE286" t="n">
        <v>1</v>
      </c>
      <c r="AF286" t="n">
        <v>1</v>
      </c>
      <c r="AG286" t="n">
        <v>1</v>
      </c>
      <c r="AH286" t="n">
        <v>1</v>
      </c>
      <c r="AI286" t="n">
        <v>1</v>
      </c>
      <c r="AJ286" t="n">
        <v>1</v>
      </c>
      <c r="AK286" t="n">
        <v>1</v>
      </c>
      <c r="AL286" t="n">
        <v>1</v>
      </c>
      <c r="AM286" t="n">
        <v>1</v>
      </c>
      <c r="AN286" t="n">
        <v>1</v>
      </c>
      <c r="AO286" t="n">
        <v>1</v>
      </c>
      <c r="AP286" t="n">
        <v>1</v>
      </c>
      <c r="AQ286" t="n">
        <v>1</v>
      </c>
      <c r="AR286" t="n">
        <v>1</v>
      </c>
      <c r="AS286" t="n">
        <v>1</v>
      </c>
      <c r="AT286" t="n">
        <v>1</v>
      </c>
      <c r="AU286" t="n">
        <v>1</v>
      </c>
      <c r="AV286" t="n">
        <v>1</v>
      </c>
      <c r="AW286" t="n">
        <v>1</v>
      </c>
      <c r="AX286" t="n">
        <v>1</v>
      </c>
      <c r="AY286" t="n">
        <v>1</v>
      </c>
      <c r="AZ286" t="n">
        <v>1</v>
      </c>
      <c r="BA286" t="n">
        <v>1</v>
      </c>
      <c r="BB286" t="n">
        <v>1</v>
      </c>
      <c r="BC286" t="n">
        <v>1</v>
      </c>
      <c r="BD286" t="n">
        <v>1</v>
      </c>
      <c r="BE286" t="n">
        <v>1</v>
      </c>
      <c r="BF286" t="n">
        <v>1</v>
      </c>
      <c r="BG286" t="n">
        <v>1</v>
      </c>
      <c r="BH286" t="n">
        <v>1</v>
      </c>
      <c r="BI286" t="n">
        <v>1</v>
      </c>
      <c r="BJ286" t="n">
        <v>-1</v>
      </c>
      <c r="BK286" t="n">
        <v>-1</v>
      </c>
      <c r="BL286" t="n">
        <v>-1</v>
      </c>
    </row>
    <row r="287">
      <c r="A287" t="inlineStr">
        <is>
          <t>Motorbike, battery electric, &lt;4kW - 2040 - NCA - CH</t>
        </is>
      </c>
      <c r="B287" t="n">
        <v>1</v>
      </c>
      <c r="C287" s="2">
        <f>'vehicles specifications'!S153</f>
        <v/>
      </c>
      <c r="D287" t="n">
        <v>1</v>
      </c>
      <c r="E287" t="n">
        <v>1</v>
      </c>
      <c r="F287">
        <f>1+'vehicles specifications'!AD153</f>
        <v/>
      </c>
      <c r="G287">
        <f>1+'vehicles specifications'!AD153</f>
        <v/>
      </c>
      <c r="J287" t="n">
        <v>1</v>
      </c>
      <c r="K287">
        <f>1/('fuels and tailpipe emissions'!$C$3*3.6)</f>
        <v/>
      </c>
      <c r="L287">
        <f>1/3.6*1.1</f>
        <v/>
      </c>
      <c r="M287">
        <f>1/'vehicles specifications'!J153</f>
        <v/>
      </c>
      <c r="N287" t="n">
        <v>1</v>
      </c>
      <c r="O287">
        <f>1</f>
        <v/>
      </c>
      <c r="P287" t="n">
        <v>1</v>
      </c>
      <c r="Q287" t="n">
        <v>1</v>
      </c>
      <c r="R287">
        <f>-1-'vehicles specifications'!AD153</f>
        <v/>
      </c>
      <c r="S287" t="n">
        <v>1</v>
      </c>
      <c r="T287" t="n">
        <v>1</v>
      </c>
      <c r="U287" t="n">
        <v>1</v>
      </c>
      <c r="V287" t="n">
        <v>1</v>
      </c>
      <c r="W287" t="n">
        <v>1</v>
      </c>
      <c r="X287" t="n">
        <v>1</v>
      </c>
      <c r="Y287" t="n">
        <v>1</v>
      </c>
      <c r="Z287" t="n">
        <v>1</v>
      </c>
      <c r="AA287" t="n">
        <v>1</v>
      </c>
      <c r="AB287" t="n">
        <v>1</v>
      </c>
      <c r="AC287" t="n">
        <v>1</v>
      </c>
      <c r="AD287" t="n">
        <v>1</v>
      </c>
      <c r="AE287" t="n">
        <v>1</v>
      </c>
      <c r="AF287" t="n">
        <v>1</v>
      </c>
      <c r="AG287" t="n">
        <v>1</v>
      </c>
      <c r="AH287" t="n">
        <v>1</v>
      </c>
      <c r="AI287" t="n">
        <v>1</v>
      </c>
      <c r="AJ287" t="n">
        <v>1</v>
      </c>
      <c r="AK287" t="n">
        <v>1</v>
      </c>
      <c r="AL287" t="n">
        <v>1</v>
      </c>
      <c r="AM287" t="n">
        <v>1</v>
      </c>
      <c r="AN287" t="n">
        <v>1</v>
      </c>
      <c r="AO287" t="n">
        <v>1</v>
      </c>
      <c r="AP287" t="n">
        <v>1</v>
      </c>
      <c r="AQ287" t="n">
        <v>1</v>
      </c>
      <c r="AR287" t="n">
        <v>1</v>
      </c>
      <c r="AS287" t="n">
        <v>1</v>
      </c>
      <c r="AT287" t="n">
        <v>1</v>
      </c>
      <c r="AU287" t="n">
        <v>1</v>
      </c>
      <c r="AV287" t="n">
        <v>1</v>
      </c>
      <c r="AW287" t="n">
        <v>1</v>
      </c>
      <c r="AX287" t="n">
        <v>1</v>
      </c>
      <c r="AY287" t="n">
        <v>1</v>
      </c>
      <c r="AZ287" t="n">
        <v>1</v>
      </c>
      <c r="BA287" t="n">
        <v>1</v>
      </c>
      <c r="BB287" t="n">
        <v>1</v>
      </c>
      <c r="BC287" t="n">
        <v>1</v>
      </c>
      <c r="BD287" t="n">
        <v>1</v>
      </c>
      <c r="BE287" t="n">
        <v>1</v>
      </c>
      <c r="BF287" t="n">
        <v>1</v>
      </c>
      <c r="BG287" t="n">
        <v>1</v>
      </c>
      <c r="BH287" t="n">
        <v>1</v>
      </c>
      <c r="BI287" t="n">
        <v>1</v>
      </c>
      <c r="BJ287" t="n">
        <v>-1</v>
      </c>
      <c r="BK287" t="n">
        <v>-1</v>
      </c>
      <c r="BL287" t="n">
        <v>-1</v>
      </c>
    </row>
    <row r="288">
      <c r="A288" t="inlineStr">
        <is>
          <t>Motorbike, battery electric, &lt;4kW - 2050 - NCA - CH</t>
        </is>
      </c>
      <c r="B288" t="n">
        <v>1</v>
      </c>
      <c r="C288" s="2">
        <f>'vehicles specifications'!S154</f>
        <v/>
      </c>
      <c r="D288" t="n">
        <v>1</v>
      </c>
      <c r="E288" t="n">
        <v>1</v>
      </c>
      <c r="F288">
        <f>1+'vehicles specifications'!AD154</f>
        <v/>
      </c>
      <c r="G288">
        <f>1+'vehicles specifications'!AD154</f>
        <v/>
      </c>
      <c r="J288" t="n">
        <v>1</v>
      </c>
      <c r="K288">
        <f>1/('fuels and tailpipe emissions'!$C$3*3.6)</f>
        <v/>
      </c>
      <c r="L288">
        <f>1/3.6*1.1</f>
        <v/>
      </c>
      <c r="M288">
        <f>1/'vehicles specifications'!J154</f>
        <v/>
      </c>
      <c r="N288" t="n">
        <v>1</v>
      </c>
      <c r="O288">
        <f>1</f>
        <v/>
      </c>
      <c r="P288" t="n">
        <v>1</v>
      </c>
      <c r="Q288" t="n">
        <v>1</v>
      </c>
      <c r="R288">
        <f>-1-'vehicles specifications'!AD154</f>
        <v/>
      </c>
      <c r="S288" t="n">
        <v>1</v>
      </c>
      <c r="T288" t="n">
        <v>1</v>
      </c>
      <c r="U288" t="n">
        <v>1</v>
      </c>
      <c r="V288" t="n">
        <v>1</v>
      </c>
      <c r="W288" t="n">
        <v>1</v>
      </c>
      <c r="X288" t="n">
        <v>1</v>
      </c>
      <c r="Y288" t="n">
        <v>1</v>
      </c>
      <c r="Z288" t="n">
        <v>1</v>
      </c>
      <c r="AA288" t="n">
        <v>1</v>
      </c>
      <c r="AB288" t="n">
        <v>1</v>
      </c>
      <c r="AC288" t="n">
        <v>1</v>
      </c>
      <c r="AD288" t="n">
        <v>1</v>
      </c>
      <c r="AE288" t="n">
        <v>1</v>
      </c>
      <c r="AF288" t="n">
        <v>1</v>
      </c>
      <c r="AG288" t="n">
        <v>1</v>
      </c>
      <c r="AH288" t="n">
        <v>1</v>
      </c>
      <c r="AI288" t="n">
        <v>1</v>
      </c>
      <c r="AJ288" t="n">
        <v>1</v>
      </c>
      <c r="AK288" t="n">
        <v>1</v>
      </c>
      <c r="AL288" t="n">
        <v>1</v>
      </c>
      <c r="AM288" t="n">
        <v>1</v>
      </c>
      <c r="AN288" t="n">
        <v>1</v>
      </c>
      <c r="AO288" t="n">
        <v>1</v>
      </c>
      <c r="AP288" t="n">
        <v>1</v>
      </c>
      <c r="AQ288" t="n">
        <v>1</v>
      </c>
      <c r="AR288" t="n">
        <v>1</v>
      </c>
      <c r="AS288" t="n">
        <v>1</v>
      </c>
      <c r="AT288" t="n">
        <v>1</v>
      </c>
      <c r="AU288" t="n">
        <v>1</v>
      </c>
      <c r="AV288" t="n">
        <v>1</v>
      </c>
      <c r="AW288" t="n">
        <v>1</v>
      </c>
      <c r="AX288" t="n">
        <v>1</v>
      </c>
      <c r="AY288" t="n">
        <v>1</v>
      </c>
      <c r="AZ288" t="n">
        <v>1</v>
      </c>
      <c r="BA288" t="n">
        <v>1</v>
      </c>
      <c r="BB288" t="n">
        <v>1</v>
      </c>
      <c r="BC288" t="n">
        <v>1</v>
      </c>
      <c r="BD288" t="n">
        <v>1</v>
      </c>
      <c r="BE288" t="n">
        <v>1</v>
      </c>
      <c r="BF288" t="n">
        <v>1</v>
      </c>
      <c r="BG288" t="n">
        <v>1</v>
      </c>
      <c r="BH288" t="n">
        <v>1</v>
      </c>
      <c r="BI288" t="n">
        <v>1</v>
      </c>
      <c r="BJ288" t="n">
        <v>-1</v>
      </c>
      <c r="BK288" t="n">
        <v>-1</v>
      </c>
      <c r="BL288" t="n">
        <v>-1</v>
      </c>
    </row>
    <row r="289">
      <c r="A289" t="inlineStr">
        <is>
          <t>Motorbike, battery electric, 4-11kW - 2020 - NCA - CH</t>
        </is>
      </c>
      <c r="B289" t="n">
        <v>1</v>
      </c>
      <c r="C289" s="2">
        <f>'vehicles specifications'!S155</f>
        <v/>
      </c>
      <c r="D289" t="n">
        <v>1</v>
      </c>
      <c r="E289" t="n">
        <v>1</v>
      </c>
      <c r="F289">
        <f>1+'vehicles specifications'!AD155</f>
        <v/>
      </c>
      <c r="G289">
        <f>1+'vehicles specifications'!AD155</f>
        <v/>
      </c>
      <c r="J289" t="n">
        <v>1</v>
      </c>
      <c r="K289">
        <f>1/('fuels and tailpipe emissions'!$C$3*3.6)</f>
        <v/>
      </c>
      <c r="L289">
        <f>1/3.6*1.1</f>
        <v/>
      </c>
      <c r="M289">
        <f>1/'vehicles specifications'!J155</f>
        <v/>
      </c>
      <c r="N289" t="n">
        <v>1</v>
      </c>
      <c r="O289">
        <f>1</f>
        <v/>
      </c>
      <c r="P289" t="n">
        <v>1</v>
      </c>
      <c r="Q289" t="n">
        <v>1</v>
      </c>
      <c r="R289">
        <f>-1-'vehicles specifications'!AD155</f>
        <v/>
      </c>
      <c r="S289" t="n">
        <v>1</v>
      </c>
      <c r="T289" t="n">
        <v>1</v>
      </c>
      <c r="U289" t="n">
        <v>1</v>
      </c>
      <c r="V289" t="n">
        <v>1</v>
      </c>
      <c r="W289" t="n">
        <v>1</v>
      </c>
      <c r="X289" t="n">
        <v>1</v>
      </c>
      <c r="Y289" t="n">
        <v>1</v>
      </c>
      <c r="Z289" t="n">
        <v>1</v>
      </c>
      <c r="AA289" t="n">
        <v>1</v>
      </c>
      <c r="AB289" t="n">
        <v>1</v>
      </c>
      <c r="AC289" t="n">
        <v>1</v>
      </c>
      <c r="AD289" t="n">
        <v>1</v>
      </c>
      <c r="AE289" t="n">
        <v>1</v>
      </c>
      <c r="AF289" t="n">
        <v>1</v>
      </c>
      <c r="AG289" t="n">
        <v>1</v>
      </c>
      <c r="AH289" t="n">
        <v>1</v>
      </c>
      <c r="AI289" t="n">
        <v>1</v>
      </c>
      <c r="AJ289" t="n">
        <v>1</v>
      </c>
      <c r="AK289" t="n">
        <v>1</v>
      </c>
      <c r="AL289" t="n">
        <v>1</v>
      </c>
      <c r="AM289" t="n">
        <v>1</v>
      </c>
      <c r="AN289" t="n">
        <v>1</v>
      </c>
      <c r="AO289" t="n">
        <v>1</v>
      </c>
      <c r="AP289" t="n">
        <v>1</v>
      </c>
      <c r="AQ289" t="n">
        <v>1</v>
      </c>
      <c r="AR289" t="n">
        <v>1</v>
      </c>
      <c r="AS289" t="n">
        <v>1</v>
      </c>
      <c r="AT289" t="n">
        <v>1</v>
      </c>
      <c r="AU289" t="n">
        <v>1</v>
      </c>
      <c r="AV289" t="n">
        <v>1</v>
      </c>
      <c r="AW289" t="n">
        <v>1</v>
      </c>
      <c r="AX289" t="n">
        <v>1</v>
      </c>
      <c r="AY289" t="n">
        <v>1</v>
      </c>
      <c r="AZ289" t="n">
        <v>1</v>
      </c>
      <c r="BA289" t="n">
        <v>1</v>
      </c>
      <c r="BB289" t="n">
        <v>1</v>
      </c>
      <c r="BC289" t="n">
        <v>1</v>
      </c>
      <c r="BD289" t="n">
        <v>1</v>
      </c>
      <c r="BE289" t="n">
        <v>1</v>
      </c>
      <c r="BF289" t="n">
        <v>1</v>
      </c>
      <c r="BG289" t="n">
        <v>1</v>
      </c>
      <c r="BH289" t="n">
        <v>1</v>
      </c>
      <c r="BI289" t="n">
        <v>1</v>
      </c>
      <c r="BJ289" t="n">
        <v>-1</v>
      </c>
      <c r="BK289" t="n">
        <v>-1</v>
      </c>
      <c r="BL289" t="n">
        <v>-1</v>
      </c>
    </row>
    <row r="290">
      <c r="A290" t="inlineStr">
        <is>
          <t>Motorbike, battery electric, 4-11kW - 2030 - NCA - CH</t>
        </is>
      </c>
      <c r="B290" t="n">
        <v>1</v>
      </c>
      <c r="C290" s="2">
        <f>'vehicles specifications'!S156</f>
        <v/>
      </c>
      <c r="D290" t="n">
        <v>1</v>
      </c>
      <c r="E290" t="n">
        <v>1</v>
      </c>
      <c r="F290">
        <f>1+'vehicles specifications'!AD156</f>
        <v/>
      </c>
      <c r="G290">
        <f>1+'vehicles specifications'!AD156</f>
        <v/>
      </c>
      <c r="J290" t="n">
        <v>1</v>
      </c>
      <c r="K290">
        <f>1/('fuels and tailpipe emissions'!$C$3*3.6)</f>
        <v/>
      </c>
      <c r="L290">
        <f>1/3.6*1.1</f>
        <v/>
      </c>
      <c r="M290">
        <f>1/'vehicles specifications'!J156</f>
        <v/>
      </c>
      <c r="N290" t="n">
        <v>1</v>
      </c>
      <c r="O290">
        <f>1</f>
        <v/>
      </c>
      <c r="P290" t="n">
        <v>1</v>
      </c>
      <c r="Q290" t="n">
        <v>1</v>
      </c>
      <c r="R290">
        <f>-1-'vehicles specifications'!AD156</f>
        <v/>
      </c>
      <c r="S290" t="n">
        <v>1</v>
      </c>
      <c r="T290" t="n">
        <v>1</v>
      </c>
      <c r="U290" t="n">
        <v>1</v>
      </c>
      <c r="V290" t="n">
        <v>1</v>
      </c>
      <c r="W290" t="n">
        <v>1</v>
      </c>
      <c r="X290" t="n">
        <v>1</v>
      </c>
      <c r="Y290" t="n">
        <v>1</v>
      </c>
      <c r="Z290" t="n">
        <v>1</v>
      </c>
      <c r="AA290" t="n">
        <v>1</v>
      </c>
      <c r="AB290" t="n">
        <v>1</v>
      </c>
      <c r="AC290" t="n">
        <v>1</v>
      </c>
      <c r="AD290" t="n">
        <v>1</v>
      </c>
      <c r="AE290" t="n">
        <v>1</v>
      </c>
      <c r="AF290" t="n">
        <v>1</v>
      </c>
      <c r="AG290" t="n">
        <v>1</v>
      </c>
      <c r="AH290" t="n">
        <v>1</v>
      </c>
      <c r="AI290" t="n">
        <v>1</v>
      </c>
      <c r="AJ290" t="n">
        <v>1</v>
      </c>
      <c r="AK290" t="n">
        <v>1</v>
      </c>
      <c r="AL290" t="n">
        <v>1</v>
      </c>
      <c r="AM290" t="n">
        <v>1</v>
      </c>
      <c r="AN290" t="n">
        <v>1</v>
      </c>
      <c r="AO290" t="n">
        <v>1</v>
      </c>
      <c r="AP290" t="n">
        <v>1</v>
      </c>
      <c r="AQ290" t="n">
        <v>1</v>
      </c>
      <c r="AR290" t="n">
        <v>1</v>
      </c>
      <c r="AS290" t="n">
        <v>1</v>
      </c>
      <c r="AT290" t="n">
        <v>1</v>
      </c>
      <c r="AU290" t="n">
        <v>1</v>
      </c>
      <c r="AV290" t="n">
        <v>1</v>
      </c>
      <c r="AW290" t="n">
        <v>1</v>
      </c>
      <c r="AX290" t="n">
        <v>1</v>
      </c>
      <c r="AY290" t="n">
        <v>1</v>
      </c>
      <c r="AZ290" t="n">
        <v>1</v>
      </c>
      <c r="BA290" t="n">
        <v>1</v>
      </c>
      <c r="BB290" t="n">
        <v>1</v>
      </c>
      <c r="BC290" t="n">
        <v>1</v>
      </c>
      <c r="BD290" t="n">
        <v>1</v>
      </c>
      <c r="BE290" t="n">
        <v>1</v>
      </c>
      <c r="BF290" t="n">
        <v>1</v>
      </c>
      <c r="BG290" t="n">
        <v>1</v>
      </c>
      <c r="BH290" t="n">
        <v>1</v>
      </c>
      <c r="BI290" t="n">
        <v>1</v>
      </c>
      <c r="BJ290" t="n">
        <v>-1</v>
      </c>
      <c r="BK290" t="n">
        <v>-1</v>
      </c>
      <c r="BL290" t="n">
        <v>-1</v>
      </c>
    </row>
    <row r="291">
      <c r="A291" t="inlineStr">
        <is>
          <t>Motorbike, battery electric, 4-11kW - 2040 - NCA - CH</t>
        </is>
      </c>
      <c r="B291" t="n">
        <v>1</v>
      </c>
      <c r="C291" s="2">
        <f>'vehicles specifications'!S157</f>
        <v/>
      </c>
      <c r="D291" t="n">
        <v>1</v>
      </c>
      <c r="E291" t="n">
        <v>1</v>
      </c>
      <c r="F291">
        <f>1+'vehicles specifications'!AD157</f>
        <v/>
      </c>
      <c r="G291">
        <f>1+'vehicles specifications'!AD157</f>
        <v/>
      </c>
      <c r="J291" t="n">
        <v>1</v>
      </c>
      <c r="K291">
        <f>1/('fuels and tailpipe emissions'!$C$3*3.6)</f>
        <v/>
      </c>
      <c r="L291">
        <f>1/3.6*1.1</f>
        <v/>
      </c>
      <c r="M291">
        <f>1/'vehicles specifications'!J157</f>
        <v/>
      </c>
      <c r="N291" t="n">
        <v>1</v>
      </c>
      <c r="O291">
        <f>1</f>
        <v/>
      </c>
      <c r="P291" t="n">
        <v>1</v>
      </c>
      <c r="Q291" t="n">
        <v>1</v>
      </c>
      <c r="R291">
        <f>-1-'vehicles specifications'!AD157</f>
        <v/>
      </c>
      <c r="S291" t="n">
        <v>1</v>
      </c>
      <c r="T291" t="n">
        <v>1</v>
      </c>
      <c r="U291" t="n">
        <v>1</v>
      </c>
      <c r="V291" t="n">
        <v>1</v>
      </c>
      <c r="W291" t="n">
        <v>1</v>
      </c>
      <c r="X291" t="n">
        <v>1</v>
      </c>
      <c r="Y291" t="n">
        <v>1</v>
      </c>
      <c r="Z291" t="n">
        <v>1</v>
      </c>
      <c r="AA291" t="n">
        <v>1</v>
      </c>
      <c r="AB291" t="n">
        <v>1</v>
      </c>
      <c r="AC291" t="n">
        <v>1</v>
      </c>
      <c r="AD291" t="n">
        <v>1</v>
      </c>
      <c r="AE291" t="n">
        <v>1</v>
      </c>
      <c r="AF291" t="n">
        <v>1</v>
      </c>
      <c r="AG291" t="n">
        <v>1</v>
      </c>
      <c r="AH291" t="n">
        <v>1</v>
      </c>
      <c r="AI291" t="n">
        <v>1</v>
      </c>
      <c r="AJ291" t="n">
        <v>1</v>
      </c>
      <c r="AK291" t="n">
        <v>1</v>
      </c>
      <c r="AL291" t="n">
        <v>1</v>
      </c>
      <c r="AM291" t="n">
        <v>1</v>
      </c>
      <c r="AN291" t="n">
        <v>1</v>
      </c>
      <c r="AO291" t="n">
        <v>1</v>
      </c>
      <c r="AP291" t="n">
        <v>1</v>
      </c>
      <c r="AQ291" t="n">
        <v>1</v>
      </c>
      <c r="AR291" t="n">
        <v>1</v>
      </c>
      <c r="AS291" t="n">
        <v>1</v>
      </c>
      <c r="AT291" t="n">
        <v>1</v>
      </c>
      <c r="AU291" t="n">
        <v>1</v>
      </c>
      <c r="AV291" t="n">
        <v>1</v>
      </c>
      <c r="AW291" t="n">
        <v>1</v>
      </c>
      <c r="AX291" t="n">
        <v>1</v>
      </c>
      <c r="AY291" t="n">
        <v>1</v>
      </c>
      <c r="AZ291" t="n">
        <v>1</v>
      </c>
      <c r="BA291" t="n">
        <v>1</v>
      </c>
      <c r="BB291" t="n">
        <v>1</v>
      </c>
      <c r="BC291" t="n">
        <v>1</v>
      </c>
      <c r="BD291" t="n">
        <v>1</v>
      </c>
      <c r="BE291" t="n">
        <v>1</v>
      </c>
      <c r="BF291" t="n">
        <v>1</v>
      </c>
      <c r="BG291" t="n">
        <v>1</v>
      </c>
      <c r="BH291" t="n">
        <v>1</v>
      </c>
      <c r="BI291" t="n">
        <v>1</v>
      </c>
      <c r="BJ291" t="n">
        <v>-1</v>
      </c>
      <c r="BK291" t="n">
        <v>-1</v>
      </c>
      <c r="BL291" t="n">
        <v>-1</v>
      </c>
    </row>
    <row r="292">
      <c r="A292" t="inlineStr">
        <is>
          <t>Motorbike, battery electric, 4-11kW - 2050 - NCA - CH</t>
        </is>
      </c>
      <c r="B292" t="n">
        <v>1</v>
      </c>
      <c r="C292" s="2">
        <f>'vehicles specifications'!S158</f>
        <v/>
      </c>
      <c r="D292" t="n">
        <v>1</v>
      </c>
      <c r="E292" t="n">
        <v>1</v>
      </c>
      <c r="F292">
        <f>1+'vehicles specifications'!AD158</f>
        <v/>
      </c>
      <c r="G292">
        <f>1+'vehicles specifications'!AD158</f>
        <v/>
      </c>
      <c r="J292" t="n">
        <v>1</v>
      </c>
      <c r="K292">
        <f>1/('fuels and tailpipe emissions'!$C$3*3.6)</f>
        <v/>
      </c>
      <c r="L292">
        <f>1/3.6*1.1</f>
        <v/>
      </c>
      <c r="M292">
        <f>1/'vehicles specifications'!J158</f>
        <v/>
      </c>
      <c r="N292" t="n">
        <v>1</v>
      </c>
      <c r="O292">
        <f>1</f>
        <v/>
      </c>
      <c r="P292" t="n">
        <v>1</v>
      </c>
      <c r="Q292" t="n">
        <v>1</v>
      </c>
      <c r="R292">
        <f>-1-'vehicles specifications'!AD158</f>
        <v/>
      </c>
      <c r="S292" t="n">
        <v>1</v>
      </c>
      <c r="T292" t="n">
        <v>1</v>
      </c>
      <c r="U292" t="n">
        <v>1</v>
      </c>
      <c r="V292" t="n">
        <v>1</v>
      </c>
      <c r="W292" t="n">
        <v>1</v>
      </c>
      <c r="X292" t="n">
        <v>1</v>
      </c>
      <c r="Y292" t="n">
        <v>1</v>
      </c>
      <c r="Z292" t="n">
        <v>1</v>
      </c>
      <c r="AA292" t="n">
        <v>1</v>
      </c>
      <c r="AB292" t="n">
        <v>1</v>
      </c>
      <c r="AC292" t="n">
        <v>1</v>
      </c>
      <c r="AD292" t="n">
        <v>1</v>
      </c>
      <c r="AE292" t="n">
        <v>1</v>
      </c>
      <c r="AF292" t="n">
        <v>1</v>
      </c>
      <c r="AG292" t="n">
        <v>1</v>
      </c>
      <c r="AH292" t="n">
        <v>1</v>
      </c>
      <c r="AI292" t="n">
        <v>1</v>
      </c>
      <c r="AJ292" t="n">
        <v>1</v>
      </c>
      <c r="AK292" t="n">
        <v>1</v>
      </c>
      <c r="AL292" t="n">
        <v>1</v>
      </c>
      <c r="AM292" t="n">
        <v>1</v>
      </c>
      <c r="AN292" t="n">
        <v>1</v>
      </c>
      <c r="AO292" t="n">
        <v>1</v>
      </c>
      <c r="AP292" t="n">
        <v>1</v>
      </c>
      <c r="AQ292" t="n">
        <v>1</v>
      </c>
      <c r="AR292" t="n">
        <v>1</v>
      </c>
      <c r="AS292" t="n">
        <v>1</v>
      </c>
      <c r="AT292" t="n">
        <v>1</v>
      </c>
      <c r="AU292" t="n">
        <v>1</v>
      </c>
      <c r="AV292" t="n">
        <v>1</v>
      </c>
      <c r="AW292" t="n">
        <v>1</v>
      </c>
      <c r="AX292" t="n">
        <v>1</v>
      </c>
      <c r="AY292" t="n">
        <v>1</v>
      </c>
      <c r="AZ292" t="n">
        <v>1</v>
      </c>
      <c r="BA292" t="n">
        <v>1</v>
      </c>
      <c r="BB292" t="n">
        <v>1</v>
      </c>
      <c r="BC292" t="n">
        <v>1</v>
      </c>
      <c r="BD292" t="n">
        <v>1</v>
      </c>
      <c r="BE292" t="n">
        <v>1</v>
      </c>
      <c r="BF292" t="n">
        <v>1</v>
      </c>
      <c r="BG292" t="n">
        <v>1</v>
      </c>
      <c r="BH292" t="n">
        <v>1</v>
      </c>
      <c r="BI292" t="n">
        <v>1</v>
      </c>
      <c r="BJ292" t="n">
        <v>-1</v>
      </c>
      <c r="BK292" t="n">
        <v>-1</v>
      </c>
      <c r="BL292" t="n">
        <v>-1</v>
      </c>
    </row>
    <row r="293">
      <c r="A293" t="inlineStr">
        <is>
          <t>Motorbike, battery electric, 11-35kW - 2020 - NCA - CH</t>
        </is>
      </c>
      <c r="B293" t="n">
        <v>1</v>
      </c>
      <c r="C293" s="2">
        <f>'vehicles specifications'!S159</f>
        <v/>
      </c>
      <c r="D293" t="n">
        <v>1</v>
      </c>
      <c r="E293" t="n">
        <v>1</v>
      </c>
      <c r="F293">
        <f>1+'vehicles specifications'!AD159</f>
        <v/>
      </c>
      <c r="G293">
        <f>1+'vehicles specifications'!AD159</f>
        <v/>
      </c>
      <c r="J293" t="n">
        <v>1</v>
      </c>
      <c r="K293">
        <f>1/('fuels and tailpipe emissions'!$C$3*3.6)</f>
        <v/>
      </c>
      <c r="L293">
        <f>1/3.6*1.1</f>
        <v/>
      </c>
      <c r="M293">
        <f>1/'vehicles specifications'!J159</f>
        <v/>
      </c>
      <c r="N293" t="n">
        <v>1</v>
      </c>
      <c r="O293">
        <f>1</f>
        <v/>
      </c>
      <c r="P293" t="n">
        <v>1</v>
      </c>
      <c r="Q293" t="n">
        <v>1</v>
      </c>
      <c r="R293">
        <f>-1-'vehicles specifications'!AD159</f>
        <v/>
      </c>
      <c r="S293" t="n">
        <v>1</v>
      </c>
      <c r="T293" t="n">
        <v>1</v>
      </c>
      <c r="U293" t="n">
        <v>1</v>
      </c>
      <c r="V293" t="n">
        <v>1</v>
      </c>
      <c r="W293" t="n">
        <v>1</v>
      </c>
      <c r="X293" t="n">
        <v>1</v>
      </c>
      <c r="Y293" t="n">
        <v>1</v>
      </c>
      <c r="Z293" t="n">
        <v>1</v>
      </c>
      <c r="AA293" t="n">
        <v>1</v>
      </c>
      <c r="AB293" t="n">
        <v>1</v>
      </c>
      <c r="AC293" t="n">
        <v>1</v>
      </c>
      <c r="AD293" t="n">
        <v>1</v>
      </c>
      <c r="AE293" t="n">
        <v>1</v>
      </c>
      <c r="AF293" t="n">
        <v>1</v>
      </c>
      <c r="AG293" t="n">
        <v>1</v>
      </c>
      <c r="AH293" t="n">
        <v>1</v>
      </c>
      <c r="AI293" t="n">
        <v>1</v>
      </c>
      <c r="AJ293" t="n">
        <v>1</v>
      </c>
      <c r="AK293" t="n">
        <v>1</v>
      </c>
      <c r="AL293" t="n">
        <v>1</v>
      </c>
      <c r="AM293" t="n">
        <v>1</v>
      </c>
      <c r="AN293" t="n">
        <v>1</v>
      </c>
      <c r="AO293" t="n">
        <v>1</v>
      </c>
      <c r="AP293" t="n">
        <v>1</v>
      </c>
      <c r="AQ293" t="n">
        <v>1</v>
      </c>
      <c r="AR293" t="n">
        <v>1</v>
      </c>
      <c r="AS293" t="n">
        <v>1</v>
      </c>
      <c r="AT293" t="n">
        <v>1</v>
      </c>
      <c r="AU293" t="n">
        <v>1</v>
      </c>
      <c r="AV293" t="n">
        <v>1</v>
      </c>
      <c r="AW293" t="n">
        <v>1</v>
      </c>
      <c r="AX293" t="n">
        <v>1</v>
      </c>
      <c r="AY293" t="n">
        <v>1</v>
      </c>
      <c r="AZ293" t="n">
        <v>1</v>
      </c>
      <c r="BA293" t="n">
        <v>1</v>
      </c>
      <c r="BB293" t="n">
        <v>1</v>
      </c>
      <c r="BC293" t="n">
        <v>1</v>
      </c>
      <c r="BD293" t="n">
        <v>1</v>
      </c>
      <c r="BE293" t="n">
        <v>1</v>
      </c>
      <c r="BF293" t="n">
        <v>1</v>
      </c>
      <c r="BG293" t="n">
        <v>1</v>
      </c>
      <c r="BH293" t="n">
        <v>1</v>
      </c>
      <c r="BI293" t="n">
        <v>1</v>
      </c>
      <c r="BJ293" t="n">
        <v>-1</v>
      </c>
      <c r="BK293" t="n">
        <v>-1</v>
      </c>
      <c r="BL293" t="n">
        <v>-1</v>
      </c>
    </row>
    <row r="294">
      <c r="A294" t="inlineStr">
        <is>
          <t>Motorbike, battery electric, 11-35kW - 2030 - NCA - CH</t>
        </is>
      </c>
      <c r="B294" t="n">
        <v>1</v>
      </c>
      <c r="C294" s="2">
        <f>'vehicles specifications'!S160</f>
        <v/>
      </c>
      <c r="D294" t="n">
        <v>1</v>
      </c>
      <c r="E294" t="n">
        <v>1</v>
      </c>
      <c r="F294">
        <f>1+'vehicles specifications'!AD160</f>
        <v/>
      </c>
      <c r="G294">
        <f>1+'vehicles specifications'!AD160</f>
        <v/>
      </c>
      <c r="J294" t="n">
        <v>1</v>
      </c>
      <c r="K294">
        <f>1/('fuels and tailpipe emissions'!$C$3*3.6)</f>
        <v/>
      </c>
      <c r="L294">
        <f>1/3.6*1.1</f>
        <v/>
      </c>
      <c r="M294">
        <f>1/'vehicles specifications'!J160</f>
        <v/>
      </c>
      <c r="N294" t="n">
        <v>1</v>
      </c>
      <c r="O294">
        <f>1</f>
        <v/>
      </c>
      <c r="P294" t="n">
        <v>1</v>
      </c>
      <c r="Q294" t="n">
        <v>1</v>
      </c>
      <c r="R294">
        <f>-1-'vehicles specifications'!AD160</f>
        <v/>
      </c>
      <c r="S294" t="n">
        <v>1</v>
      </c>
      <c r="T294" t="n">
        <v>1</v>
      </c>
      <c r="U294" t="n">
        <v>1</v>
      </c>
      <c r="V294" t="n">
        <v>1</v>
      </c>
      <c r="W294" t="n">
        <v>1</v>
      </c>
      <c r="X294" t="n">
        <v>1</v>
      </c>
      <c r="Y294" t="n">
        <v>1</v>
      </c>
      <c r="Z294" t="n">
        <v>1</v>
      </c>
      <c r="AA294" t="n">
        <v>1</v>
      </c>
      <c r="AB294" t="n">
        <v>1</v>
      </c>
      <c r="AC294" t="n">
        <v>1</v>
      </c>
      <c r="AD294" t="n">
        <v>1</v>
      </c>
      <c r="AE294" t="n">
        <v>1</v>
      </c>
      <c r="AF294" t="n">
        <v>1</v>
      </c>
      <c r="AG294" t="n">
        <v>1</v>
      </c>
      <c r="AH294" t="n">
        <v>1</v>
      </c>
      <c r="AI294" t="n">
        <v>1</v>
      </c>
      <c r="AJ294" t="n">
        <v>1</v>
      </c>
      <c r="AK294" t="n">
        <v>1</v>
      </c>
      <c r="AL294" t="n">
        <v>1</v>
      </c>
      <c r="AM294" t="n">
        <v>1</v>
      </c>
      <c r="AN294" t="n">
        <v>1</v>
      </c>
      <c r="AO294" t="n">
        <v>1</v>
      </c>
      <c r="AP294" t="n">
        <v>1</v>
      </c>
      <c r="AQ294" t="n">
        <v>1</v>
      </c>
      <c r="AR294" t="n">
        <v>1</v>
      </c>
      <c r="AS294" t="n">
        <v>1</v>
      </c>
      <c r="AT294" t="n">
        <v>1</v>
      </c>
      <c r="AU294" t="n">
        <v>1</v>
      </c>
      <c r="AV294" t="n">
        <v>1</v>
      </c>
      <c r="AW294" t="n">
        <v>1</v>
      </c>
      <c r="AX294" t="n">
        <v>1</v>
      </c>
      <c r="AY294" t="n">
        <v>1</v>
      </c>
      <c r="AZ294" t="n">
        <v>1</v>
      </c>
      <c r="BA294" t="n">
        <v>1</v>
      </c>
      <c r="BB294" t="n">
        <v>1</v>
      </c>
      <c r="BC294" t="n">
        <v>1</v>
      </c>
      <c r="BD294" t="n">
        <v>1</v>
      </c>
      <c r="BE294" t="n">
        <v>1</v>
      </c>
      <c r="BF294" t="n">
        <v>1</v>
      </c>
      <c r="BG294" t="n">
        <v>1</v>
      </c>
      <c r="BH294" t="n">
        <v>1</v>
      </c>
      <c r="BI294" t="n">
        <v>1</v>
      </c>
      <c r="BJ294" t="n">
        <v>-1</v>
      </c>
      <c r="BK294" t="n">
        <v>-1</v>
      </c>
      <c r="BL294" t="n">
        <v>-1</v>
      </c>
    </row>
    <row r="295">
      <c r="A295" t="inlineStr">
        <is>
          <t>Motorbike, battery electric, 11-35kW - 2040 - NCA - CH</t>
        </is>
      </c>
      <c r="B295" t="n">
        <v>1</v>
      </c>
      <c r="C295" s="2">
        <f>'vehicles specifications'!S161</f>
        <v/>
      </c>
      <c r="D295" t="n">
        <v>1</v>
      </c>
      <c r="E295" t="n">
        <v>1</v>
      </c>
      <c r="F295">
        <f>1+'vehicles specifications'!AD161</f>
        <v/>
      </c>
      <c r="G295">
        <f>1+'vehicles specifications'!AD161</f>
        <v/>
      </c>
      <c r="J295" t="n">
        <v>1</v>
      </c>
      <c r="K295">
        <f>1/('fuels and tailpipe emissions'!$C$3*3.6)</f>
        <v/>
      </c>
      <c r="L295">
        <f>1/3.6*1.1</f>
        <v/>
      </c>
      <c r="M295">
        <f>1/'vehicles specifications'!J161</f>
        <v/>
      </c>
      <c r="N295" t="n">
        <v>1</v>
      </c>
      <c r="O295">
        <f>1</f>
        <v/>
      </c>
      <c r="P295" t="n">
        <v>1</v>
      </c>
      <c r="Q295" t="n">
        <v>1</v>
      </c>
      <c r="R295">
        <f>-1-'vehicles specifications'!AD161</f>
        <v/>
      </c>
      <c r="S295" t="n">
        <v>1</v>
      </c>
      <c r="T295" t="n">
        <v>1</v>
      </c>
      <c r="U295" t="n">
        <v>1</v>
      </c>
      <c r="V295" t="n">
        <v>1</v>
      </c>
      <c r="W295" t="n">
        <v>1</v>
      </c>
      <c r="X295" t="n">
        <v>1</v>
      </c>
      <c r="Y295" t="n">
        <v>1</v>
      </c>
      <c r="Z295" t="n">
        <v>1</v>
      </c>
      <c r="AA295" t="n">
        <v>1</v>
      </c>
      <c r="AB295" t="n">
        <v>1</v>
      </c>
      <c r="AC295" t="n">
        <v>1</v>
      </c>
      <c r="AD295" t="n">
        <v>1</v>
      </c>
      <c r="AE295" t="n">
        <v>1</v>
      </c>
      <c r="AF295" t="n">
        <v>1</v>
      </c>
      <c r="AG295" t="n">
        <v>1</v>
      </c>
      <c r="AH295" t="n">
        <v>1</v>
      </c>
      <c r="AI295" t="n">
        <v>1</v>
      </c>
      <c r="AJ295" t="n">
        <v>1</v>
      </c>
      <c r="AK295" t="n">
        <v>1</v>
      </c>
      <c r="AL295" t="n">
        <v>1</v>
      </c>
      <c r="AM295" t="n">
        <v>1</v>
      </c>
      <c r="AN295" t="n">
        <v>1</v>
      </c>
      <c r="AO295" t="n">
        <v>1</v>
      </c>
      <c r="AP295" t="n">
        <v>1</v>
      </c>
      <c r="AQ295" t="n">
        <v>1</v>
      </c>
      <c r="AR295" t="n">
        <v>1</v>
      </c>
      <c r="AS295" t="n">
        <v>1</v>
      </c>
      <c r="AT295" t="n">
        <v>1</v>
      </c>
      <c r="AU295" t="n">
        <v>1</v>
      </c>
      <c r="AV295" t="n">
        <v>1</v>
      </c>
      <c r="AW295" t="n">
        <v>1</v>
      </c>
      <c r="AX295" t="n">
        <v>1</v>
      </c>
      <c r="AY295" t="n">
        <v>1</v>
      </c>
      <c r="AZ295" t="n">
        <v>1</v>
      </c>
      <c r="BA295" t="n">
        <v>1</v>
      </c>
      <c r="BB295" t="n">
        <v>1</v>
      </c>
      <c r="BC295" t="n">
        <v>1</v>
      </c>
      <c r="BD295" t="n">
        <v>1</v>
      </c>
      <c r="BE295" t="n">
        <v>1</v>
      </c>
      <c r="BF295" t="n">
        <v>1</v>
      </c>
      <c r="BG295" t="n">
        <v>1</v>
      </c>
      <c r="BH295" t="n">
        <v>1</v>
      </c>
      <c r="BI295" t="n">
        <v>1</v>
      </c>
      <c r="BJ295" t="n">
        <v>-1</v>
      </c>
      <c r="BK295" t="n">
        <v>-1</v>
      </c>
      <c r="BL295" t="n">
        <v>-1</v>
      </c>
    </row>
    <row r="296">
      <c r="A296" t="inlineStr">
        <is>
          <t>Motorbike, battery electric, 11-35kW - 2050 - NCA - CH</t>
        </is>
      </c>
      <c r="B296" t="n">
        <v>1</v>
      </c>
      <c r="C296" s="2">
        <f>'vehicles specifications'!S162</f>
        <v/>
      </c>
      <c r="D296" t="n">
        <v>1</v>
      </c>
      <c r="E296" t="n">
        <v>1</v>
      </c>
      <c r="F296">
        <f>1+'vehicles specifications'!AD162</f>
        <v/>
      </c>
      <c r="G296">
        <f>1+'vehicles specifications'!AD162</f>
        <v/>
      </c>
      <c r="J296" t="n">
        <v>1</v>
      </c>
      <c r="K296">
        <f>1/('fuels and tailpipe emissions'!$C$3*3.6)</f>
        <v/>
      </c>
      <c r="L296">
        <f>1/3.6*1.1</f>
        <v/>
      </c>
      <c r="M296">
        <f>1/'vehicles specifications'!J162</f>
        <v/>
      </c>
      <c r="N296" t="n">
        <v>1</v>
      </c>
      <c r="O296">
        <f>1</f>
        <v/>
      </c>
      <c r="P296" t="n">
        <v>1</v>
      </c>
      <c r="Q296" t="n">
        <v>1</v>
      </c>
      <c r="R296">
        <f>-1-'vehicles specifications'!AD162</f>
        <v/>
      </c>
      <c r="S296" t="n">
        <v>1</v>
      </c>
      <c r="T296" t="n">
        <v>1</v>
      </c>
      <c r="U296" t="n">
        <v>1</v>
      </c>
      <c r="V296" t="n">
        <v>1</v>
      </c>
      <c r="W296" t="n">
        <v>1</v>
      </c>
      <c r="X296" t="n">
        <v>1</v>
      </c>
      <c r="Y296" t="n">
        <v>1</v>
      </c>
      <c r="Z296" t="n">
        <v>1</v>
      </c>
      <c r="AA296" t="n">
        <v>1</v>
      </c>
      <c r="AB296" t="n">
        <v>1</v>
      </c>
      <c r="AC296" t="n">
        <v>1</v>
      </c>
      <c r="AD296" t="n">
        <v>1</v>
      </c>
      <c r="AE296" t="n">
        <v>1</v>
      </c>
      <c r="AF296" t="n">
        <v>1</v>
      </c>
      <c r="AG296" t="n">
        <v>1</v>
      </c>
      <c r="AH296" t="n">
        <v>1</v>
      </c>
      <c r="AI296" t="n">
        <v>1</v>
      </c>
      <c r="AJ296" t="n">
        <v>1</v>
      </c>
      <c r="AK296" t="n">
        <v>1</v>
      </c>
      <c r="AL296" t="n">
        <v>1</v>
      </c>
      <c r="AM296" t="n">
        <v>1</v>
      </c>
      <c r="AN296" t="n">
        <v>1</v>
      </c>
      <c r="AO296" t="n">
        <v>1</v>
      </c>
      <c r="AP296" t="n">
        <v>1</v>
      </c>
      <c r="AQ296" t="n">
        <v>1</v>
      </c>
      <c r="AR296" t="n">
        <v>1</v>
      </c>
      <c r="AS296" t="n">
        <v>1</v>
      </c>
      <c r="AT296" t="n">
        <v>1</v>
      </c>
      <c r="AU296" t="n">
        <v>1</v>
      </c>
      <c r="AV296" t="n">
        <v>1</v>
      </c>
      <c r="AW296" t="n">
        <v>1</v>
      </c>
      <c r="AX296" t="n">
        <v>1</v>
      </c>
      <c r="AY296" t="n">
        <v>1</v>
      </c>
      <c r="AZ296" t="n">
        <v>1</v>
      </c>
      <c r="BA296" t="n">
        <v>1</v>
      </c>
      <c r="BB296" t="n">
        <v>1</v>
      </c>
      <c r="BC296" t="n">
        <v>1</v>
      </c>
      <c r="BD296" t="n">
        <v>1</v>
      </c>
      <c r="BE296" t="n">
        <v>1</v>
      </c>
      <c r="BF296" t="n">
        <v>1</v>
      </c>
      <c r="BG296" t="n">
        <v>1</v>
      </c>
      <c r="BH296" t="n">
        <v>1</v>
      </c>
      <c r="BI296" t="n">
        <v>1</v>
      </c>
      <c r="BJ296" t="n">
        <v>-1</v>
      </c>
      <c r="BK296" t="n">
        <v>-1</v>
      </c>
      <c r="BL296" t="n">
        <v>-1</v>
      </c>
    </row>
    <row r="297">
      <c r="A297" t="inlineStr">
        <is>
          <t>Motorbike, battery electric, &gt;35kW - 2020 - NCA - CH</t>
        </is>
      </c>
      <c r="B297" t="n">
        <v>1</v>
      </c>
      <c r="C297" s="2">
        <f>'vehicles specifications'!S163</f>
        <v/>
      </c>
      <c r="D297" t="n">
        <v>1</v>
      </c>
      <c r="E297" t="n">
        <v>1</v>
      </c>
      <c r="F297">
        <f>1+'vehicles specifications'!AD163</f>
        <v/>
      </c>
      <c r="G297">
        <f>1+'vehicles specifications'!AD163</f>
        <v/>
      </c>
      <c r="J297" t="n">
        <v>1</v>
      </c>
      <c r="K297">
        <f>1/('fuels and tailpipe emissions'!$C$3*3.6)</f>
        <v/>
      </c>
      <c r="L297">
        <f>1/3.6*1.1</f>
        <v/>
      </c>
      <c r="M297">
        <f>1/'vehicles specifications'!J163</f>
        <v/>
      </c>
      <c r="N297" t="n">
        <v>1</v>
      </c>
      <c r="O297">
        <f>1</f>
        <v/>
      </c>
      <c r="P297" t="n">
        <v>1</v>
      </c>
      <c r="Q297" t="n">
        <v>1</v>
      </c>
      <c r="R297">
        <f>-1-'vehicles specifications'!AD163</f>
        <v/>
      </c>
      <c r="S297" t="n">
        <v>1</v>
      </c>
      <c r="T297" t="n">
        <v>1</v>
      </c>
      <c r="U297" t="n">
        <v>1</v>
      </c>
      <c r="V297" t="n">
        <v>1</v>
      </c>
      <c r="W297" t="n">
        <v>1</v>
      </c>
      <c r="X297" t="n">
        <v>1</v>
      </c>
      <c r="Y297" t="n">
        <v>1</v>
      </c>
      <c r="Z297" t="n">
        <v>1</v>
      </c>
      <c r="AA297" t="n">
        <v>1</v>
      </c>
      <c r="AB297" t="n">
        <v>1</v>
      </c>
      <c r="AC297" t="n">
        <v>1</v>
      </c>
      <c r="AD297" t="n">
        <v>1</v>
      </c>
      <c r="AE297" t="n">
        <v>1</v>
      </c>
      <c r="AF297" t="n">
        <v>1</v>
      </c>
      <c r="AG297" t="n">
        <v>1</v>
      </c>
      <c r="AH297" t="n">
        <v>1</v>
      </c>
      <c r="AI297" t="n">
        <v>1</v>
      </c>
      <c r="AJ297" t="n">
        <v>1</v>
      </c>
      <c r="AK297" t="n">
        <v>1</v>
      </c>
      <c r="AL297" t="n">
        <v>1</v>
      </c>
      <c r="AM297" t="n">
        <v>1</v>
      </c>
      <c r="AN297" t="n">
        <v>1</v>
      </c>
      <c r="AO297" t="n">
        <v>1</v>
      </c>
      <c r="AP297" t="n">
        <v>1</v>
      </c>
      <c r="AQ297" t="n">
        <v>1</v>
      </c>
      <c r="AR297" t="n">
        <v>1</v>
      </c>
      <c r="AS297" t="n">
        <v>1</v>
      </c>
      <c r="AT297" t="n">
        <v>1</v>
      </c>
      <c r="AU297" t="n">
        <v>1</v>
      </c>
      <c r="AV297" t="n">
        <v>1</v>
      </c>
      <c r="AW297" t="n">
        <v>1</v>
      </c>
      <c r="AX297" t="n">
        <v>1</v>
      </c>
      <c r="AY297" t="n">
        <v>1</v>
      </c>
      <c r="AZ297" t="n">
        <v>1</v>
      </c>
      <c r="BA297" t="n">
        <v>1</v>
      </c>
      <c r="BB297" t="n">
        <v>1</v>
      </c>
      <c r="BC297" t="n">
        <v>1</v>
      </c>
      <c r="BD297" t="n">
        <v>1</v>
      </c>
      <c r="BE297" t="n">
        <v>1</v>
      </c>
      <c r="BF297" t="n">
        <v>1</v>
      </c>
      <c r="BG297" t="n">
        <v>1</v>
      </c>
      <c r="BH297" t="n">
        <v>1</v>
      </c>
      <c r="BI297" t="n">
        <v>1</v>
      </c>
      <c r="BJ297" t="n">
        <v>-1</v>
      </c>
      <c r="BK297" t="n">
        <v>-1</v>
      </c>
      <c r="BL297" t="n">
        <v>-1</v>
      </c>
    </row>
    <row r="298">
      <c r="A298" t="inlineStr">
        <is>
          <t>Motorbike, battery electric, &gt;35kW - 2030 - NCA - CH</t>
        </is>
      </c>
      <c r="B298" t="n">
        <v>1</v>
      </c>
      <c r="C298" s="2">
        <f>'vehicles specifications'!S164</f>
        <v/>
      </c>
      <c r="D298" t="n">
        <v>1</v>
      </c>
      <c r="E298" t="n">
        <v>1</v>
      </c>
      <c r="F298">
        <f>1+'vehicles specifications'!AD164</f>
        <v/>
      </c>
      <c r="G298">
        <f>1+'vehicles specifications'!AD164</f>
        <v/>
      </c>
      <c r="J298" t="n">
        <v>1</v>
      </c>
      <c r="K298">
        <f>1/('fuels and tailpipe emissions'!$C$3*3.6)</f>
        <v/>
      </c>
      <c r="L298">
        <f>1/3.6*1.1</f>
        <v/>
      </c>
      <c r="M298">
        <f>1/'vehicles specifications'!J164</f>
        <v/>
      </c>
      <c r="N298" t="n">
        <v>1</v>
      </c>
      <c r="O298">
        <f>1</f>
        <v/>
      </c>
      <c r="P298" t="n">
        <v>1</v>
      </c>
      <c r="Q298" t="n">
        <v>1</v>
      </c>
      <c r="R298">
        <f>-1-'vehicles specifications'!AD164</f>
        <v/>
      </c>
      <c r="S298" t="n">
        <v>1</v>
      </c>
      <c r="T298" t="n">
        <v>1</v>
      </c>
      <c r="U298" t="n">
        <v>1</v>
      </c>
      <c r="V298" t="n">
        <v>1</v>
      </c>
      <c r="W298" t="n">
        <v>1</v>
      </c>
      <c r="X298" t="n">
        <v>1</v>
      </c>
      <c r="Y298" t="n">
        <v>1</v>
      </c>
      <c r="Z298" t="n">
        <v>1</v>
      </c>
      <c r="AA298" t="n">
        <v>1</v>
      </c>
      <c r="AB298" t="n">
        <v>1</v>
      </c>
      <c r="AC298" t="n">
        <v>1</v>
      </c>
      <c r="AD298" t="n">
        <v>1</v>
      </c>
      <c r="AE298" t="n">
        <v>1</v>
      </c>
      <c r="AF298" t="n">
        <v>1</v>
      </c>
      <c r="AG298" t="n">
        <v>1</v>
      </c>
      <c r="AH298" t="n">
        <v>1</v>
      </c>
      <c r="AI298" t="n">
        <v>1</v>
      </c>
      <c r="AJ298" t="n">
        <v>1</v>
      </c>
      <c r="AK298" t="n">
        <v>1</v>
      </c>
      <c r="AL298" t="n">
        <v>1</v>
      </c>
      <c r="AM298" t="n">
        <v>1</v>
      </c>
      <c r="AN298" t="n">
        <v>1</v>
      </c>
      <c r="AO298" t="n">
        <v>1</v>
      </c>
      <c r="AP298" t="n">
        <v>1</v>
      </c>
      <c r="AQ298" t="n">
        <v>1</v>
      </c>
      <c r="AR298" t="n">
        <v>1</v>
      </c>
      <c r="AS298" t="n">
        <v>1</v>
      </c>
      <c r="AT298" t="n">
        <v>1</v>
      </c>
      <c r="AU298" t="n">
        <v>1</v>
      </c>
      <c r="AV298" t="n">
        <v>1</v>
      </c>
      <c r="AW298" t="n">
        <v>1</v>
      </c>
      <c r="AX298" t="n">
        <v>1</v>
      </c>
      <c r="AY298" t="n">
        <v>1</v>
      </c>
      <c r="AZ298" t="n">
        <v>1</v>
      </c>
      <c r="BA298" t="n">
        <v>1</v>
      </c>
      <c r="BB298" t="n">
        <v>1</v>
      </c>
      <c r="BC298" t="n">
        <v>1</v>
      </c>
      <c r="BD298" t="n">
        <v>1</v>
      </c>
      <c r="BE298" t="n">
        <v>1</v>
      </c>
      <c r="BF298" t="n">
        <v>1</v>
      </c>
      <c r="BG298" t="n">
        <v>1</v>
      </c>
      <c r="BH298" t="n">
        <v>1</v>
      </c>
      <c r="BI298" t="n">
        <v>1</v>
      </c>
      <c r="BJ298" t="n">
        <v>-1</v>
      </c>
      <c r="BK298" t="n">
        <v>-1</v>
      </c>
      <c r="BL298" t="n">
        <v>-1</v>
      </c>
    </row>
    <row r="299">
      <c r="A299" t="inlineStr">
        <is>
          <t>Motorbike, battery electric, &gt;35kW - 2040 - NCA - CH</t>
        </is>
      </c>
      <c r="B299" t="n">
        <v>1</v>
      </c>
      <c r="C299" s="2">
        <f>'vehicles specifications'!S165</f>
        <v/>
      </c>
      <c r="D299" t="n">
        <v>1</v>
      </c>
      <c r="E299" t="n">
        <v>1</v>
      </c>
      <c r="F299">
        <f>1+'vehicles specifications'!AD165</f>
        <v/>
      </c>
      <c r="G299">
        <f>1+'vehicles specifications'!AD165</f>
        <v/>
      </c>
      <c r="J299" t="n">
        <v>1</v>
      </c>
      <c r="K299">
        <f>1/('fuels and tailpipe emissions'!$C$3*3.6)</f>
        <v/>
      </c>
      <c r="L299">
        <f>1/3.6*1.1</f>
        <v/>
      </c>
      <c r="M299">
        <f>1/'vehicles specifications'!J165</f>
        <v/>
      </c>
      <c r="N299" t="n">
        <v>1</v>
      </c>
      <c r="O299">
        <f>1</f>
        <v/>
      </c>
      <c r="P299" t="n">
        <v>1</v>
      </c>
      <c r="Q299" t="n">
        <v>1</v>
      </c>
      <c r="R299">
        <f>-1-'vehicles specifications'!AD165</f>
        <v/>
      </c>
      <c r="S299" t="n">
        <v>1</v>
      </c>
      <c r="T299" t="n">
        <v>1</v>
      </c>
      <c r="U299" t="n">
        <v>1</v>
      </c>
      <c r="V299" t="n">
        <v>1</v>
      </c>
      <c r="W299" t="n">
        <v>1</v>
      </c>
      <c r="X299" t="n">
        <v>1</v>
      </c>
      <c r="Y299" t="n">
        <v>1</v>
      </c>
      <c r="Z299" t="n">
        <v>1</v>
      </c>
      <c r="AA299" t="n">
        <v>1</v>
      </c>
      <c r="AB299" t="n">
        <v>1</v>
      </c>
      <c r="AC299" t="n">
        <v>1</v>
      </c>
      <c r="AD299" t="n">
        <v>1</v>
      </c>
      <c r="AE299" t="n">
        <v>1</v>
      </c>
      <c r="AF299" t="n">
        <v>1</v>
      </c>
      <c r="AG299" t="n">
        <v>1</v>
      </c>
      <c r="AH299" t="n">
        <v>1</v>
      </c>
      <c r="AI299" t="n">
        <v>1</v>
      </c>
      <c r="AJ299" t="n">
        <v>1</v>
      </c>
      <c r="AK299" t="n">
        <v>1</v>
      </c>
      <c r="AL299" t="n">
        <v>1</v>
      </c>
      <c r="AM299" t="n">
        <v>1</v>
      </c>
      <c r="AN299" t="n">
        <v>1</v>
      </c>
      <c r="AO299" t="n">
        <v>1</v>
      </c>
      <c r="AP299" t="n">
        <v>1</v>
      </c>
      <c r="AQ299" t="n">
        <v>1</v>
      </c>
      <c r="AR299" t="n">
        <v>1</v>
      </c>
      <c r="AS299" t="n">
        <v>1</v>
      </c>
      <c r="AT299" t="n">
        <v>1</v>
      </c>
      <c r="AU299" t="n">
        <v>1</v>
      </c>
      <c r="AV299" t="n">
        <v>1</v>
      </c>
      <c r="AW299" t="n">
        <v>1</v>
      </c>
      <c r="AX299" t="n">
        <v>1</v>
      </c>
      <c r="AY299" t="n">
        <v>1</v>
      </c>
      <c r="AZ299" t="n">
        <v>1</v>
      </c>
      <c r="BA299" t="n">
        <v>1</v>
      </c>
      <c r="BB299" t="n">
        <v>1</v>
      </c>
      <c r="BC299" t="n">
        <v>1</v>
      </c>
      <c r="BD299" t="n">
        <v>1</v>
      </c>
      <c r="BE299" t="n">
        <v>1</v>
      </c>
      <c r="BF299" t="n">
        <v>1</v>
      </c>
      <c r="BG299" t="n">
        <v>1</v>
      </c>
      <c r="BH299" t="n">
        <v>1</v>
      </c>
      <c r="BI299" t="n">
        <v>1</v>
      </c>
      <c r="BJ299" t="n">
        <v>-1</v>
      </c>
      <c r="BK299" t="n">
        <v>-1</v>
      </c>
      <c r="BL299" t="n">
        <v>-1</v>
      </c>
    </row>
    <row r="300">
      <c r="A300" t="inlineStr">
        <is>
          <t>Motorbike, battery electric, &gt;35kW - 2050 - NCA - CH</t>
        </is>
      </c>
      <c r="B300" t="n">
        <v>1</v>
      </c>
      <c r="C300" s="2">
        <f>'vehicles specifications'!S166</f>
        <v/>
      </c>
      <c r="D300" t="n">
        <v>1</v>
      </c>
      <c r="E300" t="n">
        <v>1</v>
      </c>
      <c r="F300">
        <f>1+'vehicles specifications'!AD166</f>
        <v/>
      </c>
      <c r="G300">
        <f>1+'vehicles specifications'!AD166</f>
        <v/>
      </c>
      <c r="J300" t="n">
        <v>1</v>
      </c>
      <c r="K300">
        <f>1/('fuels and tailpipe emissions'!$C$3*3.6)</f>
        <v/>
      </c>
      <c r="L300">
        <f>1/3.6*1.1</f>
        <v/>
      </c>
      <c r="M300">
        <f>1/'vehicles specifications'!J166</f>
        <v/>
      </c>
      <c r="N300" t="n">
        <v>1</v>
      </c>
      <c r="O300">
        <f>1</f>
        <v/>
      </c>
      <c r="P300" t="n">
        <v>1</v>
      </c>
      <c r="Q300" t="n">
        <v>1</v>
      </c>
      <c r="R300">
        <f>-1-'vehicles specifications'!AD166</f>
        <v/>
      </c>
      <c r="S300" t="n">
        <v>1</v>
      </c>
      <c r="T300" t="n">
        <v>1</v>
      </c>
      <c r="U300" t="n">
        <v>1</v>
      </c>
      <c r="V300" t="n">
        <v>1</v>
      </c>
      <c r="W300" t="n">
        <v>1</v>
      </c>
      <c r="X300" t="n">
        <v>1</v>
      </c>
      <c r="Y300" t="n">
        <v>1</v>
      </c>
      <c r="Z300" t="n">
        <v>1</v>
      </c>
      <c r="AA300" t="n">
        <v>1</v>
      </c>
      <c r="AB300" t="n">
        <v>1</v>
      </c>
      <c r="AC300" t="n">
        <v>1</v>
      </c>
      <c r="AD300" t="n">
        <v>1</v>
      </c>
      <c r="AE300" t="n">
        <v>1</v>
      </c>
      <c r="AF300" t="n">
        <v>1</v>
      </c>
      <c r="AG300" t="n">
        <v>1</v>
      </c>
      <c r="AH300" t="n">
        <v>1</v>
      </c>
      <c r="AI300" t="n">
        <v>1</v>
      </c>
      <c r="AJ300" t="n">
        <v>1</v>
      </c>
      <c r="AK300" t="n">
        <v>1</v>
      </c>
      <c r="AL300" t="n">
        <v>1</v>
      </c>
      <c r="AM300" t="n">
        <v>1</v>
      </c>
      <c r="AN300" t="n">
        <v>1</v>
      </c>
      <c r="AO300" t="n">
        <v>1</v>
      </c>
      <c r="AP300" t="n">
        <v>1</v>
      </c>
      <c r="AQ300" t="n">
        <v>1</v>
      </c>
      <c r="AR300" t="n">
        <v>1</v>
      </c>
      <c r="AS300" t="n">
        <v>1</v>
      </c>
      <c r="AT300" t="n">
        <v>1</v>
      </c>
      <c r="AU300" t="n">
        <v>1</v>
      </c>
      <c r="AV300" t="n">
        <v>1</v>
      </c>
      <c r="AW300" t="n">
        <v>1</v>
      </c>
      <c r="AX300" t="n">
        <v>1</v>
      </c>
      <c r="AY300" t="n">
        <v>1</v>
      </c>
      <c r="AZ300" t="n">
        <v>1</v>
      </c>
      <c r="BA300" t="n">
        <v>1</v>
      </c>
      <c r="BB300" t="n">
        <v>1</v>
      </c>
      <c r="BC300" t="n">
        <v>1</v>
      </c>
      <c r="BD300" t="n">
        <v>1</v>
      </c>
      <c r="BE300" t="n">
        <v>1</v>
      </c>
      <c r="BF300" t="n">
        <v>1</v>
      </c>
      <c r="BG300" t="n">
        <v>1</v>
      </c>
      <c r="BH300" t="n">
        <v>1</v>
      </c>
      <c r="BI300" t="n">
        <v>1</v>
      </c>
      <c r="BJ300" t="n">
        <v>-1</v>
      </c>
      <c r="BK300" t="n">
        <v>-1</v>
      </c>
      <c r="BL300" t="n">
        <v>-1</v>
      </c>
    </row>
    <row r="302">
      <c r="A302" t="inlineStr">
        <is>
          <t>category</t>
        </is>
      </c>
    </row>
    <row r="304">
      <c r="B304" t="inlineStr">
        <is>
          <t>Glider base mass [kg]</t>
        </is>
      </c>
      <c r="D304" t="inlineStr">
        <is>
          <t>Mechanical powertrain mass [kg]</t>
        </is>
      </c>
      <c r="E304" t="inlineStr">
        <is>
          <t>Electric powertrain mass [kg]</t>
        </is>
      </c>
      <c r="F304" t="inlineStr">
        <is>
          <t>Energy battery cell mass [kg]</t>
        </is>
      </c>
      <c r="G304" t="inlineStr">
        <is>
          <t>Energy battery BoP mass [kg]</t>
        </is>
      </c>
      <c r="H304" t="inlineStr">
        <is>
          <t>Fuel mass [kg]</t>
        </is>
      </c>
      <c r="I304" t="inlineStr">
        <is>
          <t>Fuel tank mass [kg]</t>
        </is>
      </c>
      <c r="J304" t="inlineStr">
        <is>
          <t>Charging station per vehicle [unit]</t>
        </is>
      </c>
      <c r="K304" t="inlineStr">
        <is>
          <t>Gasoline consumption [MJ/km]</t>
        </is>
      </c>
      <c r="L304" t="inlineStr">
        <is>
          <t>Electricity consumption [MJ/km]</t>
        </is>
      </c>
      <c r="M304" t="inlineStr">
        <is>
          <t>Servicing [unit]</t>
        </is>
      </c>
      <c r="N304" t="inlineStr">
        <is>
          <t>Road/track use [m*year/vkm or pkm]</t>
        </is>
      </c>
      <c r="O304" t="inlineStr">
        <is>
          <t>Road maintenance [m*year/vkm]</t>
        </is>
      </c>
      <c r="P304" t="inlineStr">
        <is>
          <t>Discarding glider [kg]</t>
        </is>
      </c>
      <c r="Q304" t="inlineStr">
        <is>
          <t>Discarding powertrain [kg]</t>
        </is>
      </c>
      <c r="R304" t="inlineStr">
        <is>
          <t>Discarding battery [kg]</t>
        </is>
      </c>
      <c r="S304" t="inlineStr">
        <is>
          <t>CO2</t>
        </is>
      </c>
      <c r="T304" t="inlineStr">
        <is>
          <t>CO2, bio</t>
        </is>
      </c>
      <c r="U304" t="inlineStr">
        <is>
          <t>SO2</t>
        </is>
      </c>
      <c r="V304" t="inlineStr">
        <is>
          <t>Benzene</t>
        </is>
      </c>
      <c r="W304" t="inlineStr">
        <is>
          <t>CH4</t>
        </is>
      </c>
      <c r="X304" t="inlineStr">
        <is>
          <t>CO</t>
        </is>
      </c>
      <c r="Y304" t="inlineStr">
        <is>
          <t>N2O</t>
        </is>
      </c>
      <c r="Z304" t="inlineStr">
        <is>
          <t>NH3</t>
        </is>
      </c>
      <c r="AA304" t="inlineStr">
        <is>
          <t>NMHC</t>
        </is>
      </c>
      <c r="AB304" t="inlineStr">
        <is>
          <t>NOx</t>
        </is>
      </c>
      <c r="AC304" t="inlineStr">
        <is>
          <t>PM2.5</t>
        </is>
      </c>
      <c r="AD304" t="inlineStr">
        <is>
          <t>NMVOC</t>
        </is>
      </c>
      <c r="AE304" t="inlineStr">
        <is>
          <t>Ethane</t>
        </is>
      </c>
      <c r="AF304" t="inlineStr">
        <is>
          <t>Propane</t>
        </is>
      </c>
      <c r="AG304" t="inlineStr">
        <is>
          <t>Butane</t>
        </is>
      </c>
      <c r="AH304" t="inlineStr">
        <is>
          <t>Pentane</t>
        </is>
      </c>
      <c r="AI304" t="inlineStr">
        <is>
          <t>Hexane</t>
        </is>
      </c>
      <c r="AJ304" t="inlineStr">
        <is>
          <t>Cyclohexane</t>
        </is>
      </c>
      <c r="AK304" t="inlineStr">
        <is>
          <t>Heptane</t>
        </is>
      </c>
      <c r="AL304" t="inlineStr">
        <is>
          <t>Ethene</t>
        </is>
      </c>
      <c r="AM304" t="inlineStr">
        <is>
          <t>Propene</t>
        </is>
      </c>
      <c r="AN304" t="inlineStr">
        <is>
          <t>1-Pentene</t>
        </is>
      </c>
      <c r="AO304" t="inlineStr">
        <is>
          <t>Benzene</t>
        </is>
      </c>
      <c r="AP304" t="inlineStr">
        <is>
          <t>Toluene</t>
        </is>
      </c>
      <c r="AQ304" t="inlineStr">
        <is>
          <t>m-Xylene</t>
        </is>
      </c>
      <c r="AR304" t="inlineStr">
        <is>
          <t>o-Xylene</t>
        </is>
      </c>
      <c r="AS304" t="inlineStr">
        <is>
          <t>Formaldehyde</t>
        </is>
      </c>
      <c r="AT304" t="inlineStr">
        <is>
          <t>Acetaldehyde</t>
        </is>
      </c>
      <c r="AU304" t="inlineStr">
        <is>
          <t>Benzaldehyde</t>
        </is>
      </c>
      <c r="AV304" t="inlineStr">
        <is>
          <t>Acetone</t>
        </is>
      </c>
      <c r="AW304" t="inlineStr">
        <is>
          <t>Methyl ethyl ketone</t>
        </is>
      </c>
      <c r="AX304" t="inlineStr">
        <is>
          <t>Acrolein</t>
        </is>
      </c>
      <c r="AY304" t="inlineStr">
        <is>
          <t>Styrene</t>
        </is>
      </c>
      <c r="AZ304" t="inlineStr">
        <is>
          <t>PAHs</t>
        </is>
      </c>
      <c r="BA304" t="inlineStr">
        <is>
          <t>Arsenic</t>
        </is>
      </c>
      <c r="BB304" t="inlineStr">
        <is>
          <t>Selenium</t>
        </is>
      </c>
      <c r="BC304" t="inlineStr">
        <is>
          <t>Zinc</t>
        </is>
      </c>
      <c r="BD304" t="inlineStr">
        <is>
          <t>Copper</t>
        </is>
      </c>
      <c r="BE304" t="inlineStr">
        <is>
          <t>Nickel</t>
        </is>
      </c>
      <c r="BF304" t="inlineStr">
        <is>
          <t>Chromium</t>
        </is>
      </c>
      <c r="BG304" t="inlineStr">
        <is>
          <t>Chromium VI</t>
        </is>
      </c>
      <c r="BH304" t="inlineStr">
        <is>
          <t>Mercury</t>
        </is>
      </c>
      <c r="BI304" t="inlineStr">
        <is>
          <t>Cadmium</t>
        </is>
      </c>
      <c r="BJ304" t="inlineStr">
        <is>
          <t>Road wear [kg/km]</t>
        </is>
      </c>
      <c r="BK304" t="inlineStr">
        <is>
          <t>Tire wear [kg/km]</t>
        </is>
      </c>
      <c r="BL304" t="inlineStr">
        <is>
          <t>Brake wear [kg/km]</t>
        </is>
      </c>
    </row>
    <row r="305">
      <c r="A305" t="inlineStr">
        <is>
          <t>Kick Scooter, battery electric, &lt;1kW</t>
        </is>
      </c>
      <c r="S305" t="inlineStr">
        <is>
          <t>air::urban air close to ground</t>
        </is>
      </c>
      <c r="T305" t="inlineStr">
        <is>
          <t>air::urban air close to ground</t>
        </is>
      </c>
      <c r="U305" t="inlineStr">
        <is>
          <t>air::urban air close to ground</t>
        </is>
      </c>
      <c r="V305" t="inlineStr">
        <is>
          <t>air::urban air close to ground</t>
        </is>
      </c>
      <c r="W305" t="inlineStr">
        <is>
          <t>air::urban air close to ground</t>
        </is>
      </c>
      <c r="X305" t="inlineStr">
        <is>
          <t>air::urban air close to ground</t>
        </is>
      </c>
      <c r="Y305" t="inlineStr">
        <is>
          <t>air::urban air close to ground</t>
        </is>
      </c>
      <c r="Z305" t="inlineStr">
        <is>
          <t>air::urban air close to ground</t>
        </is>
      </c>
      <c r="AA305" t="inlineStr">
        <is>
          <t>air::urban air close to ground</t>
        </is>
      </c>
      <c r="AB305" t="inlineStr">
        <is>
          <t>air::urban air close to ground</t>
        </is>
      </c>
      <c r="AC305" t="inlineStr">
        <is>
          <t>air::urban air close to ground</t>
        </is>
      </c>
      <c r="AD305" t="inlineStr">
        <is>
          <t>air::urban air close to ground</t>
        </is>
      </c>
      <c r="AE305" t="inlineStr">
        <is>
          <t>air::urban air close to ground</t>
        </is>
      </c>
      <c r="AF305" t="inlineStr">
        <is>
          <t>air::urban air close to ground</t>
        </is>
      </c>
      <c r="AG305" t="inlineStr">
        <is>
          <t>air::urban air close to ground</t>
        </is>
      </c>
      <c r="AH305" t="inlineStr">
        <is>
          <t>air::urban air close to ground</t>
        </is>
      </c>
      <c r="AI305" t="inlineStr">
        <is>
          <t>air::urban air close to ground</t>
        </is>
      </c>
      <c r="AJ305" t="inlineStr">
        <is>
          <t>air::urban air close to ground</t>
        </is>
      </c>
      <c r="AK305" t="inlineStr">
        <is>
          <t>air::urban air close to ground</t>
        </is>
      </c>
      <c r="AL305" t="inlineStr">
        <is>
          <t>air::urban air close to ground</t>
        </is>
      </c>
      <c r="AM305" t="inlineStr">
        <is>
          <t>air::urban air close to ground</t>
        </is>
      </c>
      <c r="AN305" t="inlineStr">
        <is>
          <t>air::urban air close to ground</t>
        </is>
      </c>
      <c r="AO305" t="inlineStr">
        <is>
          <t>air::urban air close to ground</t>
        </is>
      </c>
      <c r="AP305" t="inlineStr">
        <is>
          <t>air::urban air close to ground</t>
        </is>
      </c>
      <c r="AQ305" t="inlineStr">
        <is>
          <t>air::urban air close to ground</t>
        </is>
      </c>
      <c r="AR305" t="inlineStr">
        <is>
          <t>air::urban air close to ground</t>
        </is>
      </c>
      <c r="AS305" t="inlineStr">
        <is>
          <t>air::urban air close to ground</t>
        </is>
      </c>
      <c r="AT305" t="inlineStr">
        <is>
          <t>air::urban air close to ground</t>
        </is>
      </c>
      <c r="AU305" t="inlineStr">
        <is>
          <t>air::urban air close to ground</t>
        </is>
      </c>
      <c r="AV305" t="inlineStr">
        <is>
          <t>air::urban air close to ground</t>
        </is>
      </c>
      <c r="AW305" t="inlineStr">
        <is>
          <t>air::urban air close to ground</t>
        </is>
      </c>
      <c r="AX305" t="inlineStr">
        <is>
          <t>air::urban air close to ground</t>
        </is>
      </c>
      <c r="AY305" t="inlineStr">
        <is>
          <t>air::urban air close to ground</t>
        </is>
      </c>
      <c r="AZ305" t="inlineStr">
        <is>
          <t>air::urban air close to ground</t>
        </is>
      </c>
      <c r="BA305" t="inlineStr">
        <is>
          <t>air::urban air close to ground</t>
        </is>
      </c>
      <c r="BB305" t="inlineStr">
        <is>
          <t>air::urban air close to ground</t>
        </is>
      </c>
      <c r="BC305" t="inlineStr">
        <is>
          <t>air::urban air close to ground</t>
        </is>
      </c>
      <c r="BD305" t="inlineStr">
        <is>
          <t>air::urban air close to ground</t>
        </is>
      </c>
      <c r="BE305" t="inlineStr">
        <is>
          <t>air::urban air close to ground</t>
        </is>
      </c>
      <c r="BF305" t="inlineStr">
        <is>
          <t>air::urban air close to ground</t>
        </is>
      </c>
      <c r="BG305" t="inlineStr">
        <is>
          <t>air::urban air close to ground</t>
        </is>
      </c>
      <c r="BH305" t="inlineStr">
        <is>
          <t>air::urban air close to ground</t>
        </is>
      </c>
      <c r="BI305" t="inlineStr">
        <is>
          <t>air::urban air close to ground</t>
        </is>
      </c>
    </row>
    <row r="306">
      <c r="A306" t="inlineStr">
        <is>
          <t>Bicycle, conventional, urban</t>
        </is>
      </c>
      <c r="S306" t="inlineStr">
        <is>
          <t>air::urban air close to ground</t>
        </is>
      </c>
      <c r="T306" t="inlineStr">
        <is>
          <t>air::urban air close to ground</t>
        </is>
      </c>
      <c r="U306" t="inlineStr">
        <is>
          <t>air::urban air close to ground</t>
        </is>
      </c>
      <c r="V306" t="inlineStr">
        <is>
          <t>air::urban air close to ground</t>
        </is>
      </c>
      <c r="W306" t="inlineStr">
        <is>
          <t>air::urban air close to ground</t>
        </is>
      </c>
      <c r="X306" t="inlineStr">
        <is>
          <t>air::urban air close to ground</t>
        </is>
      </c>
      <c r="Y306" t="inlineStr">
        <is>
          <t>air::urban air close to ground</t>
        </is>
      </c>
      <c r="Z306" t="inlineStr">
        <is>
          <t>air::urban air close to ground</t>
        </is>
      </c>
      <c r="AA306" t="inlineStr">
        <is>
          <t>air::urban air close to ground</t>
        </is>
      </c>
      <c r="AB306" t="inlineStr">
        <is>
          <t>air::urban air close to ground</t>
        </is>
      </c>
      <c r="AC306" t="inlineStr">
        <is>
          <t>air::urban air close to ground</t>
        </is>
      </c>
      <c r="AD306" t="inlineStr">
        <is>
          <t>air::urban air close to ground</t>
        </is>
      </c>
      <c r="AE306" t="inlineStr">
        <is>
          <t>air::urban air close to ground</t>
        </is>
      </c>
      <c r="AF306" t="inlineStr">
        <is>
          <t>air::urban air close to ground</t>
        </is>
      </c>
      <c r="AG306" t="inlineStr">
        <is>
          <t>air::urban air close to ground</t>
        </is>
      </c>
      <c r="AH306" t="inlineStr">
        <is>
          <t>air::urban air close to ground</t>
        </is>
      </c>
      <c r="AI306" t="inlineStr">
        <is>
          <t>air::urban air close to ground</t>
        </is>
      </c>
      <c r="AJ306" t="inlineStr">
        <is>
          <t>air::urban air close to ground</t>
        </is>
      </c>
      <c r="AK306" t="inlineStr">
        <is>
          <t>air::urban air close to ground</t>
        </is>
      </c>
      <c r="AL306" t="inlineStr">
        <is>
          <t>air::urban air close to ground</t>
        </is>
      </c>
      <c r="AM306" t="inlineStr">
        <is>
          <t>air::urban air close to ground</t>
        </is>
      </c>
      <c r="AN306" t="inlineStr">
        <is>
          <t>air::urban air close to ground</t>
        </is>
      </c>
      <c r="AO306" t="inlineStr">
        <is>
          <t>air::urban air close to ground</t>
        </is>
      </c>
      <c r="AP306" t="inlineStr">
        <is>
          <t>air::urban air close to ground</t>
        </is>
      </c>
      <c r="AQ306" t="inlineStr">
        <is>
          <t>air::urban air close to ground</t>
        </is>
      </c>
      <c r="AR306" t="inlineStr">
        <is>
          <t>air::urban air close to ground</t>
        </is>
      </c>
      <c r="AS306" t="inlineStr">
        <is>
          <t>air::urban air close to ground</t>
        </is>
      </c>
      <c r="AT306" t="inlineStr">
        <is>
          <t>air::urban air close to ground</t>
        </is>
      </c>
      <c r="AU306" t="inlineStr">
        <is>
          <t>air::urban air close to ground</t>
        </is>
      </c>
      <c r="AV306" t="inlineStr">
        <is>
          <t>air::urban air close to ground</t>
        </is>
      </c>
      <c r="AW306" t="inlineStr">
        <is>
          <t>air::urban air close to ground</t>
        </is>
      </c>
      <c r="AX306" t="inlineStr">
        <is>
          <t>air::urban air close to ground</t>
        </is>
      </c>
      <c r="AY306" t="inlineStr">
        <is>
          <t>air::urban air close to ground</t>
        </is>
      </c>
      <c r="AZ306" t="inlineStr">
        <is>
          <t>air::urban air close to ground</t>
        </is>
      </c>
      <c r="BA306" t="inlineStr">
        <is>
          <t>air::urban air close to ground</t>
        </is>
      </c>
      <c r="BB306" t="inlineStr">
        <is>
          <t>air::urban air close to ground</t>
        </is>
      </c>
      <c r="BC306" t="inlineStr">
        <is>
          <t>air::urban air close to ground</t>
        </is>
      </c>
      <c r="BD306" t="inlineStr">
        <is>
          <t>air::urban air close to ground</t>
        </is>
      </c>
      <c r="BE306" t="inlineStr">
        <is>
          <t>air::urban air close to ground</t>
        </is>
      </c>
      <c r="BF306" t="inlineStr">
        <is>
          <t>air::urban air close to ground</t>
        </is>
      </c>
      <c r="BG306" t="inlineStr">
        <is>
          <t>air::urban air close to ground</t>
        </is>
      </c>
      <c r="BH306" t="inlineStr">
        <is>
          <t>air::urban air close to ground</t>
        </is>
      </c>
      <c r="BI306" t="inlineStr">
        <is>
          <t>air::urban air close to ground</t>
        </is>
      </c>
    </row>
    <row r="307">
      <c r="A307" t="inlineStr">
        <is>
          <t>Bicycle, electric (&lt;25 km/h)</t>
        </is>
      </c>
      <c r="S307" t="inlineStr">
        <is>
          <t>air::urban air close to ground</t>
        </is>
      </c>
      <c r="T307" t="inlineStr">
        <is>
          <t>air::urban air close to ground</t>
        </is>
      </c>
      <c r="U307" t="inlineStr">
        <is>
          <t>air::urban air close to ground</t>
        </is>
      </c>
      <c r="V307" t="inlineStr">
        <is>
          <t>air::urban air close to ground</t>
        </is>
      </c>
      <c r="W307" t="inlineStr">
        <is>
          <t>air::urban air close to ground</t>
        </is>
      </c>
      <c r="X307" t="inlineStr">
        <is>
          <t>air::urban air close to ground</t>
        </is>
      </c>
      <c r="Y307" t="inlineStr">
        <is>
          <t>air::urban air close to ground</t>
        </is>
      </c>
      <c r="Z307" t="inlineStr">
        <is>
          <t>air::urban air close to ground</t>
        </is>
      </c>
      <c r="AA307" t="inlineStr">
        <is>
          <t>air::urban air close to ground</t>
        </is>
      </c>
      <c r="AB307" t="inlineStr">
        <is>
          <t>air::urban air close to ground</t>
        </is>
      </c>
      <c r="AC307" t="inlineStr">
        <is>
          <t>air::urban air close to ground</t>
        </is>
      </c>
      <c r="AD307" t="inlineStr">
        <is>
          <t>air::urban air close to ground</t>
        </is>
      </c>
      <c r="AE307" t="inlineStr">
        <is>
          <t>air::urban air close to ground</t>
        </is>
      </c>
      <c r="AF307" t="inlineStr">
        <is>
          <t>air::urban air close to ground</t>
        </is>
      </c>
      <c r="AG307" t="inlineStr">
        <is>
          <t>air::urban air close to ground</t>
        </is>
      </c>
      <c r="AH307" t="inlineStr">
        <is>
          <t>air::urban air close to ground</t>
        </is>
      </c>
      <c r="AI307" t="inlineStr">
        <is>
          <t>air::urban air close to ground</t>
        </is>
      </c>
      <c r="AJ307" t="inlineStr">
        <is>
          <t>air::urban air close to ground</t>
        </is>
      </c>
      <c r="AK307" t="inlineStr">
        <is>
          <t>air::urban air close to ground</t>
        </is>
      </c>
      <c r="AL307" t="inlineStr">
        <is>
          <t>air::urban air close to ground</t>
        </is>
      </c>
      <c r="AM307" t="inlineStr">
        <is>
          <t>air::urban air close to ground</t>
        </is>
      </c>
      <c r="AN307" t="inlineStr">
        <is>
          <t>air::urban air close to ground</t>
        </is>
      </c>
      <c r="AO307" t="inlineStr">
        <is>
          <t>air::urban air close to ground</t>
        </is>
      </c>
      <c r="AP307" t="inlineStr">
        <is>
          <t>air::urban air close to ground</t>
        </is>
      </c>
      <c r="AQ307" t="inlineStr">
        <is>
          <t>air::urban air close to ground</t>
        </is>
      </c>
      <c r="AR307" t="inlineStr">
        <is>
          <t>air::urban air close to ground</t>
        </is>
      </c>
      <c r="AS307" t="inlineStr">
        <is>
          <t>air::urban air close to ground</t>
        </is>
      </c>
      <c r="AT307" t="inlineStr">
        <is>
          <t>air::urban air close to ground</t>
        </is>
      </c>
      <c r="AU307" t="inlineStr">
        <is>
          <t>air::urban air close to ground</t>
        </is>
      </c>
      <c r="AV307" t="inlineStr">
        <is>
          <t>air::urban air close to ground</t>
        </is>
      </c>
      <c r="AW307" t="inlineStr">
        <is>
          <t>air::urban air close to ground</t>
        </is>
      </c>
      <c r="AX307" t="inlineStr">
        <is>
          <t>air::urban air close to ground</t>
        </is>
      </c>
      <c r="AY307" t="inlineStr">
        <is>
          <t>air::urban air close to ground</t>
        </is>
      </c>
      <c r="AZ307" t="inlineStr">
        <is>
          <t>air::urban air close to ground</t>
        </is>
      </c>
      <c r="BA307" t="inlineStr">
        <is>
          <t>air::urban air close to ground</t>
        </is>
      </c>
      <c r="BB307" t="inlineStr">
        <is>
          <t>air::urban air close to ground</t>
        </is>
      </c>
      <c r="BC307" t="inlineStr">
        <is>
          <t>air::urban air close to ground</t>
        </is>
      </c>
      <c r="BD307" t="inlineStr">
        <is>
          <t>air::urban air close to ground</t>
        </is>
      </c>
      <c r="BE307" t="inlineStr">
        <is>
          <t>air::urban air close to ground</t>
        </is>
      </c>
      <c r="BF307" t="inlineStr">
        <is>
          <t>air::urban air close to ground</t>
        </is>
      </c>
      <c r="BG307" t="inlineStr">
        <is>
          <t>air::urban air close to ground</t>
        </is>
      </c>
      <c r="BH307" t="inlineStr">
        <is>
          <t>air::urban air close to ground</t>
        </is>
      </c>
      <c r="BI307" t="inlineStr">
        <is>
          <t>air::urban air close to ground</t>
        </is>
      </c>
    </row>
    <row r="308">
      <c r="A308" t="inlineStr">
        <is>
          <t>Bicycle, electric (&lt;45 km/h)</t>
        </is>
      </c>
      <c r="S308" t="inlineStr">
        <is>
          <t>air::urban air close to ground</t>
        </is>
      </c>
      <c r="T308" t="inlineStr">
        <is>
          <t>air::urban air close to ground</t>
        </is>
      </c>
      <c r="U308" t="inlineStr">
        <is>
          <t>air::urban air close to ground</t>
        </is>
      </c>
      <c r="V308" t="inlineStr">
        <is>
          <t>air::urban air close to ground</t>
        </is>
      </c>
      <c r="W308" t="inlineStr">
        <is>
          <t>air::urban air close to ground</t>
        </is>
      </c>
      <c r="X308" t="inlineStr">
        <is>
          <t>air::urban air close to ground</t>
        </is>
      </c>
      <c r="Y308" t="inlineStr">
        <is>
          <t>air::urban air close to ground</t>
        </is>
      </c>
      <c r="Z308" t="inlineStr">
        <is>
          <t>air::urban air close to ground</t>
        </is>
      </c>
      <c r="AA308" t="inlineStr">
        <is>
          <t>air::urban air close to ground</t>
        </is>
      </c>
      <c r="AB308" t="inlineStr">
        <is>
          <t>air::urban air close to ground</t>
        </is>
      </c>
      <c r="AC308" t="inlineStr">
        <is>
          <t>air::urban air close to ground</t>
        </is>
      </c>
      <c r="AD308" t="inlineStr">
        <is>
          <t>air::urban air close to ground</t>
        </is>
      </c>
      <c r="AE308" t="inlineStr">
        <is>
          <t>air::urban air close to ground</t>
        </is>
      </c>
      <c r="AF308" t="inlineStr">
        <is>
          <t>air::urban air close to ground</t>
        </is>
      </c>
      <c r="AG308" t="inlineStr">
        <is>
          <t>air::urban air close to ground</t>
        </is>
      </c>
      <c r="AH308" t="inlineStr">
        <is>
          <t>air::urban air close to ground</t>
        </is>
      </c>
      <c r="AI308" t="inlineStr">
        <is>
          <t>air::urban air close to ground</t>
        </is>
      </c>
      <c r="AJ308" t="inlineStr">
        <is>
          <t>air::urban air close to ground</t>
        </is>
      </c>
      <c r="AK308" t="inlineStr">
        <is>
          <t>air::urban air close to ground</t>
        </is>
      </c>
      <c r="AL308" t="inlineStr">
        <is>
          <t>air::urban air close to ground</t>
        </is>
      </c>
      <c r="AM308" t="inlineStr">
        <is>
          <t>air::urban air close to ground</t>
        </is>
      </c>
      <c r="AN308" t="inlineStr">
        <is>
          <t>air::urban air close to ground</t>
        </is>
      </c>
      <c r="AO308" t="inlineStr">
        <is>
          <t>air::urban air close to ground</t>
        </is>
      </c>
      <c r="AP308" t="inlineStr">
        <is>
          <t>air::urban air close to ground</t>
        </is>
      </c>
      <c r="AQ308" t="inlineStr">
        <is>
          <t>air::urban air close to ground</t>
        </is>
      </c>
      <c r="AR308" t="inlineStr">
        <is>
          <t>air::urban air close to ground</t>
        </is>
      </c>
      <c r="AS308" t="inlineStr">
        <is>
          <t>air::urban air close to ground</t>
        </is>
      </c>
      <c r="AT308" t="inlineStr">
        <is>
          <t>air::urban air close to ground</t>
        </is>
      </c>
      <c r="AU308" t="inlineStr">
        <is>
          <t>air::urban air close to ground</t>
        </is>
      </c>
      <c r="AV308" t="inlineStr">
        <is>
          <t>air::urban air close to ground</t>
        </is>
      </c>
      <c r="AW308" t="inlineStr">
        <is>
          <t>air::urban air close to ground</t>
        </is>
      </c>
      <c r="AX308" t="inlineStr">
        <is>
          <t>air::urban air close to ground</t>
        </is>
      </c>
      <c r="AY308" t="inlineStr">
        <is>
          <t>air::urban air close to ground</t>
        </is>
      </c>
      <c r="AZ308" t="inlineStr">
        <is>
          <t>air::urban air close to ground</t>
        </is>
      </c>
      <c r="BA308" t="inlineStr">
        <is>
          <t>air::urban air close to ground</t>
        </is>
      </c>
      <c r="BB308" t="inlineStr">
        <is>
          <t>air::urban air close to ground</t>
        </is>
      </c>
      <c r="BC308" t="inlineStr">
        <is>
          <t>air::urban air close to ground</t>
        </is>
      </c>
      <c r="BD308" t="inlineStr">
        <is>
          <t>air::urban air close to ground</t>
        </is>
      </c>
      <c r="BE308" t="inlineStr">
        <is>
          <t>air::urban air close to ground</t>
        </is>
      </c>
      <c r="BF308" t="inlineStr">
        <is>
          <t>air::urban air close to ground</t>
        </is>
      </c>
      <c r="BG308" t="inlineStr">
        <is>
          <t>air::urban air close to ground</t>
        </is>
      </c>
      <c r="BH308" t="inlineStr">
        <is>
          <t>air::urban air close to ground</t>
        </is>
      </c>
      <c r="BI308" t="inlineStr">
        <is>
          <t>air::urban air close to ground</t>
        </is>
      </c>
    </row>
    <row r="309">
      <c r="A309" t="inlineStr">
        <is>
          <t>Bicycle, battery electric, cargo bike</t>
        </is>
      </c>
      <c r="S309" t="inlineStr">
        <is>
          <t>air::urban air close to ground</t>
        </is>
      </c>
      <c r="T309" t="inlineStr">
        <is>
          <t>air::urban air close to ground</t>
        </is>
      </c>
      <c r="U309" t="inlineStr">
        <is>
          <t>air::urban air close to ground</t>
        </is>
      </c>
      <c r="V309" t="inlineStr">
        <is>
          <t>air::urban air close to ground</t>
        </is>
      </c>
      <c r="W309" t="inlineStr">
        <is>
          <t>air::urban air close to ground</t>
        </is>
      </c>
      <c r="X309" t="inlineStr">
        <is>
          <t>air::urban air close to ground</t>
        </is>
      </c>
      <c r="Y309" t="inlineStr">
        <is>
          <t>air::urban air close to ground</t>
        </is>
      </c>
      <c r="Z309" t="inlineStr">
        <is>
          <t>air::urban air close to ground</t>
        </is>
      </c>
      <c r="AA309" t="inlineStr">
        <is>
          <t>air::urban air close to ground</t>
        </is>
      </c>
      <c r="AB309" t="inlineStr">
        <is>
          <t>air::urban air close to ground</t>
        </is>
      </c>
      <c r="AC309" t="inlineStr">
        <is>
          <t>air::urban air close to ground</t>
        </is>
      </c>
      <c r="AD309" t="inlineStr">
        <is>
          <t>air::urban air close to ground</t>
        </is>
      </c>
      <c r="AE309" t="inlineStr">
        <is>
          <t>air::urban air close to ground</t>
        </is>
      </c>
      <c r="AF309" t="inlineStr">
        <is>
          <t>air::urban air close to ground</t>
        </is>
      </c>
      <c r="AG309" t="inlineStr">
        <is>
          <t>air::urban air close to ground</t>
        </is>
      </c>
      <c r="AH309" t="inlineStr">
        <is>
          <t>air::urban air close to ground</t>
        </is>
      </c>
      <c r="AI309" t="inlineStr">
        <is>
          <t>air::urban air close to ground</t>
        </is>
      </c>
      <c r="AJ309" t="inlineStr">
        <is>
          <t>air::urban air close to ground</t>
        </is>
      </c>
      <c r="AK309" t="inlineStr">
        <is>
          <t>air::urban air close to ground</t>
        </is>
      </c>
      <c r="AL309" t="inlineStr">
        <is>
          <t>air::urban air close to ground</t>
        </is>
      </c>
      <c r="AM309" t="inlineStr">
        <is>
          <t>air::urban air close to ground</t>
        </is>
      </c>
      <c r="AN309" t="inlineStr">
        <is>
          <t>air::urban air close to ground</t>
        </is>
      </c>
      <c r="AO309" t="inlineStr">
        <is>
          <t>air::urban air close to ground</t>
        </is>
      </c>
      <c r="AP309" t="inlineStr">
        <is>
          <t>air::urban air close to ground</t>
        </is>
      </c>
      <c r="AQ309" t="inlineStr">
        <is>
          <t>air::urban air close to ground</t>
        </is>
      </c>
      <c r="AR309" t="inlineStr">
        <is>
          <t>air::urban air close to ground</t>
        </is>
      </c>
      <c r="AS309" t="inlineStr">
        <is>
          <t>air::urban air close to ground</t>
        </is>
      </c>
      <c r="AT309" t="inlineStr">
        <is>
          <t>air::urban air close to ground</t>
        </is>
      </c>
      <c r="AU309" t="inlineStr">
        <is>
          <t>air::urban air close to ground</t>
        </is>
      </c>
      <c r="AV309" t="inlineStr">
        <is>
          <t>air::urban air close to ground</t>
        </is>
      </c>
      <c r="AW309" t="inlineStr">
        <is>
          <t>air::urban air close to ground</t>
        </is>
      </c>
      <c r="AX309" t="inlineStr">
        <is>
          <t>air::urban air close to ground</t>
        </is>
      </c>
      <c r="AY309" t="inlineStr">
        <is>
          <t>air::urban air close to ground</t>
        </is>
      </c>
      <c r="AZ309" t="inlineStr">
        <is>
          <t>air::urban air close to ground</t>
        </is>
      </c>
      <c r="BA309" t="inlineStr">
        <is>
          <t>air::urban air close to ground</t>
        </is>
      </c>
      <c r="BB309" t="inlineStr">
        <is>
          <t>air::urban air close to ground</t>
        </is>
      </c>
      <c r="BC309" t="inlineStr">
        <is>
          <t>air::urban air close to ground</t>
        </is>
      </c>
      <c r="BD309" t="inlineStr">
        <is>
          <t>air::urban air close to ground</t>
        </is>
      </c>
      <c r="BE309" t="inlineStr">
        <is>
          <t>air::urban air close to ground</t>
        </is>
      </c>
      <c r="BF309" t="inlineStr">
        <is>
          <t>air::urban air close to ground</t>
        </is>
      </c>
      <c r="BG309" t="inlineStr">
        <is>
          <t>air::urban air close to ground</t>
        </is>
      </c>
      <c r="BH309" t="inlineStr">
        <is>
          <t>air::urban air close to ground</t>
        </is>
      </c>
      <c r="BI309" t="inlineStr">
        <is>
          <t>air::urban air close to ground</t>
        </is>
      </c>
    </row>
    <row r="310">
      <c r="A310" t="inlineStr">
        <is>
          <t>Bicycle, battery electric, cargo bike, label certified electricity</t>
        </is>
      </c>
      <c r="S310" t="inlineStr">
        <is>
          <t>air::urban air close to ground</t>
        </is>
      </c>
      <c r="T310" t="inlineStr">
        <is>
          <t>air::urban air close to ground</t>
        </is>
      </c>
      <c r="U310" t="inlineStr">
        <is>
          <t>air::urban air close to ground</t>
        </is>
      </c>
      <c r="V310" t="inlineStr">
        <is>
          <t>air::urban air close to ground</t>
        </is>
      </c>
      <c r="W310" t="inlineStr">
        <is>
          <t>air::urban air close to ground</t>
        </is>
      </c>
      <c r="X310" t="inlineStr">
        <is>
          <t>air::urban air close to ground</t>
        </is>
      </c>
      <c r="Y310" t="inlineStr">
        <is>
          <t>air::urban air close to ground</t>
        </is>
      </c>
      <c r="Z310" t="inlineStr">
        <is>
          <t>air::urban air close to ground</t>
        </is>
      </c>
      <c r="AA310" t="inlineStr">
        <is>
          <t>air::urban air close to ground</t>
        </is>
      </c>
      <c r="AB310" t="inlineStr">
        <is>
          <t>air::urban air close to ground</t>
        </is>
      </c>
      <c r="AC310" t="inlineStr">
        <is>
          <t>air::urban air close to ground</t>
        </is>
      </c>
      <c r="AD310" t="inlineStr">
        <is>
          <t>air::urban air close to ground</t>
        </is>
      </c>
      <c r="AE310" t="inlineStr">
        <is>
          <t>air::urban air close to ground</t>
        </is>
      </c>
      <c r="AF310" t="inlineStr">
        <is>
          <t>air::urban air close to ground</t>
        </is>
      </c>
      <c r="AG310" t="inlineStr">
        <is>
          <t>air::urban air close to ground</t>
        </is>
      </c>
      <c r="AH310" t="inlineStr">
        <is>
          <t>air::urban air close to ground</t>
        </is>
      </c>
      <c r="AI310" t="inlineStr">
        <is>
          <t>air::urban air close to ground</t>
        </is>
      </c>
      <c r="AJ310" t="inlineStr">
        <is>
          <t>air::urban air close to ground</t>
        </is>
      </c>
      <c r="AK310" t="inlineStr">
        <is>
          <t>air::urban air close to ground</t>
        </is>
      </c>
      <c r="AL310" t="inlineStr">
        <is>
          <t>air::urban air close to ground</t>
        </is>
      </c>
      <c r="AM310" t="inlineStr">
        <is>
          <t>air::urban air close to ground</t>
        </is>
      </c>
      <c r="AN310" t="inlineStr">
        <is>
          <t>air::urban air close to ground</t>
        </is>
      </c>
      <c r="AO310" t="inlineStr">
        <is>
          <t>air::urban air close to ground</t>
        </is>
      </c>
      <c r="AP310" t="inlineStr">
        <is>
          <t>air::urban air close to ground</t>
        </is>
      </c>
      <c r="AQ310" t="inlineStr">
        <is>
          <t>air::urban air close to ground</t>
        </is>
      </c>
      <c r="AR310" t="inlineStr">
        <is>
          <t>air::urban air close to ground</t>
        </is>
      </c>
      <c r="AS310" t="inlineStr">
        <is>
          <t>air::urban air close to ground</t>
        </is>
      </c>
      <c r="AT310" t="inlineStr">
        <is>
          <t>air::urban air close to ground</t>
        </is>
      </c>
      <c r="AU310" t="inlineStr">
        <is>
          <t>air::urban air close to ground</t>
        </is>
      </c>
      <c r="AV310" t="inlineStr">
        <is>
          <t>air::urban air close to ground</t>
        </is>
      </c>
      <c r="AW310" t="inlineStr">
        <is>
          <t>air::urban air close to ground</t>
        </is>
      </c>
      <c r="AX310" t="inlineStr">
        <is>
          <t>air::urban air close to ground</t>
        </is>
      </c>
      <c r="AY310" t="inlineStr">
        <is>
          <t>air::urban air close to ground</t>
        </is>
      </c>
      <c r="AZ310" t="inlineStr">
        <is>
          <t>air::urban air close to ground</t>
        </is>
      </c>
      <c r="BA310" t="inlineStr">
        <is>
          <t>air::urban air close to ground</t>
        </is>
      </c>
      <c r="BB310" t="inlineStr">
        <is>
          <t>air::urban air close to ground</t>
        </is>
      </c>
      <c r="BC310" t="inlineStr">
        <is>
          <t>air::urban air close to ground</t>
        </is>
      </c>
      <c r="BD310" t="inlineStr">
        <is>
          <t>air::urban air close to ground</t>
        </is>
      </c>
      <c r="BE310" t="inlineStr">
        <is>
          <t>air::urban air close to ground</t>
        </is>
      </c>
      <c r="BF310" t="inlineStr">
        <is>
          <t>air::urban air close to ground</t>
        </is>
      </c>
      <c r="BG310" t="inlineStr">
        <is>
          <t>air::urban air close to ground</t>
        </is>
      </c>
      <c r="BH310" t="inlineStr">
        <is>
          <t>air::urban air close to ground</t>
        </is>
      </c>
      <c r="BI310" t="inlineStr">
        <is>
          <t>air::urban air close to ground</t>
        </is>
      </c>
    </row>
    <row r="311">
      <c r="A311" t="inlineStr">
        <is>
          <t>Tram, electric</t>
        </is>
      </c>
      <c r="S311" t="inlineStr">
        <is>
          <t>air::urban air close to ground</t>
        </is>
      </c>
      <c r="T311" t="inlineStr">
        <is>
          <t>air::urban air close to ground</t>
        </is>
      </c>
      <c r="U311" t="inlineStr">
        <is>
          <t>air::urban air close to ground</t>
        </is>
      </c>
      <c r="V311" t="inlineStr">
        <is>
          <t>air::urban air close to ground</t>
        </is>
      </c>
      <c r="W311" t="inlineStr">
        <is>
          <t>air::urban air close to ground</t>
        </is>
      </c>
      <c r="X311" t="inlineStr">
        <is>
          <t>air::urban air close to ground</t>
        </is>
      </c>
      <c r="Y311" t="inlineStr">
        <is>
          <t>air::urban air close to ground</t>
        </is>
      </c>
      <c r="Z311" t="inlineStr">
        <is>
          <t>air::urban air close to ground</t>
        </is>
      </c>
      <c r="AA311" t="inlineStr">
        <is>
          <t>air::urban air close to ground</t>
        </is>
      </c>
      <c r="AB311" t="inlineStr">
        <is>
          <t>air::urban air close to ground</t>
        </is>
      </c>
      <c r="AC311" t="inlineStr">
        <is>
          <t>air::urban air close to ground</t>
        </is>
      </c>
      <c r="AD311" t="inlineStr">
        <is>
          <t>air::urban air close to ground</t>
        </is>
      </c>
      <c r="AE311" t="inlineStr">
        <is>
          <t>air::urban air close to ground</t>
        </is>
      </c>
      <c r="AF311" t="inlineStr">
        <is>
          <t>air::urban air close to ground</t>
        </is>
      </c>
      <c r="AG311" t="inlineStr">
        <is>
          <t>air::urban air close to ground</t>
        </is>
      </c>
      <c r="AH311" t="inlineStr">
        <is>
          <t>air::urban air close to ground</t>
        </is>
      </c>
      <c r="AI311" t="inlineStr">
        <is>
          <t>air::urban air close to ground</t>
        </is>
      </c>
      <c r="AJ311" t="inlineStr">
        <is>
          <t>air::urban air close to ground</t>
        </is>
      </c>
      <c r="AK311" t="inlineStr">
        <is>
          <t>air::urban air close to ground</t>
        </is>
      </c>
      <c r="AL311" t="inlineStr">
        <is>
          <t>air::urban air close to ground</t>
        </is>
      </c>
      <c r="AM311" t="inlineStr">
        <is>
          <t>air::urban air close to ground</t>
        </is>
      </c>
      <c r="AN311" t="inlineStr">
        <is>
          <t>air::urban air close to ground</t>
        </is>
      </c>
      <c r="AO311" t="inlineStr">
        <is>
          <t>air::urban air close to ground</t>
        </is>
      </c>
      <c r="AP311" t="inlineStr">
        <is>
          <t>air::urban air close to ground</t>
        </is>
      </c>
      <c r="AQ311" t="inlineStr">
        <is>
          <t>air::urban air close to ground</t>
        </is>
      </c>
      <c r="AR311" t="inlineStr">
        <is>
          <t>air::urban air close to ground</t>
        </is>
      </c>
      <c r="AS311" t="inlineStr">
        <is>
          <t>air::urban air close to ground</t>
        </is>
      </c>
      <c r="AT311" t="inlineStr">
        <is>
          <t>air::urban air close to ground</t>
        </is>
      </c>
      <c r="AU311" t="inlineStr">
        <is>
          <t>air::urban air close to ground</t>
        </is>
      </c>
      <c r="AV311" t="inlineStr">
        <is>
          <t>air::urban air close to ground</t>
        </is>
      </c>
      <c r="AW311" t="inlineStr">
        <is>
          <t>air::urban air close to ground</t>
        </is>
      </c>
      <c r="AX311" t="inlineStr">
        <is>
          <t>air::urban air close to ground</t>
        </is>
      </c>
      <c r="AY311" t="inlineStr">
        <is>
          <t>air::urban air close to ground</t>
        </is>
      </c>
      <c r="AZ311" t="inlineStr">
        <is>
          <t>air::urban air close to ground</t>
        </is>
      </c>
      <c r="BA311" t="inlineStr">
        <is>
          <t>air::urban air close to ground</t>
        </is>
      </c>
      <c r="BB311" t="inlineStr">
        <is>
          <t>air::urban air close to ground</t>
        </is>
      </c>
      <c r="BC311" t="inlineStr">
        <is>
          <t>air::urban air close to ground</t>
        </is>
      </c>
      <c r="BD311" t="inlineStr">
        <is>
          <t>air::urban air close to ground</t>
        </is>
      </c>
      <c r="BE311" t="inlineStr">
        <is>
          <t>air::urban air close to ground</t>
        </is>
      </c>
      <c r="BF311" t="inlineStr">
        <is>
          <t>air::urban air close to ground</t>
        </is>
      </c>
      <c r="BG311" t="inlineStr">
        <is>
          <t>air::urban air close to ground</t>
        </is>
      </c>
      <c r="BH311" t="inlineStr">
        <is>
          <t>air::urban air close to ground</t>
        </is>
      </c>
      <c r="BI311" t="inlineStr">
        <is>
          <t>air::urban air close to ground</t>
        </is>
      </c>
    </row>
    <row r="312">
      <c r="A312" t="inlineStr">
        <is>
          <t>Moped, gasoline, &lt;4kW, EURO-3</t>
        </is>
      </c>
      <c r="S312" t="inlineStr">
        <is>
          <t>air::urban air close to ground</t>
        </is>
      </c>
      <c r="T312" t="inlineStr">
        <is>
          <t>air::urban air close to ground</t>
        </is>
      </c>
      <c r="U312" t="inlineStr">
        <is>
          <t>air::urban air close to ground</t>
        </is>
      </c>
      <c r="V312" t="inlineStr">
        <is>
          <t>air::urban air close to ground</t>
        </is>
      </c>
      <c r="W312" t="inlineStr">
        <is>
          <t>air::urban air close to ground</t>
        </is>
      </c>
      <c r="X312" t="inlineStr">
        <is>
          <t>air::urban air close to ground</t>
        </is>
      </c>
      <c r="Y312" t="inlineStr">
        <is>
          <t>air::urban air close to ground</t>
        </is>
      </c>
      <c r="Z312" t="inlineStr">
        <is>
          <t>air::urban air close to ground</t>
        </is>
      </c>
      <c r="AA312" t="inlineStr">
        <is>
          <t>air::urban air close to ground</t>
        </is>
      </c>
      <c r="AB312" t="inlineStr">
        <is>
          <t>air::urban air close to ground</t>
        </is>
      </c>
      <c r="AC312" t="inlineStr">
        <is>
          <t>air::urban air close to ground</t>
        </is>
      </c>
      <c r="AD312" t="inlineStr">
        <is>
          <t>air::urban air close to ground</t>
        </is>
      </c>
      <c r="AE312" t="inlineStr">
        <is>
          <t>air::urban air close to ground</t>
        </is>
      </c>
      <c r="AF312" t="inlineStr">
        <is>
          <t>air::urban air close to ground</t>
        </is>
      </c>
      <c r="AG312" t="inlineStr">
        <is>
          <t>air::urban air close to ground</t>
        </is>
      </c>
      <c r="AH312" t="inlineStr">
        <is>
          <t>air::urban air close to ground</t>
        </is>
      </c>
      <c r="AI312" t="inlineStr">
        <is>
          <t>air::urban air close to ground</t>
        </is>
      </c>
      <c r="AJ312" t="inlineStr">
        <is>
          <t>air::urban air close to ground</t>
        </is>
      </c>
      <c r="AK312" t="inlineStr">
        <is>
          <t>air::urban air close to ground</t>
        </is>
      </c>
      <c r="AL312" t="inlineStr">
        <is>
          <t>air::urban air close to ground</t>
        </is>
      </c>
      <c r="AM312" t="inlineStr">
        <is>
          <t>air::urban air close to ground</t>
        </is>
      </c>
      <c r="AN312" t="inlineStr">
        <is>
          <t>air::urban air close to ground</t>
        </is>
      </c>
      <c r="AO312" t="inlineStr">
        <is>
          <t>air::urban air close to ground</t>
        </is>
      </c>
      <c r="AP312" t="inlineStr">
        <is>
          <t>air::urban air close to ground</t>
        </is>
      </c>
      <c r="AQ312" t="inlineStr">
        <is>
          <t>air::urban air close to ground</t>
        </is>
      </c>
      <c r="AR312" t="inlineStr">
        <is>
          <t>air::urban air close to ground</t>
        </is>
      </c>
      <c r="AS312" t="inlineStr">
        <is>
          <t>air::urban air close to ground</t>
        </is>
      </c>
      <c r="AT312" t="inlineStr">
        <is>
          <t>air::urban air close to ground</t>
        </is>
      </c>
      <c r="AU312" t="inlineStr">
        <is>
          <t>air::urban air close to ground</t>
        </is>
      </c>
      <c r="AV312" t="inlineStr">
        <is>
          <t>air::urban air close to ground</t>
        </is>
      </c>
      <c r="AW312" t="inlineStr">
        <is>
          <t>air::urban air close to ground</t>
        </is>
      </c>
      <c r="AX312" t="inlineStr">
        <is>
          <t>air::urban air close to ground</t>
        </is>
      </c>
      <c r="AY312" t="inlineStr">
        <is>
          <t>air::urban air close to ground</t>
        </is>
      </c>
      <c r="AZ312" t="inlineStr">
        <is>
          <t>air::urban air close to ground</t>
        </is>
      </c>
      <c r="BA312" t="inlineStr">
        <is>
          <t>air::urban air close to ground</t>
        </is>
      </c>
      <c r="BB312" t="inlineStr">
        <is>
          <t>air::urban air close to ground</t>
        </is>
      </c>
      <c r="BC312" t="inlineStr">
        <is>
          <t>air::urban air close to ground</t>
        </is>
      </c>
      <c r="BD312" t="inlineStr">
        <is>
          <t>air::urban air close to ground</t>
        </is>
      </c>
      <c r="BE312" t="inlineStr">
        <is>
          <t>air::urban air close to ground</t>
        </is>
      </c>
      <c r="BF312" t="inlineStr">
        <is>
          <t>air::urban air close to ground</t>
        </is>
      </c>
      <c r="BG312" t="inlineStr">
        <is>
          <t>air::urban air close to ground</t>
        </is>
      </c>
      <c r="BH312" t="inlineStr">
        <is>
          <t>air::urban air close to ground</t>
        </is>
      </c>
      <c r="BI312" t="inlineStr">
        <is>
          <t>air::urban air close to ground</t>
        </is>
      </c>
    </row>
    <row r="313">
      <c r="A313" t="inlineStr">
        <is>
          <t>Moped, gasoline, &lt;4kW, EURO-4</t>
        </is>
      </c>
      <c r="S313" t="inlineStr">
        <is>
          <t>air::urban air close to ground</t>
        </is>
      </c>
      <c r="T313" t="inlineStr">
        <is>
          <t>air::urban air close to ground</t>
        </is>
      </c>
      <c r="U313" t="inlineStr">
        <is>
          <t>air::urban air close to ground</t>
        </is>
      </c>
      <c r="V313" t="inlineStr">
        <is>
          <t>air::urban air close to ground</t>
        </is>
      </c>
      <c r="W313" t="inlineStr">
        <is>
          <t>air::urban air close to ground</t>
        </is>
      </c>
      <c r="X313" t="inlineStr">
        <is>
          <t>air::urban air close to ground</t>
        </is>
      </c>
      <c r="Y313" t="inlineStr">
        <is>
          <t>air::urban air close to ground</t>
        </is>
      </c>
      <c r="Z313" t="inlineStr">
        <is>
          <t>air::urban air close to ground</t>
        </is>
      </c>
      <c r="AA313" t="inlineStr">
        <is>
          <t>air::urban air close to ground</t>
        </is>
      </c>
      <c r="AB313" t="inlineStr">
        <is>
          <t>air::urban air close to ground</t>
        </is>
      </c>
      <c r="AC313" t="inlineStr">
        <is>
          <t>air::urban air close to ground</t>
        </is>
      </c>
      <c r="AD313" t="inlineStr">
        <is>
          <t>air::urban air close to ground</t>
        </is>
      </c>
      <c r="AE313" t="inlineStr">
        <is>
          <t>air::urban air close to ground</t>
        </is>
      </c>
      <c r="AF313" t="inlineStr">
        <is>
          <t>air::urban air close to ground</t>
        </is>
      </c>
      <c r="AG313" t="inlineStr">
        <is>
          <t>air::urban air close to ground</t>
        </is>
      </c>
      <c r="AH313" t="inlineStr">
        <is>
          <t>air::urban air close to ground</t>
        </is>
      </c>
      <c r="AI313" t="inlineStr">
        <is>
          <t>air::urban air close to ground</t>
        </is>
      </c>
      <c r="AJ313" t="inlineStr">
        <is>
          <t>air::urban air close to ground</t>
        </is>
      </c>
      <c r="AK313" t="inlineStr">
        <is>
          <t>air::urban air close to ground</t>
        </is>
      </c>
      <c r="AL313" t="inlineStr">
        <is>
          <t>air::urban air close to ground</t>
        </is>
      </c>
      <c r="AM313" t="inlineStr">
        <is>
          <t>air::urban air close to ground</t>
        </is>
      </c>
      <c r="AN313" t="inlineStr">
        <is>
          <t>air::urban air close to ground</t>
        </is>
      </c>
      <c r="AO313" t="inlineStr">
        <is>
          <t>air::urban air close to ground</t>
        </is>
      </c>
      <c r="AP313" t="inlineStr">
        <is>
          <t>air::urban air close to ground</t>
        </is>
      </c>
      <c r="AQ313" t="inlineStr">
        <is>
          <t>air::urban air close to ground</t>
        </is>
      </c>
      <c r="AR313" t="inlineStr">
        <is>
          <t>air::urban air close to ground</t>
        </is>
      </c>
      <c r="AS313" t="inlineStr">
        <is>
          <t>air::urban air close to ground</t>
        </is>
      </c>
      <c r="AT313" t="inlineStr">
        <is>
          <t>air::urban air close to ground</t>
        </is>
      </c>
      <c r="AU313" t="inlineStr">
        <is>
          <t>air::urban air close to ground</t>
        </is>
      </c>
      <c r="AV313" t="inlineStr">
        <is>
          <t>air::urban air close to ground</t>
        </is>
      </c>
      <c r="AW313" t="inlineStr">
        <is>
          <t>air::urban air close to ground</t>
        </is>
      </c>
      <c r="AX313" t="inlineStr">
        <is>
          <t>air::urban air close to ground</t>
        </is>
      </c>
      <c r="AY313" t="inlineStr">
        <is>
          <t>air::urban air close to ground</t>
        </is>
      </c>
      <c r="AZ313" t="inlineStr">
        <is>
          <t>air::urban air close to ground</t>
        </is>
      </c>
      <c r="BA313" t="inlineStr">
        <is>
          <t>air::urban air close to ground</t>
        </is>
      </c>
      <c r="BB313" t="inlineStr">
        <is>
          <t>air::urban air close to ground</t>
        </is>
      </c>
      <c r="BC313" t="inlineStr">
        <is>
          <t>air::urban air close to ground</t>
        </is>
      </c>
      <c r="BD313" t="inlineStr">
        <is>
          <t>air::urban air close to ground</t>
        </is>
      </c>
      <c r="BE313" t="inlineStr">
        <is>
          <t>air::urban air close to ground</t>
        </is>
      </c>
      <c r="BF313" t="inlineStr">
        <is>
          <t>air::urban air close to ground</t>
        </is>
      </c>
      <c r="BG313" t="inlineStr">
        <is>
          <t>air::urban air close to ground</t>
        </is>
      </c>
      <c r="BH313" t="inlineStr">
        <is>
          <t>air::urban air close to ground</t>
        </is>
      </c>
      <c r="BI313" t="inlineStr">
        <is>
          <t>air::urban air close to ground</t>
        </is>
      </c>
    </row>
    <row r="314">
      <c r="A314" t="inlineStr">
        <is>
          <t>Moped, gasoline, &lt;4kW, EURO-5</t>
        </is>
      </c>
      <c r="S314" t="inlineStr">
        <is>
          <t>air::urban air close to ground</t>
        </is>
      </c>
      <c r="T314" t="inlineStr">
        <is>
          <t>air::urban air close to ground</t>
        </is>
      </c>
      <c r="U314" t="inlineStr">
        <is>
          <t>air::urban air close to ground</t>
        </is>
      </c>
      <c r="V314" t="inlineStr">
        <is>
          <t>air::urban air close to ground</t>
        </is>
      </c>
      <c r="W314" t="inlineStr">
        <is>
          <t>air::urban air close to ground</t>
        </is>
      </c>
      <c r="X314" t="inlineStr">
        <is>
          <t>air::urban air close to ground</t>
        </is>
      </c>
      <c r="Y314" t="inlineStr">
        <is>
          <t>air::urban air close to ground</t>
        </is>
      </c>
      <c r="Z314" t="inlineStr">
        <is>
          <t>air::urban air close to ground</t>
        </is>
      </c>
      <c r="AA314" t="inlineStr">
        <is>
          <t>air::urban air close to ground</t>
        </is>
      </c>
      <c r="AB314" t="inlineStr">
        <is>
          <t>air::urban air close to ground</t>
        </is>
      </c>
      <c r="AC314" t="inlineStr">
        <is>
          <t>air::urban air close to ground</t>
        </is>
      </c>
      <c r="AD314" t="inlineStr">
        <is>
          <t>air::urban air close to ground</t>
        </is>
      </c>
      <c r="AE314" t="inlineStr">
        <is>
          <t>air::urban air close to ground</t>
        </is>
      </c>
      <c r="AF314" t="inlineStr">
        <is>
          <t>air::urban air close to ground</t>
        </is>
      </c>
      <c r="AG314" t="inlineStr">
        <is>
          <t>air::urban air close to ground</t>
        </is>
      </c>
      <c r="AH314" t="inlineStr">
        <is>
          <t>air::urban air close to ground</t>
        </is>
      </c>
      <c r="AI314" t="inlineStr">
        <is>
          <t>air::urban air close to ground</t>
        </is>
      </c>
      <c r="AJ314" t="inlineStr">
        <is>
          <t>air::urban air close to ground</t>
        </is>
      </c>
      <c r="AK314" t="inlineStr">
        <is>
          <t>air::urban air close to ground</t>
        </is>
      </c>
      <c r="AL314" t="inlineStr">
        <is>
          <t>air::urban air close to ground</t>
        </is>
      </c>
      <c r="AM314" t="inlineStr">
        <is>
          <t>air::urban air close to ground</t>
        </is>
      </c>
      <c r="AN314" t="inlineStr">
        <is>
          <t>air::urban air close to ground</t>
        </is>
      </c>
      <c r="AO314" t="inlineStr">
        <is>
          <t>air::urban air close to ground</t>
        </is>
      </c>
      <c r="AP314" t="inlineStr">
        <is>
          <t>air::urban air close to ground</t>
        </is>
      </c>
      <c r="AQ314" t="inlineStr">
        <is>
          <t>air::urban air close to ground</t>
        </is>
      </c>
      <c r="AR314" t="inlineStr">
        <is>
          <t>air::urban air close to ground</t>
        </is>
      </c>
      <c r="AS314" t="inlineStr">
        <is>
          <t>air::urban air close to ground</t>
        </is>
      </c>
      <c r="AT314" t="inlineStr">
        <is>
          <t>air::urban air close to ground</t>
        </is>
      </c>
      <c r="AU314" t="inlineStr">
        <is>
          <t>air::urban air close to ground</t>
        </is>
      </c>
      <c r="AV314" t="inlineStr">
        <is>
          <t>air::urban air close to ground</t>
        </is>
      </c>
      <c r="AW314" t="inlineStr">
        <is>
          <t>air::urban air close to ground</t>
        </is>
      </c>
      <c r="AX314" t="inlineStr">
        <is>
          <t>air::urban air close to ground</t>
        </is>
      </c>
      <c r="AY314" t="inlineStr">
        <is>
          <t>air::urban air close to ground</t>
        </is>
      </c>
      <c r="AZ314" t="inlineStr">
        <is>
          <t>air::urban air close to ground</t>
        </is>
      </c>
      <c r="BA314" t="inlineStr">
        <is>
          <t>air::urban air close to ground</t>
        </is>
      </c>
      <c r="BB314" t="inlineStr">
        <is>
          <t>air::urban air close to ground</t>
        </is>
      </c>
      <c r="BC314" t="inlineStr">
        <is>
          <t>air::urban air close to ground</t>
        </is>
      </c>
      <c r="BD314" t="inlineStr">
        <is>
          <t>air::urban air close to ground</t>
        </is>
      </c>
      <c r="BE314" t="inlineStr">
        <is>
          <t>air::urban air close to ground</t>
        </is>
      </c>
      <c r="BF314" t="inlineStr">
        <is>
          <t>air::urban air close to ground</t>
        </is>
      </c>
      <c r="BG314" t="inlineStr">
        <is>
          <t>air::urban air close to ground</t>
        </is>
      </c>
      <c r="BH314" t="inlineStr">
        <is>
          <t>air::urban air close to ground</t>
        </is>
      </c>
      <c r="BI314" t="inlineStr">
        <is>
          <t>air::urban air close to ground</t>
        </is>
      </c>
    </row>
    <row r="315">
      <c r="A315" t="inlineStr">
        <is>
          <t>Scooter, gasoline, &lt;4kW, EURO-3</t>
        </is>
      </c>
      <c r="S315" t="inlineStr">
        <is>
          <t>air::urban air close to ground</t>
        </is>
      </c>
      <c r="T315" t="inlineStr">
        <is>
          <t>air::urban air close to ground</t>
        </is>
      </c>
      <c r="U315" t="inlineStr">
        <is>
          <t>air::urban air close to ground</t>
        </is>
      </c>
      <c r="V315" t="inlineStr">
        <is>
          <t>air::urban air close to ground</t>
        </is>
      </c>
      <c r="W315" t="inlineStr">
        <is>
          <t>air::urban air close to ground</t>
        </is>
      </c>
      <c r="X315" t="inlineStr">
        <is>
          <t>air::urban air close to ground</t>
        </is>
      </c>
      <c r="Y315" t="inlineStr">
        <is>
          <t>air::urban air close to ground</t>
        </is>
      </c>
      <c r="Z315" t="inlineStr">
        <is>
          <t>air::urban air close to ground</t>
        </is>
      </c>
      <c r="AA315" t="inlineStr">
        <is>
          <t>air::urban air close to ground</t>
        </is>
      </c>
      <c r="AB315" t="inlineStr">
        <is>
          <t>air::urban air close to ground</t>
        </is>
      </c>
      <c r="AC315" t="inlineStr">
        <is>
          <t>air::urban air close to ground</t>
        </is>
      </c>
      <c r="AD315" t="inlineStr">
        <is>
          <t>air::urban air close to ground</t>
        </is>
      </c>
      <c r="AE315" t="inlineStr">
        <is>
          <t>air::urban air close to ground</t>
        </is>
      </c>
      <c r="AF315" t="inlineStr">
        <is>
          <t>air::urban air close to ground</t>
        </is>
      </c>
      <c r="AG315" t="inlineStr">
        <is>
          <t>air::urban air close to ground</t>
        </is>
      </c>
      <c r="AH315" t="inlineStr">
        <is>
          <t>air::urban air close to ground</t>
        </is>
      </c>
      <c r="AI315" t="inlineStr">
        <is>
          <t>air::urban air close to ground</t>
        </is>
      </c>
      <c r="AJ315" t="inlineStr">
        <is>
          <t>air::urban air close to ground</t>
        </is>
      </c>
      <c r="AK315" t="inlineStr">
        <is>
          <t>air::urban air close to ground</t>
        </is>
      </c>
      <c r="AL315" t="inlineStr">
        <is>
          <t>air::urban air close to ground</t>
        </is>
      </c>
      <c r="AM315" t="inlineStr">
        <is>
          <t>air::urban air close to ground</t>
        </is>
      </c>
      <c r="AN315" t="inlineStr">
        <is>
          <t>air::urban air close to ground</t>
        </is>
      </c>
      <c r="AO315" t="inlineStr">
        <is>
          <t>air::urban air close to ground</t>
        </is>
      </c>
      <c r="AP315" t="inlineStr">
        <is>
          <t>air::urban air close to ground</t>
        </is>
      </c>
      <c r="AQ315" t="inlineStr">
        <is>
          <t>air::urban air close to ground</t>
        </is>
      </c>
      <c r="AR315" t="inlineStr">
        <is>
          <t>air::urban air close to ground</t>
        </is>
      </c>
      <c r="AS315" t="inlineStr">
        <is>
          <t>air::urban air close to ground</t>
        </is>
      </c>
      <c r="AT315" t="inlineStr">
        <is>
          <t>air::urban air close to ground</t>
        </is>
      </c>
      <c r="AU315" t="inlineStr">
        <is>
          <t>air::urban air close to ground</t>
        </is>
      </c>
      <c r="AV315" t="inlineStr">
        <is>
          <t>air::urban air close to ground</t>
        </is>
      </c>
      <c r="AW315" t="inlineStr">
        <is>
          <t>air::urban air close to ground</t>
        </is>
      </c>
      <c r="AX315" t="inlineStr">
        <is>
          <t>air::urban air close to ground</t>
        </is>
      </c>
      <c r="AY315" t="inlineStr">
        <is>
          <t>air::urban air close to ground</t>
        </is>
      </c>
      <c r="AZ315" t="inlineStr">
        <is>
          <t>air::urban air close to ground</t>
        </is>
      </c>
      <c r="BA315" t="inlineStr">
        <is>
          <t>air::urban air close to ground</t>
        </is>
      </c>
      <c r="BB315" t="inlineStr">
        <is>
          <t>air::urban air close to ground</t>
        </is>
      </c>
      <c r="BC315" t="inlineStr">
        <is>
          <t>air::urban air close to ground</t>
        </is>
      </c>
      <c r="BD315" t="inlineStr">
        <is>
          <t>air::urban air close to ground</t>
        </is>
      </c>
      <c r="BE315" t="inlineStr">
        <is>
          <t>air::urban air close to ground</t>
        </is>
      </c>
      <c r="BF315" t="inlineStr">
        <is>
          <t>air::urban air close to ground</t>
        </is>
      </c>
      <c r="BG315" t="inlineStr">
        <is>
          <t>air::urban air close to ground</t>
        </is>
      </c>
      <c r="BH315" t="inlineStr">
        <is>
          <t>air::urban air close to ground</t>
        </is>
      </c>
      <c r="BI315" t="inlineStr">
        <is>
          <t>air::urban air close to ground</t>
        </is>
      </c>
    </row>
    <row r="316">
      <c r="A316" t="inlineStr">
        <is>
          <t>Scooter, gasoline, &lt;4kW, EURO-4</t>
        </is>
      </c>
      <c r="S316" t="inlineStr">
        <is>
          <t>air::urban air close to ground</t>
        </is>
      </c>
      <c r="T316" t="inlineStr">
        <is>
          <t>air::urban air close to ground</t>
        </is>
      </c>
      <c r="U316" t="inlineStr">
        <is>
          <t>air::urban air close to ground</t>
        </is>
      </c>
      <c r="V316" t="inlineStr">
        <is>
          <t>air::urban air close to ground</t>
        </is>
      </c>
      <c r="W316" t="inlineStr">
        <is>
          <t>air::urban air close to ground</t>
        </is>
      </c>
      <c r="X316" t="inlineStr">
        <is>
          <t>air::urban air close to ground</t>
        </is>
      </c>
      <c r="Y316" t="inlineStr">
        <is>
          <t>air::urban air close to ground</t>
        </is>
      </c>
      <c r="Z316" t="inlineStr">
        <is>
          <t>air::urban air close to ground</t>
        </is>
      </c>
      <c r="AA316" t="inlineStr">
        <is>
          <t>air::urban air close to ground</t>
        </is>
      </c>
      <c r="AB316" t="inlineStr">
        <is>
          <t>air::urban air close to ground</t>
        </is>
      </c>
      <c r="AC316" t="inlineStr">
        <is>
          <t>air::urban air close to ground</t>
        </is>
      </c>
      <c r="AD316" t="inlineStr">
        <is>
          <t>air::urban air close to ground</t>
        </is>
      </c>
      <c r="AE316" t="inlineStr">
        <is>
          <t>air::urban air close to ground</t>
        </is>
      </c>
      <c r="AF316" t="inlineStr">
        <is>
          <t>air::urban air close to ground</t>
        </is>
      </c>
      <c r="AG316" t="inlineStr">
        <is>
          <t>air::urban air close to ground</t>
        </is>
      </c>
      <c r="AH316" t="inlineStr">
        <is>
          <t>air::urban air close to ground</t>
        </is>
      </c>
      <c r="AI316" t="inlineStr">
        <is>
          <t>air::urban air close to ground</t>
        </is>
      </c>
      <c r="AJ316" t="inlineStr">
        <is>
          <t>air::urban air close to ground</t>
        </is>
      </c>
      <c r="AK316" t="inlineStr">
        <is>
          <t>air::urban air close to ground</t>
        </is>
      </c>
      <c r="AL316" t="inlineStr">
        <is>
          <t>air::urban air close to ground</t>
        </is>
      </c>
      <c r="AM316" t="inlineStr">
        <is>
          <t>air::urban air close to ground</t>
        </is>
      </c>
      <c r="AN316" t="inlineStr">
        <is>
          <t>air::urban air close to ground</t>
        </is>
      </c>
      <c r="AO316" t="inlineStr">
        <is>
          <t>air::urban air close to ground</t>
        </is>
      </c>
      <c r="AP316" t="inlineStr">
        <is>
          <t>air::urban air close to ground</t>
        </is>
      </c>
      <c r="AQ316" t="inlineStr">
        <is>
          <t>air::urban air close to ground</t>
        </is>
      </c>
      <c r="AR316" t="inlineStr">
        <is>
          <t>air::urban air close to ground</t>
        </is>
      </c>
      <c r="AS316" t="inlineStr">
        <is>
          <t>air::urban air close to ground</t>
        </is>
      </c>
      <c r="AT316" t="inlineStr">
        <is>
          <t>air::urban air close to ground</t>
        </is>
      </c>
      <c r="AU316" t="inlineStr">
        <is>
          <t>air::urban air close to ground</t>
        </is>
      </c>
      <c r="AV316" t="inlineStr">
        <is>
          <t>air::urban air close to ground</t>
        </is>
      </c>
      <c r="AW316" t="inlineStr">
        <is>
          <t>air::urban air close to ground</t>
        </is>
      </c>
      <c r="AX316" t="inlineStr">
        <is>
          <t>air::urban air close to ground</t>
        </is>
      </c>
      <c r="AY316" t="inlineStr">
        <is>
          <t>air::urban air close to ground</t>
        </is>
      </c>
      <c r="AZ316" t="inlineStr">
        <is>
          <t>air::urban air close to ground</t>
        </is>
      </c>
      <c r="BA316" t="inlineStr">
        <is>
          <t>air::urban air close to ground</t>
        </is>
      </c>
      <c r="BB316" t="inlineStr">
        <is>
          <t>air::urban air close to ground</t>
        </is>
      </c>
      <c r="BC316" t="inlineStr">
        <is>
          <t>air::urban air close to ground</t>
        </is>
      </c>
      <c r="BD316" t="inlineStr">
        <is>
          <t>air::urban air close to ground</t>
        </is>
      </c>
      <c r="BE316" t="inlineStr">
        <is>
          <t>air::urban air close to ground</t>
        </is>
      </c>
      <c r="BF316" t="inlineStr">
        <is>
          <t>air::urban air close to ground</t>
        </is>
      </c>
      <c r="BG316" t="inlineStr">
        <is>
          <t>air::urban air close to ground</t>
        </is>
      </c>
      <c r="BH316" t="inlineStr">
        <is>
          <t>air::urban air close to ground</t>
        </is>
      </c>
      <c r="BI316" t="inlineStr">
        <is>
          <t>air::urban air close to ground</t>
        </is>
      </c>
    </row>
    <row r="317">
      <c r="A317" t="inlineStr">
        <is>
          <t>Scooter, gasoline, &lt;4kW, EURO-5</t>
        </is>
      </c>
      <c r="S317" t="inlineStr">
        <is>
          <t>air::urban air close to ground</t>
        </is>
      </c>
      <c r="T317" t="inlineStr">
        <is>
          <t>air::urban air close to ground</t>
        </is>
      </c>
      <c r="U317" t="inlineStr">
        <is>
          <t>air::urban air close to ground</t>
        </is>
      </c>
      <c r="V317" t="inlineStr">
        <is>
          <t>air::urban air close to ground</t>
        </is>
      </c>
      <c r="W317" t="inlineStr">
        <is>
          <t>air::urban air close to ground</t>
        </is>
      </c>
      <c r="X317" t="inlineStr">
        <is>
          <t>air::urban air close to ground</t>
        </is>
      </c>
      <c r="Y317" t="inlineStr">
        <is>
          <t>air::urban air close to ground</t>
        </is>
      </c>
      <c r="Z317" t="inlineStr">
        <is>
          <t>air::urban air close to ground</t>
        </is>
      </c>
      <c r="AA317" t="inlineStr">
        <is>
          <t>air::urban air close to ground</t>
        </is>
      </c>
      <c r="AB317" t="inlineStr">
        <is>
          <t>air::urban air close to ground</t>
        </is>
      </c>
      <c r="AC317" t="inlineStr">
        <is>
          <t>air::urban air close to ground</t>
        </is>
      </c>
      <c r="AD317" t="inlineStr">
        <is>
          <t>air::urban air close to ground</t>
        </is>
      </c>
      <c r="AE317" t="inlineStr">
        <is>
          <t>air::urban air close to ground</t>
        </is>
      </c>
      <c r="AF317" t="inlineStr">
        <is>
          <t>air::urban air close to ground</t>
        </is>
      </c>
      <c r="AG317" t="inlineStr">
        <is>
          <t>air::urban air close to ground</t>
        </is>
      </c>
      <c r="AH317" t="inlineStr">
        <is>
          <t>air::urban air close to ground</t>
        </is>
      </c>
      <c r="AI317" t="inlineStr">
        <is>
          <t>air::urban air close to ground</t>
        </is>
      </c>
      <c r="AJ317" t="inlineStr">
        <is>
          <t>air::urban air close to ground</t>
        </is>
      </c>
      <c r="AK317" t="inlineStr">
        <is>
          <t>air::urban air close to ground</t>
        </is>
      </c>
      <c r="AL317" t="inlineStr">
        <is>
          <t>air::urban air close to ground</t>
        </is>
      </c>
      <c r="AM317" t="inlineStr">
        <is>
          <t>air::urban air close to ground</t>
        </is>
      </c>
      <c r="AN317" t="inlineStr">
        <is>
          <t>air::urban air close to ground</t>
        </is>
      </c>
      <c r="AO317" t="inlineStr">
        <is>
          <t>air::urban air close to ground</t>
        </is>
      </c>
      <c r="AP317" t="inlineStr">
        <is>
          <t>air::urban air close to ground</t>
        </is>
      </c>
      <c r="AQ317" t="inlineStr">
        <is>
          <t>air::urban air close to ground</t>
        </is>
      </c>
      <c r="AR317" t="inlineStr">
        <is>
          <t>air::urban air close to ground</t>
        </is>
      </c>
      <c r="AS317" t="inlineStr">
        <is>
          <t>air::urban air close to ground</t>
        </is>
      </c>
      <c r="AT317" t="inlineStr">
        <is>
          <t>air::urban air close to ground</t>
        </is>
      </c>
      <c r="AU317" t="inlineStr">
        <is>
          <t>air::urban air close to ground</t>
        </is>
      </c>
      <c r="AV317" t="inlineStr">
        <is>
          <t>air::urban air close to ground</t>
        </is>
      </c>
      <c r="AW317" t="inlineStr">
        <is>
          <t>air::urban air close to ground</t>
        </is>
      </c>
      <c r="AX317" t="inlineStr">
        <is>
          <t>air::urban air close to ground</t>
        </is>
      </c>
      <c r="AY317" t="inlineStr">
        <is>
          <t>air::urban air close to ground</t>
        </is>
      </c>
      <c r="AZ317" t="inlineStr">
        <is>
          <t>air::urban air close to ground</t>
        </is>
      </c>
      <c r="BA317" t="inlineStr">
        <is>
          <t>air::urban air close to ground</t>
        </is>
      </c>
      <c r="BB317" t="inlineStr">
        <is>
          <t>air::urban air close to ground</t>
        </is>
      </c>
      <c r="BC317" t="inlineStr">
        <is>
          <t>air::urban air close to ground</t>
        </is>
      </c>
      <c r="BD317" t="inlineStr">
        <is>
          <t>air::urban air close to ground</t>
        </is>
      </c>
      <c r="BE317" t="inlineStr">
        <is>
          <t>air::urban air close to ground</t>
        </is>
      </c>
      <c r="BF317" t="inlineStr">
        <is>
          <t>air::urban air close to ground</t>
        </is>
      </c>
      <c r="BG317" t="inlineStr">
        <is>
          <t>air::urban air close to ground</t>
        </is>
      </c>
      <c r="BH317" t="inlineStr">
        <is>
          <t>air::urban air close to ground</t>
        </is>
      </c>
      <c r="BI317" t="inlineStr">
        <is>
          <t>air::urban air close to ground</t>
        </is>
      </c>
    </row>
    <row r="318">
      <c r="A318" t="inlineStr">
        <is>
          <t>Scooter, gasoline, 4-11kW, EURO-3</t>
        </is>
      </c>
      <c r="S318" t="inlineStr">
        <is>
          <t>air::urban air close to ground</t>
        </is>
      </c>
      <c r="T318" t="inlineStr">
        <is>
          <t>air::urban air close to ground</t>
        </is>
      </c>
      <c r="U318" t="inlineStr">
        <is>
          <t>air::urban air close to ground</t>
        </is>
      </c>
      <c r="V318" t="inlineStr">
        <is>
          <t>air::urban air close to ground</t>
        </is>
      </c>
      <c r="W318" t="inlineStr">
        <is>
          <t>air::urban air close to ground</t>
        </is>
      </c>
      <c r="X318" t="inlineStr">
        <is>
          <t>air::urban air close to ground</t>
        </is>
      </c>
      <c r="Y318" t="inlineStr">
        <is>
          <t>air::urban air close to ground</t>
        </is>
      </c>
      <c r="Z318" t="inlineStr">
        <is>
          <t>air::urban air close to ground</t>
        </is>
      </c>
      <c r="AA318" t="inlineStr">
        <is>
          <t>air::urban air close to ground</t>
        </is>
      </c>
      <c r="AB318" t="inlineStr">
        <is>
          <t>air::urban air close to ground</t>
        </is>
      </c>
      <c r="AC318" t="inlineStr">
        <is>
          <t>air::urban air close to ground</t>
        </is>
      </c>
      <c r="AD318" t="inlineStr">
        <is>
          <t>air::urban air close to ground</t>
        </is>
      </c>
      <c r="AE318" t="inlineStr">
        <is>
          <t>air::urban air close to ground</t>
        </is>
      </c>
      <c r="AF318" t="inlineStr">
        <is>
          <t>air::urban air close to ground</t>
        </is>
      </c>
      <c r="AG318" t="inlineStr">
        <is>
          <t>air::urban air close to ground</t>
        </is>
      </c>
      <c r="AH318" t="inlineStr">
        <is>
          <t>air::urban air close to ground</t>
        </is>
      </c>
      <c r="AI318" t="inlineStr">
        <is>
          <t>air::urban air close to ground</t>
        </is>
      </c>
      <c r="AJ318" t="inlineStr">
        <is>
          <t>air::urban air close to ground</t>
        </is>
      </c>
      <c r="AK318" t="inlineStr">
        <is>
          <t>air::urban air close to ground</t>
        </is>
      </c>
      <c r="AL318" t="inlineStr">
        <is>
          <t>air::urban air close to ground</t>
        </is>
      </c>
      <c r="AM318" t="inlineStr">
        <is>
          <t>air::urban air close to ground</t>
        </is>
      </c>
      <c r="AN318" t="inlineStr">
        <is>
          <t>air::urban air close to ground</t>
        </is>
      </c>
      <c r="AO318" t="inlineStr">
        <is>
          <t>air::urban air close to ground</t>
        </is>
      </c>
      <c r="AP318" t="inlineStr">
        <is>
          <t>air::urban air close to ground</t>
        </is>
      </c>
      <c r="AQ318" t="inlineStr">
        <is>
          <t>air::urban air close to ground</t>
        </is>
      </c>
      <c r="AR318" t="inlineStr">
        <is>
          <t>air::urban air close to ground</t>
        </is>
      </c>
      <c r="AS318" t="inlineStr">
        <is>
          <t>air::urban air close to ground</t>
        </is>
      </c>
      <c r="AT318" t="inlineStr">
        <is>
          <t>air::urban air close to ground</t>
        </is>
      </c>
      <c r="AU318" t="inlineStr">
        <is>
          <t>air::urban air close to ground</t>
        </is>
      </c>
      <c r="AV318" t="inlineStr">
        <is>
          <t>air::urban air close to ground</t>
        </is>
      </c>
      <c r="AW318" t="inlineStr">
        <is>
          <t>air::urban air close to ground</t>
        </is>
      </c>
      <c r="AX318" t="inlineStr">
        <is>
          <t>air::urban air close to ground</t>
        </is>
      </c>
      <c r="AY318" t="inlineStr">
        <is>
          <t>air::urban air close to ground</t>
        </is>
      </c>
      <c r="AZ318" t="inlineStr">
        <is>
          <t>air::urban air close to ground</t>
        </is>
      </c>
      <c r="BA318" t="inlineStr">
        <is>
          <t>air::urban air close to ground</t>
        </is>
      </c>
      <c r="BB318" t="inlineStr">
        <is>
          <t>air::urban air close to ground</t>
        </is>
      </c>
      <c r="BC318" t="inlineStr">
        <is>
          <t>air::urban air close to ground</t>
        </is>
      </c>
      <c r="BD318" t="inlineStr">
        <is>
          <t>air::urban air close to ground</t>
        </is>
      </c>
      <c r="BE318" t="inlineStr">
        <is>
          <t>air::urban air close to ground</t>
        </is>
      </c>
      <c r="BF318" t="inlineStr">
        <is>
          <t>air::urban air close to ground</t>
        </is>
      </c>
      <c r="BG318" t="inlineStr">
        <is>
          <t>air::urban air close to ground</t>
        </is>
      </c>
      <c r="BH318" t="inlineStr">
        <is>
          <t>air::urban air close to ground</t>
        </is>
      </c>
      <c r="BI318" t="inlineStr">
        <is>
          <t>air::urban air close to ground</t>
        </is>
      </c>
    </row>
    <row r="319">
      <c r="A319" t="inlineStr">
        <is>
          <t>Scooter, gasoline, 4-11kW, EURO-4</t>
        </is>
      </c>
      <c r="S319" t="inlineStr">
        <is>
          <t>air::urban air close to ground</t>
        </is>
      </c>
      <c r="T319" t="inlineStr">
        <is>
          <t>air::urban air close to ground</t>
        </is>
      </c>
      <c r="U319" t="inlineStr">
        <is>
          <t>air::urban air close to ground</t>
        </is>
      </c>
      <c r="V319" t="inlineStr">
        <is>
          <t>air::urban air close to ground</t>
        </is>
      </c>
      <c r="W319" t="inlineStr">
        <is>
          <t>air::urban air close to ground</t>
        </is>
      </c>
      <c r="X319" t="inlineStr">
        <is>
          <t>air::urban air close to ground</t>
        </is>
      </c>
      <c r="Y319" t="inlineStr">
        <is>
          <t>air::urban air close to ground</t>
        </is>
      </c>
      <c r="Z319" t="inlineStr">
        <is>
          <t>air::urban air close to ground</t>
        </is>
      </c>
      <c r="AA319" t="inlineStr">
        <is>
          <t>air::urban air close to ground</t>
        </is>
      </c>
      <c r="AB319" t="inlineStr">
        <is>
          <t>air::urban air close to ground</t>
        </is>
      </c>
      <c r="AC319" t="inlineStr">
        <is>
          <t>air::urban air close to ground</t>
        </is>
      </c>
      <c r="AD319" t="inlineStr">
        <is>
          <t>air::urban air close to ground</t>
        </is>
      </c>
      <c r="AE319" t="inlineStr">
        <is>
          <t>air::urban air close to ground</t>
        </is>
      </c>
      <c r="AF319" t="inlineStr">
        <is>
          <t>air::urban air close to ground</t>
        </is>
      </c>
      <c r="AG319" t="inlineStr">
        <is>
          <t>air::urban air close to ground</t>
        </is>
      </c>
      <c r="AH319" t="inlineStr">
        <is>
          <t>air::urban air close to ground</t>
        </is>
      </c>
      <c r="AI319" t="inlineStr">
        <is>
          <t>air::urban air close to ground</t>
        </is>
      </c>
      <c r="AJ319" t="inlineStr">
        <is>
          <t>air::urban air close to ground</t>
        </is>
      </c>
      <c r="AK319" t="inlineStr">
        <is>
          <t>air::urban air close to ground</t>
        </is>
      </c>
      <c r="AL319" t="inlineStr">
        <is>
          <t>air::urban air close to ground</t>
        </is>
      </c>
      <c r="AM319" t="inlineStr">
        <is>
          <t>air::urban air close to ground</t>
        </is>
      </c>
      <c r="AN319" t="inlineStr">
        <is>
          <t>air::urban air close to ground</t>
        </is>
      </c>
      <c r="AO319" t="inlineStr">
        <is>
          <t>air::urban air close to ground</t>
        </is>
      </c>
      <c r="AP319" t="inlineStr">
        <is>
          <t>air::urban air close to ground</t>
        </is>
      </c>
      <c r="AQ319" t="inlineStr">
        <is>
          <t>air::urban air close to ground</t>
        </is>
      </c>
      <c r="AR319" t="inlineStr">
        <is>
          <t>air::urban air close to ground</t>
        </is>
      </c>
      <c r="AS319" t="inlineStr">
        <is>
          <t>air::urban air close to ground</t>
        </is>
      </c>
      <c r="AT319" t="inlineStr">
        <is>
          <t>air::urban air close to ground</t>
        </is>
      </c>
      <c r="AU319" t="inlineStr">
        <is>
          <t>air::urban air close to ground</t>
        </is>
      </c>
      <c r="AV319" t="inlineStr">
        <is>
          <t>air::urban air close to ground</t>
        </is>
      </c>
      <c r="AW319" t="inlineStr">
        <is>
          <t>air::urban air close to ground</t>
        </is>
      </c>
      <c r="AX319" t="inlineStr">
        <is>
          <t>air::urban air close to ground</t>
        </is>
      </c>
      <c r="AY319" t="inlineStr">
        <is>
          <t>air::urban air close to ground</t>
        </is>
      </c>
      <c r="AZ319" t="inlineStr">
        <is>
          <t>air::urban air close to ground</t>
        </is>
      </c>
      <c r="BA319" t="inlineStr">
        <is>
          <t>air::urban air close to ground</t>
        </is>
      </c>
      <c r="BB319" t="inlineStr">
        <is>
          <t>air::urban air close to ground</t>
        </is>
      </c>
      <c r="BC319" t="inlineStr">
        <is>
          <t>air::urban air close to ground</t>
        </is>
      </c>
      <c r="BD319" t="inlineStr">
        <is>
          <t>air::urban air close to ground</t>
        </is>
      </c>
      <c r="BE319" t="inlineStr">
        <is>
          <t>air::urban air close to ground</t>
        </is>
      </c>
      <c r="BF319" t="inlineStr">
        <is>
          <t>air::urban air close to ground</t>
        </is>
      </c>
      <c r="BG319" t="inlineStr">
        <is>
          <t>air::urban air close to ground</t>
        </is>
      </c>
      <c r="BH319" t="inlineStr">
        <is>
          <t>air::urban air close to ground</t>
        </is>
      </c>
      <c r="BI319" t="inlineStr">
        <is>
          <t>air::urban air close to ground</t>
        </is>
      </c>
    </row>
    <row r="320">
      <c r="A320" t="inlineStr">
        <is>
          <t>Scooter, gasoline, 4-11kW, EURO-5</t>
        </is>
      </c>
      <c r="S320" t="inlineStr">
        <is>
          <t>air::urban air close to ground</t>
        </is>
      </c>
      <c r="T320" t="inlineStr">
        <is>
          <t>air::urban air close to ground</t>
        </is>
      </c>
      <c r="U320" t="inlineStr">
        <is>
          <t>air::urban air close to ground</t>
        </is>
      </c>
      <c r="V320" t="inlineStr">
        <is>
          <t>air::urban air close to ground</t>
        </is>
      </c>
      <c r="W320" t="inlineStr">
        <is>
          <t>air::urban air close to ground</t>
        </is>
      </c>
      <c r="X320" t="inlineStr">
        <is>
          <t>air::urban air close to ground</t>
        </is>
      </c>
      <c r="Y320" t="inlineStr">
        <is>
          <t>air::urban air close to ground</t>
        </is>
      </c>
      <c r="Z320" t="inlineStr">
        <is>
          <t>air::urban air close to ground</t>
        </is>
      </c>
      <c r="AA320" t="inlineStr">
        <is>
          <t>air::urban air close to ground</t>
        </is>
      </c>
      <c r="AB320" t="inlineStr">
        <is>
          <t>air::urban air close to ground</t>
        </is>
      </c>
      <c r="AC320" t="inlineStr">
        <is>
          <t>air::urban air close to ground</t>
        </is>
      </c>
      <c r="AD320" t="inlineStr">
        <is>
          <t>air::urban air close to ground</t>
        </is>
      </c>
      <c r="AE320" t="inlineStr">
        <is>
          <t>air::urban air close to ground</t>
        </is>
      </c>
      <c r="AF320" t="inlineStr">
        <is>
          <t>air::urban air close to ground</t>
        </is>
      </c>
      <c r="AG320" t="inlineStr">
        <is>
          <t>air::urban air close to ground</t>
        </is>
      </c>
      <c r="AH320" t="inlineStr">
        <is>
          <t>air::urban air close to ground</t>
        </is>
      </c>
      <c r="AI320" t="inlineStr">
        <is>
          <t>air::urban air close to ground</t>
        </is>
      </c>
      <c r="AJ320" t="inlineStr">
        <is>
          <t>air::urban air close to ground</t>
        </is>
      </c>
      <c r="AK320" t="inlineStr">
        <is>
          <t>air::urban air close to ground</t>
        </is>
      </c>
      <c r="AL320" t="inlineStr">
        <is>
          <t>air::urban air close to ground</t>
        </is>
      </c>
      <c r="AM320" t="inlineStr">
        <is>
          <t>air::urban air close to ground</t>
        </is>
      </c>
      <c r="AN320" t="inlineStr">
        <is>
          <t>air::urban air close to ground</t>
        </is>
      </c>
      <c r="AO320" t="inlineStr">
        <is>
          <t>air::urban air close to ground</t>
        </is>
      </c>
      <c r="AP320" t="inlineStr">
        <is>
          <t>air::urban air close to ground</t>
        </is>
      </c>
      <c r="AQ320" t="inlineStr">
        <is>
          <t>air::urban air close to ground</t>
        </is>
      </c>
      <c r="AR320" t="inlineStr">
        <is>
          <t>air::urban air close to ground</t>
        </is>
      </c>
      <c r="AS320" t="inlineStr">
        <is>
          <t>air::urban air close to ground</t>
        </is>
      </c>
      <c r="AT320" t="inlineStr">
        <is>
          <t>air::urban air close to ground</t>
        </is>
      </c>
      <c r="AU320" t="inlineStr">
        <is>
          <t>air::urban air close to ground</t>
        </is>
      </c>
      <c r="AV320" t="inlineStr">
        <is>
          <t>air::urban air close to ground</t>
        </is>
      </c>
      <c r="AW320" t="inlineStr">
        <is>
          <t>air::urban air close to ground</t>
        </is>
      </c>
      <c r="AX320" t="inlineStr">
        <is>
          <t>air::urban air close to ground</t>
        </is>
      </c>
      <c r="AY320" t="inlineStr">
        <is>
          <t>air::urban air close to ground</t>
        </is>
      </c>
      <c r="AZ320" t="inlineStr">
        <is>
          <t>air::urban air close to ground</t>
        </is>
      </c>
      <c r="BA320" t="inlineStr">
        <is>
          <t>air::urban air close to ground</t>
        </is>
      </c>
      <c r="BB320" t="inlineStr">
        <is>
          <t>air::urban air close to ground</t>
        </is>
      </c>
      <c r="BC320" t="inlineStr">
        <is>
          <t>air::urban air close to ground</t>
        </is>
      </c>
      <c r="BD320" t="inlineStr">
        <is>
          <t>air::urban air close to ground</t>
        </is>
      </c>
      <c r="BE320" t="inlineStr">
        <is>
          <t>air::urban air close to ground</t>
        </is>
      </c>
      <c r="BF320" t="inlineStr">
        <is>
          <t>air::urban air close to ground</t>
        </is>
      </c>
      <c r="BG320" t="inlineStr">
        <is>
          <t>air::urban air close to ground</t>
        </is>
      </c>
      <c r="BH320" t="inlineStr">
        <is>
          <t>air::urban air close to ground</t>
        </is>
      </c>
      <c r="BI320" t="inlineStr">
        <is>
          <t>air::urban air close to ground</t>
        </is>
      </c>
    </row>
    <row r="321">
      <c r="A321" t="inlineStr">
        <is>
          <t>Scooter, battery electric, &lt;4kW</t>
        </is>
      </c>
      <c r="S321" t="inlineStr">
        <is>
          <t>air::urban air close to ground</t>
        </is>
      </c>
      <c r="T321" t="inlineStr">
        <is>
          <t>air::urban air close to ground</t>
        </is>
      </c>
      <c r="U321" t="inlineStr">
        <is>
          <t>air::urban air close to ground</t>
        </is>
      </c>
      <c r="V321" t="inlineStr">
        <is>
          <t>air::urban air close to ground</t>
        </is>
      </c>
      <c r="W321" t="inlineStr">
        <is>
          <t>air::urban air close to ground</t>
        </is>
      </c>
      <c r="X321" t="inlineStr">
        <is>
          <t>air::urban air close to ground</t>
        </is>
      </c>
      <c r="Y321" t="inlineStr">
        <is>
          <t>air::urban air close to ground</t>
        </is>
      </c>
      <c r="Z321" t="inlineStr">
        <is>
          <t>air::urban air close to ground</t>
        </is>
      </c>
      <c r="AA321" t="inlineStr">
        <is>
          <t>air::urban air close to ground</t>
        </is>
      </c>
      <c r="AB321" t="inlineStr">
        <is>
          <t>air::urban air close to ground</t>
        </is>
      </c>
      <c r="AC321" t="inlineStr">
        <is>
          <t>air::urban air close to ground</t>
        </is>
      </c>
      <c r="AD321" t="inlineStr">
        <is>
          <t>air::urban air close to ground</t>
        </is>
      </c>
      <c r="AE321" t="inlineStr">
        <is>
          <t>air::urban air close to ground</t>
        </is>
      </c>
      <c r="AF321" t="inlineStr">
        <is>
          <t>air::urban air close to ground</t>
        </is>
      </c>
      <c r="AG321" t="inlineStr">
        <is>
          <t>air::urban air close to ground</t>
        </is>
      </c>
      <c r="AH321" t="inlineStr">
        <is>
          <t>air::urban air close to ground</t>
        </is>
      </c>
      <c r="AI321" t="inlineStr">
        <is>
          <t>air::urban air close to ground</t>
        </is>
      </c>
      <c r="AJ321" t="inlineStr">
        <is>
          <t>air::urban air close to ground</t>
        </is>
      </c>
      <c r="AK321" t="inlineStr">
        <is>
          <t>air::urban air close to ground</t>
        </is>
      </c>
      <c r="AL321" t="inlineStr">
        <is>
          <t>air::urban air close to ground</t>
        </is>
      </c>
      <c r="AM321" t="inlineStr">
        <is>
          <t>air::urban air close to ground</t>
        </is>
      </c>
      <c r="AN321" t="inlineStr">
        <is>
          <t>air::urban air close to ground</t>
        </is>
      </c>
      <c r="AO321" t="inlineStr">
        <is>
          <t>air::urban air close to ground</t>
        </is>
      </c>
      <c r="AP321" t="inlineStr">
        <is>
          <t>air::urban air close to ground</t>
        </is>
      </c>
      <c r="AQ321" t="inlineStr">
        <is>
          <t>air::urban air close to ground</t>
        </is>
      </c>
      <c r="AR321" t="inlineStr">
        <is>
          <t>air::urban air close to ground</t>
        </is>
      </c>
      <c r="AS321" t="inlineStr">
        <is>
          <t>air::urban air close to ground</t>
        </is>
      </c>
      <c r="AT321" t="inlineStr">
        <is>
          <t>air::urban air close to ground</t>
        </is>
      </c>
      <c r="AU321" t="inlineStr">
        <is>
          <t>air::urban air close to ground</t>
        </is>
      </c>
      <c r="AV321" t="inlineStr">
        <is>
          <t>air::urban air close to ground</t>
        </is>
      </c>
      <c r="AW321" t="inlineStr">
        <is>
          <t>air::urban air close to ground</t>
        </is>
      </c>
      <c r="AX321" t="inlineStr">
        <is>
          <t>air::urban air close to ground</t>
        </is>
      </c>
      <c r="AY321" t="inlineStr">
        <is>
          <t>air::urban air close to ground</t>
        </is>
      </c>
      <c r="AZ321" t="inlineStr">
        <is>
          <t>air::urban air close to ground</t>
        </is>
      </c>
      <c r="BA321" t="inlineStr">
        <is>
          <t>air::urban air close to ground</t>
        </is>
      </c>
      <c r="BB321" t="inlineStr">
        <is>
          <t>air::urban air close to ground</t>
        </is>
      </c>
      <c r="BC321" t="inlineStr">
        <is>
          <t>air::urban air close to ground</t>
        </is>
      </c>
      <c r="BD321" t="inlineStr">
        <is>
          <t>air::urban air close to ground</t>
        </is>
      </c>
      <c r="BE321" t="inlineStr">
        <is>
          <t>air::urban air close to ground</t>
        </is>
      </c>
      <c r="BF321" t="inlineStr">
        <is>
          <t>air::urban air close to ground</t>
        </is>
      </c>
      <c r="BG321" t="inlineStr">
        <is>
          <t>air::urban air close to ground</t>
        </is>
      </c>
      <c r="BH321" t="inlineStr">
        <is>
          <t>air::urban air close to ground</t>
        </is>
      </c>
      <c r="BI321" t="inlineStr">
        <is>
          <t>air::urban air close to ground</t>
        </is>
      </c>
    </row>
    <row r="322">
      <c r="A322" t="inlineStr">
        <is>
          <t>Scooter, battery electric, 4-11kW</t>
        </is>
      </c>
      <c r="S322" t="inlineStr">
        <is>
          <t>air::urban air close to ground</t>
        </is>
      </c>
      <c r="T322" t="inlineStr">
        <is>
          <t>air::urban air close to ground</t>
        </is>
      </c>
      <c r="U322" t="inlineStr">
        <is>
          <t>air::urban air close to ground</t>
        </is>
      </c>
      <c r="V322" t="inlineStr">
        <is>
          <t>air::urban air close to ground</t>
        </is>
      </c>
      <c r="W322" t="inlineStr">
        <is>
          <t>air::urban air close to ground</t>
        </is>
      </c>
      <c r="X322" t="inlineStr">
        <is>
          <t>air::urban air close to ground</t>
        </is>
      </c>
      <c r="Y322" t="inlineStr">
        <is>
          <t>air::urban air close to ground</t>
        </is>
      </c>
      <c r="Z322" t="inlineStr">
        <is>
          <t>air::urban air close to ground</t>
        </is>
      </c>
      <c r="AA322" t="inlineStr">
        <is>
          <t>air::urban air close to ground</t>
        </is>
      </c>
      <c r="AB322" t="inlineStr">
        <is>
          <t>air::urban air close to ground</t>
        </is>
      </c>
      <c r="AC322" t="inlineStr">
        <is>
          <t>air::urban air close to ground</t>
        </is>
      </c>
      <c r="AD322" t="inlineStr">
        <is>
          <t>air::urban air close to ground</t>
        </is>
      </c>
      <c r="AE322" t="inlineStr">
        <is>
          <t>air::urban air close to ground</t>
        </is>
      </c>
      <c r="AF322" t="inlineStr">
        <is>
          <t>air::urban air close to ground</t>
        </is>
      </c>
      <c r="AG322" t="inlineStr">
        <is>
          <t>air::urban air close to ground</t>
        </is>
      </c>
      <c r="AH322" t="inlineStr">
        <is>
          <t>air::urban air close to ground</t>
        </is>
      </c>
      <c r="AI322" t="inlineStr">
        <is>
          <t>air::urban air close to ground</t>
        </is>
      </c>
      <c r="AJ322" t="inlineStr">
        <is>
          <t>air::urban air close to ground</t>
        </is>
      </c>
      <c r="AK322" t="inlineStr">
        <is>
          <t>air::urban air close to ground</t>
        </is>
      </c>
      <c r="AL322" t="inlineStr">
        <is>
          <t>air::urban air close to ground</t>
        </is>
      </c>
      <c r="AM322" t="inlineStr">
        <is>
          <t>air::urban air close to ground</t>
        </is>
      </c>
      <c r="AN322" t="inlineStr">
        <is>
          <t>air::urban air close to ground</t>
        </is>
      </c>
      <c r="AO322" t="inlineStr">
        <is>
          <t>air::urban air close to ground</t>
        </is>
      </c>
      <c r="AP322" t="inlineStr">
        <is>
          <t>air::urban air close to ground</t>
        </is>
      </c>
      <c r="AQ322" t="inlineStr">
        <is>
          <t>air::urban air close to ground</t>
        </is>
      </c>
      <c r="AR322" t="inlineStr">
        <is>
          <t>air::urban air close to ground</t>
        </is>
      </c>
      <c r="AS322" t="inlineStr">
        <is>
          <t>air::urban air close to ground</t>
        </is>
      </c>
      <c r="AT322" t="inlineStr">
        <is>
          <t>air::urban air close to ground</t>
        </is>
      </c>
      <c r="AU322" t="inlineStr">
        <is>
          <t>air::urban air close to ground</t>
        </is>
      </c>
      <c r="AV322" t="inlineStr">
        <is>
          <t>air::urban air close to ground</t>
        </is>
      </c>
      <c r="AW322" t="inlineStr">
        <is>
          <t>air::urban air close to ground</t>
        </is>
      </c>
      <c r="AX322" t="inlineStr">
        <is>
          <t>air::urban air close to ground</t>
        </is>
      </c>
      <c r="AY322" t="inlineStr">
        <is>
          <t>air::urban air close to ground</t>
        </is>
      </c>
      <c r="AZ322" t="inlineStr">
        <is>
          <t>air::urban air close to ground</t>
        </is>
      </c>
      <c r="BA322" t="inlineStr">
        <is>
          <t>air::urban air close to ground</t>
        </is>
      </c>
      <c r="BB322" t="inlineStr">
        <is>
          <t>air::urban air close to ground</t>
        </is>
      </c>
      <c r="BC322" t="inlineStr">
        <is>
          <t>air::urban air close to ground</t>
        </is>
      </c>
      <c r="BD322" t="inlineStr">
        <is>
          <t>air::urban air close to ground</t>
        </is>
      </c>
      <c r="BE322" t="inlineStr">
        <is>
          <t>air::urban air close to ground</t>
        </is>
      </c>
      <c r="BF322" t="inlineStr">
        <is>
          <t>air::urban air close to ground</t>
        </is>
      </c>
      <c r="BG322" t="inlineStr">
        <is>
          <t>air::urban air close to ground</t>
        </is>
      </c>
      <c r="BH322" t="inlineStr">
        <is>
          <t>air::urban air close to ground</t>
        </is>
      </c>
      <c r="BI322" t="inlineStr">
        <is>
          <t>air::urban air close to ground</t>
        </is>
      </c>
    </row>
    <row r="323">
      <c r="A323" t="inlineStr">
        <is>
          <t>Motorbike, gasoline, 4-11kW, EURO-3</t>
        </is>
      </c>
      <c r="S323" t="inlineStr">
        <is>
          <t>air::urban air close to ground</t>
        </is>
      </c>
      <c r="T323" t="inlineStr">
        <is>
          <t>air::urban air close to ground</t>
        </is>
      </c>
      <c r="U323" t="inlineStr">
        <is>
          <t>air::urban air close to ground</t>
        </is>
      </c>
      <c r="V323" t="inlineStr">
        <is>
          <t>air::urban air close to ground</t>
        </is>
      </c>
      <c r="W323" t="inlineStr">
        <is>
          <t>air::urban air close to ground</t>
        </is>
      </c>
      <c r="X323" t="inlineStr">
        <is>
          <t>air::urban air close to ground</t>
        </is>
      </c>
      <c r="Y323" t="inlineStr">
        <is>
          <t>air::urban air close to ground</t>
        </is>
      </c>
      <c r="Z323" t="inlineStr">
        <is>
          <t>air::urban air close to ground</t>
        </is>
      </c>
      <c r="AA323" t="inlineStr">
        <is>
          <t>air::urban air close to ground</t>
        </is>
      </c>
      <c r="AB323" t="inlineStr">
        <is>
          <t>air::urban air close to ground</t>
        </is>
      </c>
      <c r="AC323" t="inlineStr">
        <is>
          <t>air::urban air close to ground</t>
        </is>
      </c>
      <c r="AD323" t="inlineStr">
        <is>
          <t>air::urban air close to ground</t>
        </is>
      </c>
      <c r="AE323" t="inlineStr">
        <is>
          <t>air::urban air close to ground</t>
        </is>
      </c>
      <c r="AF323" t="inlineStr">
        <is>
          <t>air::urban air close to ground</t>
        </is>
      </c>
      <c r="AG323" t="inlineStr">
        <is>
          <t>air::urban air close to ground</t>
        </is>
      </c>
      <c r="AH323" t="inlineStr">
        <is>
          <t>air::urban air close to ground</t>
        </is>
      </c>
      <c r="AI323" t="inlineStr">
        <is>
          <t>air::urban air close to ground</t>
        </is>
      </c>
      <c r="AJ323" t="inlineStr">
        <is>
          <t>air::urban air close to ground</t>
        </is>
      </c>
      <c r="AK323" t="inlineStr">
        <is>
          <t>air::urban air close to ground</t>
        </is>
      </c>
      <c r="AL323" t="inlineStr">
        <is>
          <t>air::urban air close to ground</t>
        </is>
      </c>
      <c r="AM323" t="inlineStr">
        <is>
          <t>air::urban air close to ground</t>
        </is>
      </c>
      <c r="AN323" t="inlineStr">
        <is>
          <t>air::urban air close to ground</t>
        </is>
      </c>
      <c r="AO323" t="inlineStr">
        <is>
          <t>air::urban air close to ground</t>
        </is>
      </c>
      <c r="AP323" t="inlineStr">
        <is>
          <t>air::urban air close to ground</t>
        </is>
      </c>
      <c r="AQ323" t="inlineStr">
        <is>
          <t>air::urban air close to ground</t>
        </is>
      </c>
      <c r="AR323" t="inlineStr">
        <is>
          <t>air::urban air close to ground</t>
        </is>
      </c>
      <c r="AS323" t="inlineStr">
        <is>
          <t>air::urban air close to ground</t>
        </is>
      </c>
      <c r="AT323" t="inlineStr">
        <is>
          <t>air::urban air close to ground</t>
        </is>
      </c>
      <c r="AU323" t="inlineStr">
        <is>
          <t>air::urban air close to ground</t>
        </is>
      </c>
      <c r="AV323" t="inlineStr">
        <is>
          <t>air::urban air close to ground</t>
        </is>
      </c>
      <c r="AW323" t="inlineStr">
        <is>
          <t>air::urban air close to ground</t>
        </is>
      </c>
      <c r="AX323" t="inlineStr">
        <is>
          <t>air::urban air close to ground</t>
        </is>
      </c>
      <c r="AY323" t="inlineStr">
        <is>
          <t>air::urban air close to ground</t>
        </is>
      </c>
      <c r="AZ323" t="inlineStr">
        <is>
          <t>air::urban air close to ground</t>
        </is>
      </c>
      <c r="BA323" t="inlineStr">
        <is>
          <t>air::urban air close to ground</t>
        </is>
      </c>
      <c r="BB323" t="inlineStr">
        <is>
          <t>air::urban air close to ground</t>
        </is>
      </c>
      <c r="BC323" t="inlineStr">
        <is>
          <t>air::urban air close to ground</t>
        </is>
      </c>
      <c r="BD323" t="inlineStr">
        <is>
          <t>air::urban air close to ground</t>
        </is>
      </c>
      <c r="BE323" t="inlineStr">
        <is>
          <t>air::urban air close to ground</t>
        </is>
      </c>
      <c r="BF323" t="inlineStr">
        <is>
          <t>air::urban air close to ground</t>
        </is>
      </c>
      <c r="BG323" t="inlineStr">
        <is>
          <t>air::urban air close to ground</t>
        </is>
      </c>
      <c r="BH323" t="inlineStr">
        <is>
          <t>air::urban air close to ground</t>
        </is>
      </c>
      <c r="BI323" t="inlineStr">
        <is>
          <t>air::urban air close to ground</t>
        </is>
      </c>
    </row>
    <row r="324">
      <c r="A324" t="inlineStr">
        <is>
          <t>Motorbike, gasoline, 4-11kW, EURO-4</t>
        </is>
      </c>
      <c r="S324" t="inlineStr">
        <is>
          <t>air::urban air close to ground</t>
        </is>
      </c>
      <c r="T324" t="inlineStr">
        <is>
          <t>air::urban air close to ground</t>
        </is>
      </c>
      <c r="U324" t="inlineStr">
        <is>
          <t>air::urban air close to ground</t>
        </is>
      </c>
      <c r="V324" t="inlineStr">
        <is>
          <t>air::urban air close to ground</t>
        </is>
      </c>
      <c r="W324" t="inlineStr">
        <is>
          <t>air::urban air close to ground</t>
        </is>
      </c>
      <c r="X324" t="inlineStr">
        <is>
          <t>air::urban air close to ground</t>
        </is>
      </c>
      <c r="Y324" t="inlineStr">
        <is>
          <t>air::urban air close to ground</t>
        </is>
      </c>
      <c r="Z324" t="inlineStr">
        <is>
          <t>air::urban air close to ground</t>
        </is>
      </c>
      <c r="AA324" t="inlineStr">
        <is>
          <t>air::urban air close to ground</t>
        </is>
      </c>
      <c r="AB324" t="inlineStr">
        <is>
          <t>air::urban air close to ground</t>
        </is>
      </c>
      <c r="AC324" t="inlineStr">
        <is>
          <t>air::urban air close to ground</t>
        </is>
      </c>
      <c r="AD324" t="inlineStr">
        <is>
          <t>air::urban air close to ground</t>
        </is>
      </c>
      <c r="AE324" t="inlineStr">
        <is>
          <t>air::urban air close to ground</t>
        </is>
      </c>
      <c r="AF324" t="inlineStr">
        <is>
          <t>air::urban air close to ground</t>
        </is>
      </c>
      <c r="AG324" t="inlineStr">
        <is>
          <t>air::urban air close to ground</t>
        </is>
      </c>
      <c r="AH324" t="inlineStr">
        <is>
          <t>air::urban air close to ground</t>
        </is>
      </c>
      <c r="AI324" t="inlineStr">
        <is>
          <t>air::urban air close to ground</t>
        </is>
      </c>
      <c r="AJ324" t="inlineStr">
        <is>
          <t>air::urban air close to ground</t>
        </is>
      </c>
      <c r="AK324" t="inlineStr">
        <is>
          <t>air::urban air close to ground</t>
        </is>
      </c>
      <c r="AL324" t="inlineStr">
        <is>
          <t>air::urban air close to ground</t>
        </is>
      </c>
      <c r="AM324" t="inlineStr">
        <is>
          <t>air::urban air close to ground</t>
        </is>
      </c>
      <c r="AN324" t="inlineStr">
        <is>
          <t>air::urban air close to ground</t>
        </is>
      </c>
      <c r="AO324" t="inlineStr">
        <is>
          <t>air::urban air close to ground</t>
        </is>
      </c>
      <c r="AP324" t="inlineStr">
        <is>
          <t>air::urban air close to ground</t>
        </is>
      </c>
      <c r="AQ324" t="inlineStr">
        <is>
          <t>air::urban air close to ground</t>
        </is>
      </c>
      <c r="AR324" t="inlineStr">
        <is>
          <t>air::urban air close to ground</t>
        </is>
      </c>
      <c r="AS324" t="inlineStr">
        <is>
          <t>air::urban air close to ground</t>
        </is>
      </c>
      <c r="AT324" t="inlineStr">
        <is>
          <t>air::urban air close to ground</t>
        </is>
      </c>
      <c r="AU324" t="inlineStr">
        <is>
          <t>air::urban air close to ground</t>
        </is>
      </c>
      <c r="AV324" t="inlineStr">
        <is>
          <t>air::urban air close to ground</t>
        </is>
      </c>
      <c r="AW324" t="inlineStr">
        <is>
          <t>air::urban air close to ground</t>
        </is>
      </c>
      <c r="AX324" t="inlineStr">
        <is>
          <t>air::urban air close to ground</t>
        </is>
      </c>
      <c r="AY324" t="inlineStr">
        <is>
          <t>air::urban air close to ground</t>
        </is>
      </c>
      <c r="AZ324" t="inlineStr">
        <is>
          <t>air::urban air close to ground</t>
        </is>
      </c>
      <c r="BA324" t="inlineStr">
        <is>
          <t>air::urban air close to ground</t>
        </is>
      </c>
      <c r="BB324" t="inlineStr">
        <is>
          <t>air::urban air close to ground</t>
        </is>
      </c>
      <c r="BC324" t="inlineStr">
        <is>
          <t>air::urban air close to ground</t>
        </is>
      </c>
      <c r="BD324" t="inlineStr">
        <is>
          <t>air::urban air close to ground</t>
        </is>
      </c>
      <c r="BE324" t="inlineStr">
        <is>
          <t>air::urban air close to ground</t>
        </is>
      </c>
      <c r="BF324" t="inlineStr">
        <is>
          <t>air::urban air close to ground</t>
        </is>
      </c>
      <c r="BG324" t="inlineStr">
        <is>
          <t>air::urban air close to ground</t>
        </is>
      </c>
      <c r="BH324" t="inlineStr">
        <is>
          <t>air::urban air close to ground</t>
        </is>
      </c>
      <c r="BI324" t="inlineStr">
        <is>
          <t>air::urban air close to ground</t>
        </is>
      </c>
    </row>
    <row r="325">
      <c r="A325" t="inlineStr">
        <is>
          <t>Motorbike, gasoline, 4-11kW, EURO-5</t>
        </is>
      </c>
      <c r="S325" t="inlineStr">
        <is>
          <t>air::urban air close to ground</t>
        </is>
      </c>
      <c r="T325" t="inlineStr">
        <is>
          <t>air::urban air close to ground</t>
        </is>
      </c>
      <c r="U325" t="inlineStr">
        <is>
          <t>air::urban air close to ground</t>
        </is>
      </c>
      <c r="V325" t="inlineStr">
        <is>
          <t>air::urban air close to ground</t>
        </is>
      </c>
      <c r="W325" t="inlineStr">
        <is>
          <t>air::urban air close to ground</t>
        </is>
      </c>
      <c r="X325" t="inlineStr">
        <is>
          <t>air::urban air close to ground</t>
        </is>
      </c>
      <c r="Y325" t="inlineStr">
        <is>
          <t>air::urban air close to ground</t>
        </is>
      </c>
      <c r="Z325" t="inlineStr">
        <is>
          <t>air::urban air close to ground</t>
        </is>
      </c>
      <c r="AA325" t="inlineStr">
        <is>
          <t>air::urban air close to ground</t>
        </is>
      </c>
      <c r="AB325" t="inlineStr">
        <is>
          <t>air::urban air close to ground</t>
        </is>
      </c>
      <c r="AC325" t="inlineStr">
        <is>
          <t>air::urban air close to ground</t>
        </is>
      </c>
      <c r="AD325" t="inlineStr">
        <is>
          <t>air::urban air close to ground</t>
        </is>
      </c>
      <c r="AE325" t="inlineStr">
        <is>
          <t>air::urban air close to ground</t>
        </is>
      </c>
      <c r="AF325" t="inlineStr">
        <is>
          <t>air::urban air close to ground</t>
        </is>
      </c>
      <c r="AG325" t="inlineStr">
        <is>
          <t>air::urban air close to ground</t>
        </is>
      </c>
      <c r="AH325" t="inlineStr">
        <is>
          <t>air::urban air close to ground</t>
        </is>
      </c>
      <c r="AI325" t="inlineStr">
        <is>
          <t>air::urban air close to ground</t>
        </is>
      </c>
      <c r="AJ325" t="inlineStr">
        <is>
          <t>air::urban air close to ground</t>
        </is>
      </c>
      <c r="AK325" t="inlineStr">
        <is>
          <t>air::urban air close to ground</t>
        </is>
      </c>
      <c r="AL325" t="inlineStr">
        <is>
          <t>air::urban air close to ground</t>
        </is>
      </c>
      <c r="AM325" t="inlineStr">
        <is>
          <t>air::urban air close to ground</t>
        </is>
      </c>
      <c r="AN325" t="inlineStr">
        <is>
          <t>air::urban air close to ground</t>
        </is>
      </c>
      <c r="AO325" t="inlineStr">
        <is>
          <t>air::urban air close to ground</t>
        </is>
      </c>
      <c r="AP325" t="inlineStr">
        <is>
          <t>air::urban air close to ground</t>
        </is>
      </c>
      <c r="AQ325" t="inlineStr">
        <is>
          <t>air::urban air close to ground</t>
        </is>
      </c>
      <c r="AR325" t="inlineStr">
        <is>
          <t>air::urban air close to ground</t>
        </is>
      </c>
      <c r="AS325" t="inlineStr">
        <is>
          <t>air::urban air close to ground</t>
        </is>
      </c>
      <c r="AT325" t="inlineStr">
        <is>
          <t>air::urban air close to ground</t>
        </is>
      </c>
      <c r="AU325" t="inlineStr">
        <is>
          <t>air::urban air close to ground</t>
        </is>
      </c>
      <c r="AV325" t="inlineStr">
        <is>
          <t>air::urban air close to ground</t>
        </is>
      </c>
      <c r="AW325" t="inlineStr">
        <is>
          <t>air::urban air close to ground</t>
        </is>
      </c>
      <c r="AX325" t="inlineStr">
        <is>
          <t>air::urban air close to ground</t>
        </is>
      </c>
      <c r="AY325" t="inlineStr">
        <is>
          <t>air::urban air close to ground</t>
        </is>
      </c>
      <c r="AZ325" t="inlineStr">
        <is>
          <t>air::urban air close to ground</t>
        </is>
      </c>
      <c r="BA325" t="inlineStr">
        <is>
          <t>air::urban air close to ground</t>
        </is>
      </c>
      <c r="BB325" t="inlineStr">
        <is>
          <t>air::urban air close to ground</t>
        </is>
      </c>
      <c r="BC325" t="inlineStr">
        <is>
          <t>air::urban air close to ground</t>
        </is>
      </c>
      <c r="BD325" t="inlineStr">
        <is>
          <t>air::urban air close to ground</t>
        </is>
      </c>
      <c r="BE325" t="inlineStr">
        <is>
          <t>air::urban air close to ground</t>
        </is>
      </c>
      <c r="BF325" t="inlineStr">
        <is>
          <t>air::urban air close to ground</t>
        </is>
      </c>
      <c r="BG325" t="inlineStr">
        <is>
          <t>air::urban air close to ground</t>
        </is>
      </c>
      <c r="BH325" t="inlineStr">
        <is>
          <t>air::urban air close to ground</t>
        </is>
      </c>
      <c r="BI325" t="inlineStr">
        <is>
          <t>air::urban air close to ground</t>
        </is>
      </c>
    </row>
    <row r="326">
      <c r="A326" t="inlineStr">
        <is>
          <t>Motorbike, gasoline, 11-35kW, EURO-3</t>
        </is>
      </c>
      <c r="S326" t="inlineStr">
        <is>
          <t>air::urban air close to ground</t>
        </is>
      </c>
      <c r="T326" t="inlineStr">
        <is>
          <t>air::urban air close to ground</t>
        </is>
      </c>
      <c r="U326" t="inlineStr">
        <is>
          <t>air::urban air close to ground</t>
        </is>
      </c>
      <c r="V326" t="inlineStr">
        <is>
          <t>air::urban air close to ground</t>
        </is>
      </c>
      <c r="W326" t="inlineStr">
        <is>
          <t>air::urban air close to ground</t>
        </is>
      </c>
      <c r="X326" t="inlineStr">
        <is>
          <t>air::urban air close to ground</t>
        </is>
      </c>
      <c r="Y326" t="inlineStr">
        <is>
          <t>air::urban air close to ground</t>
        </is>
      </c>
      <c r="Z326" t="inlineStr">
        <is>
          <t>air::urban air close to ground</t>
        </is>
      </c>
      <c r="AA326" t="inlineStr">
        <is>
          <t>air::urban air close to ground</t>
        </is>
      </c>
      <c r="AB326" t="inlineStr">
        <is>
          <t>air::urban air close to ground</t>
        </is>
      </c>
      <c r="AC326" t="inlineStr">
        <is>
          <t>air::urban air close to ground</t>
        </is>
      </c>
      <c r="AD326" t="inlineStr">
        <is>
          <t>air::urban air close to ground</t>
        </is>
      </c>
      <c r="AE326" t="inlineStr">
        <is>
          <t>air::urban air close to ground</t>
        </is>
      </c>
      <c r="AF326" t="inlineStr">
        <is>
          <t>air::urban air close to ground</t>
        </is>
      </c>
      <c r="AG326" t="inlineStr">
        <is>
          <t>air::urban air close to ground</t>
        </is>
      </c>
      <c r="AH326" t="inlineStr">
        <is>
          <t>air::urban air close to ground</t>
        </is>
      </c>
      <c r="AI326" t="inlineStr">
        <is>
          <t>air::urban air close to ground</t>
        </is>
      </c>
      <c r="AJ326" t="inlineStr">
        <is>
          <t>air::urban air close to ground</t>
        </is>
      </c>
      <c r="AK326" t="inlineStr">
        <is>
          <t>air::urban air close to ground</t>
        </is>
      </c>
      <c r="AL326" t="inlineStr">
        <is>
          <t>air::urban air close to ground</t>
        </is>
      </c>
      <c r="AM326" t="inlineStr">
        <is>
          <t>air::urban air close to ground</t>
        </is>
      </c>
      <c r="AN326" t="inlineStr">
        <is>
          <t>air::urban air close to ground</t>
        </is>
      </c>
      <c r="AO326" t="inlineStr">
        <is>
          <t>air::urban air close to ground</t>
        </is>
      </c>
      <c r="AP326" t="inlineStr">
        <is>
          <t>air::urban air close to ground</t>
        </is>
      </c>
      <c r="AQ326" t="inlineStr">
        <is>
          <t>air::urban air close to ground</t>
        </is>
      </c>
      <c r="AR326" t="inlineStr">
        <is>
          <t>air::urban air close to ground</t>
        </is>
      </c>
      <c r="AS326" t="inlineStr">
        <is>
          <t>air::urban air close to ground</t>
        </is>
      </c>
      <c r="AT326" t="inlineStr">
        <is>
          <t>air::urban air close to ground</t>
        </is>
      </c>
      <c r="AU326" t="inlineStr">
        <is>
          <t>air::urban air close to ground</t>
        </is>
      </c>
      <c r="AV326" t="inlineStr">
        <is>
          <t>air::urban air close to ground</t>
        </is>
      </c>
      <c r="AW326" t="inlineStr">
        <is>
          <t>air::urban air close to ground</t>
        </is>
      </c>
      <c r="AX326" t="inlineStr">
        <is>
          <t>air::urban air close to ground</t>
        </is>
      </c>
      <c r="AY326" t="inlineStr">
        <is>
          <t>air::urban air close to ground</t>
        </is>
      </c>
      <c r="AZ326" t="inlineStr">
        <is>
          <t>air::urban air close to ground</t>
        </is>
      </c>
      <c r="BA326" t="inlineStr">
        <is>
          <t>air::urban air close to ground</t>
        </is>
      </c>
      <c r="BB326" t="inlineStr">
        <is>
          <t>air::urban air close to ground</t>
        </is>
      </c>
      <c r="BC326" t="inlineStr">
        <is>
          <t>air::urban air close to ground</t>
        </is>
      </c>
      <c r="BD326" t="inlineStr">
        <is>
          <t>air::urban air close to ground</t>
        </is>
      </c>
      <c r="BE326" t="inlineStr">
        <is>
          <t>air::urban air close to ground</t>
        </is>
      </c>
      <c r="BF326" t="inlineStr">
        <is>
          <t>air::urban air close to ground</t>
        </is>
      </c>
      <c r="BG326" t="inlineStr">
        <is>
          <t>air::urban air close to ground</t>
        </is>
      </c>
      <c r="BH326" t="inlineStr">
        <is>
          <t>air::urban air close to ground</t>
        </is>
      </c>
      <c r="BI326" t="inlineStr">
        <is>
          <t>air::urban air close to ground</t>
        </is>
      </c>
    </row>
    <row r="327">
      <c r="A327" t="inlineStr">
        <is>
          <t>Motorbike, gasoline, 11-35kW, EURO-4</t>
        </is>
      </c>
      <c r="S327" t="inlineStr">
        <is>
          <t>air::urban air close to ground</t>
        </is>
      </c>
      <c r="T327" t="inlineStr">
        <is>
          <t>air::urban air close to ground</t>
        </is>
      </c>
      <c r="U327" t="inlineStr">
        <is>
          <t>air::urban air close to ground</t>
        </is>
      </c>
      <c r="V327" t="inlineStr">
        <is>
          <t>air::urban air close to ground</t>
        </is>
      </c>
      <c r="W327" t="inlineStr">
        <is>
          <t>air::urban air close to ground</t>
        </is>
      </c>
      <c r="X327" t="inlineStr">
        <is>
          <t>air::urban air close to ground</t>
        </is>
      </c>
      <c r="Y327" t="inlineStr">
        <is>
          <t>air::urban air close to ground</t>
        </is>
      </c>
      <c r="Z327" t="inlineStr">
        <is>
          <t>air::urban air close to ground</t>
        </is>
      </c>
      <c r="AA327" t="inlineStr">
        <is>
          <t>air::urban air close to ground</t>
        </is>
      </c>
      <c r="AB327" t="inlineStr">
        <is>
          <t>air::urban air close to ground</t>
        </is>
      </c>
      <c r="AC327" t="inlineStr">
        <is>
          <t>air::urban air close to ground</t>
        </is>
      </c>
      <c r="AD327" t="inlineStr">
        <is>
          <t>air::urban air close to ground</t>
        </is>
      </c>
      <c r="AE327" t="inlineStr">
        <is>
          <t>air::urban air close to ground</t>
        </is>
      </c>
      <c r="AF327" t="inlineStr">
        <is>
          <t>air::urban air close to ground</t>
        </is>
      </c>
      <c r="AG327" t="inlineStr">
        <is>
          <t>air::urban air close to ground</t>
        </is>
      </c>
      <c r="AH327" t="inlineStr">
        <is>
          <t>air::urban air close to ground</t>
        </is>
      </c>
      <c r="AI327" t="inlineStr">
        <is>
          <t>air::urban air close to ground</t>
        </is>
      </c>
      <c r="AJ327" t="inlineStr">
        <is>
          <t>air::urban air close to ground</t>
        </is>
      </c>
      <c r="AK327" t="inlineStr">
        <is>
          <t>air::urban air close to ground</t>
        </is>
      </c>
      <c r="AL327" t="inlineStr">
        <is>
          <t>air::urban air close to ground</t>
        </is>
      </c>
      <c r="AM327" t="inlineStr">
        <is>
          <t>air::urban air close to ground</t>
        </is>
      </c>
      <c r="AN327" t="inlineStr">
        <is>
          <t>air::urban air close to ground</t>
        </is>
      </c>
      <c r="AO327" t="inlineStr">
        <is>
          <t>air::urban air close to ground</t>
        </is>
      </c>
      <c r="AP327" t="inlineStr">
        <is>
          <t>air::urban air close to ground</t>
        </is>
      </c>
      <c r="AQ327" t="inlineStr">
        <is>
          <t>air::urban air close to ground</t>
        </is>
      </c>
      <c r="AR327" t="inlineStr">
        <is>
          <t>air::urban air close to ground</t>
        </is>
      </c>
      <c r="AS327" t="inlineStr">
        <is>
          <t>air::urban air close to ground</t>
        </is>
      </c>
      <c r="AT327" t="inlineStr">
        <is>
          <t>air::urban air close to ground</t>
        </is>
      </c>
      <c r="AU327" t="inlineStr">
        <is>
          <t>air::urban air close to ground</t>
        </is>
      </c>
      <c r="AV327" t="inlineStr">
        <is>
          <t>air::urban air close to ground</t>
        </is>
      </c>
      <c r="AW327" t="inlineStr">
        <is>
          <t>air::urban air close to ground</t>
        </is>
      </c>
      <c r="AX327" t="inlineStr">
        <is>
          <t>air::urban air close to ground</t>
        </is>
      </c>
      <c r="AY327" t="inlineStr">
        <is>
          <t>air::urban air close to ground</t>
        </is>
      </c>
      <c r="AZ327" t="inlineStr">
        <is>
          <t>air::urban air close to ground</t>
        </is>
      </c>
      <c r="BA327" t="inlineStr">
        <is>
          <t>air::urban air close to ground</t>
        </is>
      </c>
      <c r="BB327" t="inlineStr">
        <is>
          <t>air::urban air close to ground</t>
        </is>
      </c>
      <c r="BC327" t="inlineStr">
        <is>
          <t>air::urban air close to ground</t>
        </is>
      </c>
      <c r="BD327" t="inlineStr">
        <is>
          <t>air::urban air close to ground</t>
        </is>
      </c>
      <c r="BE327" t="inlineStr">
        <is>
          <t>air::urban air close to ground</t>
        </is>
      </c>
      <c r="BF327" t="inlineStr">
        <is>
          <t>air::urban air close to ground</t>
        </is>
      </c>
      <c r="BG327" t="inlineStr">
        <is>
          <t>air::urban air close to ground</t>
        </is>
      </c>
      <c r="BH327" t="inlineStr">
        <is>
          <t>air::urban air close to ground</t>
        </is>
      </c>
      <c r="BI327" t="inlineStr">
        <is>
          <t>air::urban air close to ground</t>
        </is>
      </c>
    </row>
    <row r="328">
      <c r="A328" t="inlineStr">
        <is>
          <t>Motorbike, gasoline, 11-35kW, EURO-5</t>
        </is>
      </c>
      <c r="S328" t="inlineStr">
        <is>
          <t>air::urban air close to ground</t>
        </is>
      </c>
      <c r="T328" t="inlineStr">
        <is>
          <t>air::urban air close to ground</t>
        </is>
      </c>
      <c r="U328" t="inlineStr">
        <is>
          <t>air::urban air close to ground</t>
        </is>
      </c>
      <c r="V328" t="inlineStr">
        <is>
          <t>air::urban air close to ground</t>
        </is>
      </c>
      <c r="W328" t="inlineStr">
        <is>
          <t>air::urban air close to ground</t>
        </is>
      </c>
      <c r="X328" t="inlineStr">
        <is>
          <t>air::urban air close to ground</t>
        </is>
      </c>
      <c r="Y328" t="inlineStr">
        <is>
          <t>air::urban air close to ground</t>
        </is>
      </c>
      <c r="Z328" t="inlineStr">
        <is>
          <t>air::urban air close to ground</t>
        </is>
      </c>
      <c r="AA328" t="inlineStr">
        <is>
          <t>air::urban air close to ground</t>
        </is>
      </c>
      <c r="AB328" t="inlineStr">
        <is>
          <t>air::urban air close to ground</t>
        </is>
      </c>
      <c r="AC328" t="inlineStr">
        <is>
          <t>air::urban air close to ground</t>
        </is>
      </c>
      <c r="AD328" t="inlineStr">
        <is>
          <t>air::urban air close to ground</t>
        </is>
      </c>
      <c r="AE328" t="inlineStr">
        <is>
          <t>air::urban air close to ground</t>
        </is>
      </c>
      <c r="AF328" t="inlineStr">
        <is>
          <t>air::urban air close to ground</t>
        </is>
      </c>
      <c r="AG328" t="inlineStr">
        <is>
          <t>air::urban air close to ground</t>
        </is>
      </c>
      <c r="AH328" t="inlineStr">
        <is>
          <t>air::urban air close to ground</t>
        </is>
      </c>
      <c r="AI328" t="inlineStr">
        <is>
          <t>air::urban air close to ground</t>
        </is>
      </c>
      <c r="AJ328" t="inlineStr">
        <is>
          <t>air::urban air close to ground</t>
        </is>
      </c>
      <c r="AK328" t="inlineStr">
        <is>
          <t>air::urban air close to ground</t>
        </is>
      </c>
      <c r="AL328" t="inlineStr">
        <is>
          <t>air::urban air close to ground</t>
        </is>
      </c>
      <c r="AM328" t="inlineStr">
        <is>
          <t>air::urban air close to ground</t>
        </is>
      </c>
      <c r="AN328" t="inlineStr">
        <is>
          <t>air::urban air close to ground</t>
        </is>
      </c>
      <c r="AO328" t="inlineStr">
        <is>
          <t>air::urban air close to ground</t>
        </is>
      </c>
      <c r="AP328" t="inlineStr">
        <is>
          <t>air::urban air close to ground</t>
        </is>
      </c>
      <c r="AQ328" t="inlineStr">
        <is>
          <t>air::urban air close to ground</t>
        </is>
      </c>
      <c r="AR328" t="inlineStr">
        <is>
          <t>air::urban air close to ground</t>
        </is>
      </c>
      <c r="AS328" t="inlineStr">
        <is>
          <t>air::urban air close to ground</t>
        </is>
      </c>
      <c r="AT328" t="inlineStr">
        <is>
          <t>air::urban air close to ground</t>
        </is>
      </c>
      <c r="AU328" t="inlineStr">
        <is>
          <t>air::urban air close to ground</t>
        </is>
      </c>
      <c r="AV328" t="inlineStr">
        <is>
          <t>air::urban air close to ground</t>
        </is>
      </c>
      <c r="AW328" t="inlineStr">
        <is>
          <t>air::urban air close to ground</t>
        </is>
      </c>
      <c r="AX328" t="inlineStr">
        <is>
          <t>air::urban air close to ground</t>
        </is>
      </c>
      <c r="AY328" t="inlineStr">
        <is>
          <t>air::urban air close to ground</t>
        </is>
      </c>
      <c r="AZ328" t="inlineStr">
        <is>
          <t>air::urban air close to ground</t>
        </is>
      </c>
      <c r="BA328" t="inlineStr">
        <is>
          <t>air::urban air close to ground</t>
        </is>
      </c>
      <c r="BB328" t="inlineStr">
        <is>
          <t>air::urban air close to ground</t>
        </is>
      </c>
      <c r="BC328" t="inlineStr">
        <is>
          <t>air::urban air close to ground</t>
        </is>
      </c>
      <c r="BD328" t="inlineStr">
        <is>
          <t>air::urban air close to ground</t>
        </is>
      </c>
      <c r="BE328" t="inlineStr">
        <is>
          <t>air::urban air close to ground</t>
        </is>
      </c>
      <c r="BF328" t="inlineStr">
        <is>
          <t>air::urban air close to ground</t>
        </is>
      </c>
      <c r="BG328" t="inlineStr">
        <is>
          <t>air::urban air close to ground</t>
        </is>
      </c>
      <c r="BH328" t="inlineStr">
        <is>
          <t>air::urban air close to ground</t>
        </is>
      </c>
      <c r="BI328" t="inlineStr">
        <is>
          <t>air::urban air close to ground</t>
        </is>
      </c>
    </row>
    <row r="329">
      <c r="A329" t="inlineStr">
        <is>
          <t>Motorbike, gasoline, &gt;35kW, EURO-3</t>
        </is>
      </c>
      <c r="S329" t="inlineStr">
        <is>
          <t>air::urban air close to ground</t>
        </is>
      </c>
      <c r="T329" t="inlineStr">
        <is>
          <t>air::urban air close to ground</t>
        </is>
      </c>
      <c r="U329" t="inlineStr">
        <is>
          <t>air::urban air close to ground</t>
        </is>
      </c>
      <c r="V329" t="inlineStr">
        <is>
          <t>air::urban air close to ground</t>
        </is>
      </c>
      <c r="W329" t="inlineStr">
        <is>
          <t>air::urban air close to ground</t>
        </is>
      </c>
      <c r="X329" t="inlineStr">
        <is>
          <t>air::urban air close to ground</t>
        </is>
      </c>
      <c r="Y329" t="inlineStr">
        <is>
          <t>air::urban air close to ground</t>
        </is>
      </c>
      <c r="Z329" t="inlineStr">
        <is>
          <t>air::urban air close to ground</t>
        </is>
      </c>
      <c r="AA329" t="inlineStr">
        <is>
          <t>air::urban air close to ground</t>
        </is>
      </c>
      <c r="AB329" t="inlineStr">
        <is>
          <t>air::urban air close to ground</t>
        </is>
      </c>
      <c r="AC329" t="inlineStr">
        <is>
          <t>air::urban air close to ground</t>
        </is>
      </c>
      <c r="AD329" t="inlineStr">
        <is>
          <t>air::urban air close to ground</t>
        </is>
      </c>
      <c r="AE329" t="inlineStr">
        <is>
          <t>air::urban air close to ground</t>
        </is>
      </c>
      <c r="AF329" t="inlineStr">
        <is>
          <t>air::urban air close to ground</t>
        </is>
      </c>
      <c r="AG329" t="inlineStr">
        <is>
          <t>air::urban air close to ground</t>
        </is>
      </c>
      <c r="AH329" t="inlineStr">
        <is>
          <t>air::urban air close to ground</t>
        </is>
      </c>
      <c r="AI329" t="inlineStr">
        <is>
          <t>air::urban air close to ground</t>
        </is>
      </c>
      <c r="AJ329" t="inlineStr">
        <is>
          <t>air::urban air close to ground</t>
        </is>
      </c>
      <c r="AK329" t="inlineStr">
        <is>
          <t>air::urban air close to ground</t>
        </is>
      </c>
      <c r="AL329" t="inlineStr">
        <is>
          <t>air::urban air close to ground</t>
        </is>
      </c>
      <c r="AM329" t="inlineStr">
        <is>
          <t>air::urban air close to ground</t>
        </is>
      </c>
      <c r="AN329" t="inlineStr">
        <is>
          <t>air::urban air close to ground</t>
        </is>
      </c>
      <c r="AO329" t="inlineStr">
        <is>
          <t>air::urban air close to ground</t>
        </is>
      </c>
      <c r="AP329" t="inlineStr">
        <is>
          <t>air::urban air close to ground</t>
        </is>
      </c>
      <c r="AQ329" t="inlineStr">
        <is>
          <t>air::urban air close to ground</t>
        </is>
      </c>
      <c r="AR329" t="inlineStr">
        <is>
          <t>air::urban air close to ground</t>
        </is>
      </c>
      <c r="AS329" t="inlineStr">
        <is>
          <t>air::urban air close to ground</t>
        </is>
      </c>
      <c r="AT329" t="inlineStr">
        <is>
          <t>air::urban air close to ground</t>
        </is>
      </c>
      <c r="AU329" t="inlineStr">
        <is>
          <t>air::urban air close to ground</t>
        </is>
      </c>
      <c r="AV329" t="inlineStr">
        <is>
          <t>air::urban air close to ground</t>
        </is>
      </c>
      <c r="AW329" t="inlineStr">
        <is>
          <t>air::urban air close to ground</t>
        </is>
      </c>
      <c r="AX329" t="inlineStr">
        <is>
          <t>air::urban air close to ground</t>
        </is>
      </c>
      <c r="AY329" t="inlineStr">
        <is>
          <t>air::urban air close to ground</t>
        </is>
      </c>
      <c r="AZ329" t="inlineStr">
        <is>
          <t>air::urban air close to ground</t>
        </is>
      </c>
      <c r="BA329" t="inlineStr">
        <is>
          <t>air::urban air close to ground</t>
        </is>
      </c>
      <c r="BB329" t="inlineStr">
        <is>
          <t>air::urban air close to ground</t>
        </is>
      </c>
      <c r="BC329" t="inlineStr">
        <is>
          <t>air::urban air close to ground</t>
        </is>
      </c>
      <c r="BD329" t="inlineStr">
        <is>
          <t>air::urban air close to ground</t>
        </is>
      </c>
      <c r="BE329" t="inlineStr">
        <is>
          <t>air::urban air close to ground</t>
        </is>
      </c>
      <c r="BF329" t="inlineStr">
        <is>
          <t>air::urban air close to ground</t>
        </is>
      </c>
      <c r="BG329" t="inlineStr">
        <is>
          <t>air::urban air close to ground</t>
        </is>
      </c>
      <c r="BH329" t="inlineStr">
        <is>
          <t>air::urban air close to ground</t>
        </is>
      </c>
      <c r="BI329" t="inlineStr">
        <is>
          <t>air::urban air close to ground</t>
        </is>
      </c>
    </row>
    <row r="330">
      <c r="A330" t="inlineStr">
        <is>
          <t>Motorbike, gasoline, &gt;35kW, EURO-4</t>
        </is>
      </c>
      <c r="S330" t="inlineStr">
        <is>
          <t>air::urban air close to ground</t>
        </is>
      </c>
      <c r="T330" t="inlineStr">
        <is>
          <t>air::urban air close to ground</t>
        </is>
      </c>
      <c r="U330" t="inlineStr">
        <is>
          <t>air::urban air close to ground</t>
        </is>
      </c>
      <c r="V330" t="inlineStr">
        <is>
          <t>air::urban air close to ground</t>
        </is>
      </c>
      <c r="W330" t="inlineStr">
        <is>
          <t>air::urban air close to ground</t>
        </is>
      </c>
      <c r="X330" t="inlineStr">
        <is>
          <t>air::urban air close to ground</t>
        </is>
      </c>
      <c r="Y330" t="inlineStr">
        <is>
          <t>air::urban air close to ground</t>
        </is>
      </c>
      <c r="Z330" t="inlineStr">
        <is>
          <t>air::urban air close to ground</t>
        </is>
      </c>
      <c r="AA330" t="inlineStr">
        <is>
          <t>air::urban air close to ground</t>
        </is>
      </c>
      <c r="AB330" t="inlineStr">
        <is>
          <t>air::urban air close to ground</t>
        </is>
      </c>
      <c r="AC330" t="inlineStr">
        <is>
          <t>air::urban air close to ground</t>
        </is>
      </c>
      <c r="AD330" t="inlineStr">
        <is>
          <t>air::urban air close to ground</t>
        </is>
      </c>
      <c r="AE330" t="inlineStr">
        <is>
          <t>air::urban air close to ground</t>
        </is>
      </c>
      <c r="AF330" t="inlineStr">
        <is>
          <t>air::urban air close to ground</t>
        </is>
      </c>
      <c r="AG330" t="inlineStr">
        <is>
          <t>air::urban air close to ground</t>
        </is>
      </c>
      <c r="AH330" t="inlineStr">
        <is>
          <t>air::urban air close to ground</t>
        </is>
      </c>
      <c r="AI330" t="inlineStr">
        <is>
          <t>air::urban air close to ground</t>
        </is>
      </c>
      <c r="AJ330" t="inlineStr">
        <is>
          <t>air::urban air close to ground</t>
        </is>
      </c>
      <c r="AK330" t="inlineStr">
        <is>
          <t>air::urban air close to ground</t>
        </is>
      </c>
      <c r="AL330" t="inlineStr">
        <is>
          <t>air::urban air close to ground</t>
        </is>
      </c>
      <c r="AM330" t="inlineStr">
        <is>
          <t>air::urban air close to ground</t>
        </is>
      </c>
      <c r="AN330" t="inlineStr">
        <is>
          <t>air::urban air close to ground</t>
        </is>
      </c>
      <c r="AO330" t="inlineStr">
        <is>
          <t>air::urban air close to ground</t>
        </is>
      </c>
      <c r="AP330" t="inlineStr">
        <is>
          <t>air::urban air close to ground</t>
        </is>
      </c>
      <c r="AQ330" t="inlineStr">
        <is>
          <t>air::urban air close to ground</t>
        </is>
      </c>
      <c r="AR330" t="inlineStr">
        <is>
          <t>air::urban air close to ground</t>
        </is>
      </c>
      <c r="AS330" t="inlineStr">
        <is>
          <t>air::urban air close to ground</t>
        </is>
      </c>
      <c r="AT330" t="inlineStr">
        <is>
          <t>air::urban air close to ground</t>
        </is>
      </c>
      <c r="AU330" t="inlineStr">
        <is>
          <t>air::urban air close to ground</t>
        </is>
      </c>
      <c r="AV330" t="inlineStr">
        <is>
          <t>air::urban air close to ground</t>
        </is>
      </c>
      <c r="AW330" t="inlineStr">
        <is>
          <t>air::urban air close to ground</t>
        </is>
      </c>
      <c r="AX330" t="inlineStr">
        <is>
          <t>air::urban air close to ground</t>
        </is>
      </c>
      <c r="AY330" t="inlineStr">
        <is>
          <t>air::urban air close to ground</t>
        </is>
      </c>
      <c r="AZ330" t="inlineStr">
        <is>
          <t>air::urban air close to ground</t>
        </is>
      </c>
      <c r="BA330" t="inlineStr">
        <is>
          <t>air::urban air close to ground</t>
        </is>
      </c>
      <c r="BB330" t="inlineStr">
        <is>
          <t>air::urban air close to ground</t>
        </is>
      </c>
      <c r="BC330" t="inlineStr">
        <is>
          <t>air::urban air close to ground</t>
        </is>
      </c>
      <c r="BD330" t="inlineStr">
        <is>
          <t>air::urban air close to ground</t>
        </is>
      </c>
      <c r="BE330" t="inlineStr">
        <is>
          <t>air::urban air close to ground</t>
        </is>
      </c>
      <c r="BF330" t="inlineStr">
        <is>
          <t>air::urban air close to ground</t>
        </is>
      </c>
      <c r="BG330" t="inlineStr">
        <is>
          <t>air::urban air close to ground</t>
        </is>
      </c>
      <c r="BH330" t="inlineStr">
        <is>
          <t>air::urban air close to ground</t>
        </is>
      </c>
      <c r="BI330" t="inlineStr">
        <is>
          <t>air::urban air close to ground</t>
        </is>
      </c>
    </row>
    <row r="331">
      <c r="A331" t="inlineStr">
        <is>
          <t>Motorbike, gasoline, &gt;35kW, EURO-5</t>
        </is>
      </c>
      <c r="S331" t="inlineStr">
        <is>
          <t>air::urban air close to ground</t>
        </is>
      </c>
      <c r="T331" t="inlineStr">
        <is>
          <t>air::urban air close to ground</t>
        </is>
      </c>
      <c r="U331" t="inlineStr">
        <is>
          <t>air::urban air close to ground</t>
        </is>
      </c>
      <c r="V331" t="inlineStr">
        <is>
          <t>air::urban air close to ground</t>
        </is>
      </c>
      <c r="W331" t="inlineStr">
        <is>
          <t>air::urban air close to ground</t>
        </is>
      </c>
      <c r="X331" t="inlineStr">
        <is>
          <t>air::urban air close to ground</t>
        </is>
      </c>
      <c r="Y331" t="inlineStr">
        <is>
          <t>air::urban air close to ground</t>
        </is>
      </c>
      <c r="Z331" t="inlineStr">
        <is>
          <t>air::urban air close to ground</t>
        </is>
      </c>
      <c r="AA331" t="inlineStr">
        <is>
          <t>air::urban air close to ground</t>
        </is>
      </c>
      <c r="AB331" t="inlineStr">
        <is>
          <t>air::urban air close to ground</t>
        </is>
      </c>
      <c r="AC331" t="inlineStr">
        <is>
          <t>air::urban air close to ground</t>
        </is>
      </c>
      <c r="AD331" t="inlineStr">
        <is>
          <t>air::urban air close to ground</t>
        </is>
      </c>
      <c r="AE331" t="inlineStr">
        <is>
          <t>air::urban air close to ground</t>
        </is>
      </c>
      <c r="AF331" t="inlineStr">
        <is>
          <t>air::urban air close to ground</t>
        </is>
      </c>
      <c r="AG331" t="inlineStr">
        <is>
          <t>air::urban air close to ground</t>
        </is>
      </c>
      <c r="AH331" t="inlineStr">
        <is>
          <t>air::urban air close to ground</t>
        </is>
      </c>
      <c r="AI331" t="inlineStr">
        <is>
          <t>air::urban air close to ground</t>
        </is>
      </c>
      <c r="AJ331" t="inlineStr">
        <is>
          <t>air::urban air close to ground</t>
        </is>
      </c>
      <c r="AK331" t="inlineStr">
        <is>
          <t>air::urban air close to ground</t>
        </is>
      </c>
      <c r="AL331" t="inlineStr">
        <is>
          <t>air::urban air close to ground</t>
        </is>
      </c>
      <c r="AM331" t="inlineStr">
        <is>
          <t>air::urban air close to ground</t>
        </is>
      </c>
      <c r="AN331" t="inlineStr">
        <is>
          <t>air::urban air close to ground</t>
        </is>
      </c>
      <c r="AO331" t="inlineStr">
        <is>
          <t>air::urban air close to ground</t>
        </is>
      </c>
      <c r="AP331" t="inlineStr">
        <is>
          <t>air::urban air close to ground</t>
        </is>
      </c>
      <c r="AQ331" t="inlineStr">
        <is>
          <t>air::urban air close to ground</t>
        </is>
      </c>
      <c r="AR331" t="inlineStr">
        <is>
          <t>air::urban air close to ground</t>
        </is>
      </c>
      <c r="AS331" t="inlineStr">
        <is>
          <t>air::urban air close to ground</t>
        </is>
      </c>
      <c r="AT331" t="inlineStr">
        <is>
          <t>air::urban air close to ground</t>
        </is>
      </c>
      <c r="AU331" t="inlineStr">
        <is>
          <t>air::urban air close to ground</t>
        </is>
      </c>
      <c r="AV331" t="inlineStr">
        <is>
          <t>air::urban air close to ground</t>
        </is>
      </c>
      <c r="AW331" t="inlineStr">
        <is>
          <t>air::urban air close to ground</t>
        </is>
      </c>
      <c r="AX331" t="inlineStr">
        <is>
          <t>air::urban air close to ground</t>
        </is>
      </c>
      <c r="AY331" t="inlineStr">
        <is>
          <t>air::urban air close to ground</t>
        </is>
      </c>
      <c r="AZ331" t="inlineStr">
        <is>
          <t>air::urban air close to ground</t>
        </is>
      </c>
      <c r="BA331" t="inlineStr">
        <is>
          <t>air::urban air close to ground</t>
        </is>
      </c>
      <c r="BB331" t="inlineStr">
        <is>
          <t>air::urban air close to ground</t>
        </is>
      </c>
      <c r="BC331" t="inlineStr">
        <is>
          <t>air::urban air close to ground</t>
        </is>
      </c>
      <c r="BD331" t="inlineStr">
        <is>
          <t>air::urban air close to ground</t>
        </is>
      </c>
      <c r="BE331" t="inlineStr">
        <is>
          <t>air::urban air close to ground</t>
        </is>
      </c>
      <c r="BF331" t="inlineStr">
        <is>
          <t>air::urban air close to ground</t>
        </is>
      </c>
      <c r="BG331" t="inlineStr">
        <is>
          <t>air::urban air close to ground</t>
        </is>
      </c>
      <c r="BH331" t="inlineStr">
        <is>
          <t>air::urban air close to ground</t>
        </is>
      </c>
      <c r="BI331" t="inlineStr">
        <is>
          <t>air::urban air close to ground</t>
        </is>
      </c>
    </row>
    <row r="332">
      <c r="A332" t="inlineStr">
        <is>
          <t>Motorbike, battery electric, &lt;4kW</t>
        </is>
      </c>
      <c r="S332" t="inlineStr">
        <is>
          <t>air::urban air close to ground</t>
        </is>
      </c>
      <c r="T332" t="inlineStr">
        <is>
          <t>air::urban air close to ground</t>
        </is>
      </c>
      <c r="U332" t="inlineStr">
        <is>
          <t>air::urban air close to ground</t>
        </is>
      </c>
      <c r="V332" t="inlineStr">
        <is>
          <t>air::urban air close to ground</t>
        </is>
      </c>
      <c r="W332" t="inlineStr">
        <is>
          <t>air::urban air close to ground</t>
        </is>
      </c>
      <c r="X332" t="inlineStr">
        <is>
          <t>air::urban air close to ground</t>
        </is>
      </c>
      <c r="Y332" t="inlineStr">
        <is>
          <t>air::urban air close to ground</t>
        </is>
      </c>
      <c r="Z332" t="inlineStr">
        <is>
          <t>air::urban air close to ground</t>
        </is>
      </c>
      <c r="AA332" t="inlineStr">
        <is>
          <t>air::urban air close to ground</t>
        </is>
      </c>
      <c r="AB332" t="inlineStr">
        <is>
          <t>air::urban air close to ground</t>
        </is>
      </c>
      <c r="AC332" t="inlineStr">
        <is>
          <t>air::urban air close to ground</t>
        </is>
      </c>
      <c r="AD332" t="inlineStr">
        <is>
          <t>air::urban air close to ground</t>
        </is>
      </c>
      <c r="AE332" t="inlineStr">
        <is>
          <t>air::urban air close to ground</t>
        </is>
      </c>
      <c r="AF332" t="inlineStr">
        <is>
          <t>air::urban air close to ground</t>
        </is>
      </c>
      <c r="AG332" t="inlineStr">
        <is>
          <t>air::urban air close to ground</t>
        </is>
      </c>
      <c r="AH332" t="inlineStr">
        <is>
          <t>air::urban air close to ground</t>
        </is>
      </c>
      <c r="AI332" t="inlineStr">
        <is>
          <t>air::urban air close to ground</t>
        </is>
      </c>
      <c r="AJ332" t="inlineStr">
        <is>
          <t>air::urban air close to ground</t>
        </is>
      </c>
      <c r="AK332" t="inlineStr">
        <is>
          <t>air::urban air close to ground</t>
        </is>
      </c>
      <c r="AL332" t="inlineStr">
        <is>
          <t>air::urban air close to ground</t>
        </is>
      </c>
      <c r="AM332" t="inlineStr">
        <is>
          <t>air::urban air close to ground</t>
        </is>
      </c>
      <c r="AN332" t="inlineStr">
        <is>
          <t>air::urban air close to ground</t>
        </is>
      </c>
      <c r="AO332" t="inlineStr">
        <is>
          <t>air::urban air close to ground</t>
        </is>
      </c>
      <c r="AP332" t="inlineStr">
        <is>
          <t>air::urban air close to ground</t>
        </is>
      </c>
      <c r="AQ332" t="inlineStr">
        <is>
          <t>air::urban air close to ground</t>
        </is>
      </c>
      <c r="AR332" t="inlineStr">
        <is>
          <t>air::urban air close to ground</t>
        </is>
      </c>
      <c r="AS332" t="inlineStr">
        <is>
          <t>air::urban air close to ground</t>
        </is>
      </c>
      <c r="AT332" t="inlineStr">
        <is>
          <t>air::urban air close to ground</t>
        </is>
      </c>
      <c r="AU332" t="inlineStr">
        <is>
          <t>air::urban air close to ground</t>
        </is>
      </c>
      <c r="AV332" t="inlineStr">
        <is>
          <t>air::urban air close to ground</t>
        </is>
      </c>
      <c r="AW332" t="inlineStr">
        <is>
          <t>air::urban air close to ground</t>
        </is>
      </c>
      <c r="AX332" t="inlineStr">
        <is>
          <t>air::urban air close to ground</t>
        </is>
      </c>
      <c r="AY332" t="inlineStr">
        <is>
          <t>air::urban air close to ground</t>
        </is>
      </c>
      <c r="AZ332" t="inlineStr">
        <is>
          <t>air::urban air close to ground</t>
        </is>
      </c>
      <c r="BA332" t="inlineStr">
        <is>
          <t>air::urban air close to ground</t>
        </is>
      </c>
      <c r="BB332" t="inlineStr">
        <is>
          <t>air::urban air close to ground</t>
        </is>
      </c>
      <c r="BC332" t="inlineStr">
        <is>
          <t>air::urban air close to ground</t>
        </is>
      </c>
      <c r="BD332" t="inlineStr">
        <is>
          <t>air::urban air close to ground</t>
        </is>
      </c>
      <c r="BE332" t="inlineStr">
        <is>
          <t>air::urban air close to ground</t>
        </is>
      </c>
      <c r="BF332" t="inlineStr">
        <is>
          <t>air::urban air close to ground</t>
        </is>
      </c>
      <c r="BG332" t="inlineStr">
        <is>
          <t>air::urban air close to ground</t>
        </is>
      </c>
      <c r="BH332" t="inlineStr">
        <is>
          <t>air::urban air close to ground</t>
        </is>
      </c>
      <c r="BI332" t="inlineStr">
        <is>
          <t>air::urban air close to ground</t>
        </is>
      </c>
    </row>
    <row r="333">
      <c r="A333" t="inlineStr">
        <is>
          <t>Motorbike, battery electric, 4-11kW</t>
        </is>
      </c>
      <c r="S333" t="inlineStr">
        <is>
          <t>air::urban air close to ground</t>
        </is>
      </c>
      <c r="T333" t="inlineStr">
        <is>
          <t>air::urban air close to ground</t>
        </is>
      </c>
      <c r="U333" t="inlineStr">
        <is>
          <t>air::urban air close to ground</t>
        </is>
      </c>
      <c r="V333" t="inlineStr">
        <is>
          <t>air::urban air close to ground</t>
        </is>
      </c>
      <c r="W333" t="inlineStr">
        <is>
          <t>air::urban air close to ground</t>
        </is>
      </c>
      <c r="X333" t="inlineStr">
        <is>
          <t>air::urban air close to ground</t>
        </is>
      </c>
      <c r="Y333" t="inlineStr">
        <is>
          <t>air::urban air close to ground</t>
        </is>
      </c>
      <c r="Z333" t="inlineStr">
        <is>
          <t>air::urban air close to ground</t>
        </is>
      </c>
      <c r="AA333" t="inlineStr">
        <is>
          <t>air::urban air close to ground</t>
        </is>
      </c>
      <c r="AB333" t="inlineStr">
        <is>
          <t>air::urban air close to ground</t>
        </is>
      </c>
      <c r="AC333" t="inlineStr">
        <is>
          <t>air::urban air close to ground</t>
        </is>
      </c>
      <c r="AD333" t="inlineStr">
        <is>
          <t>air::urban air close to ground</t>
        </is>
      </c>
      <c r="AE333" t="inlineStr">
        <is>
          <t>air::urban air close to ground</t>
        </is>
      </c>
      <c r="AF333" t="inlineStr">
        <is>
          <t>air::urban air close to ground</t>
        </is>
      </c>
      <c r="AG333" t="inlineStr">
        <is>
          <t>air::urban air close to ground</t>
        </is>
      </c>
      <c r="AH333" t="inlineStr">
        <is>
          <t>air::urban air close to ground</t>
        </is>
      </c>
      <c r="AI333" t="inlineStr">
        <is>
          <t>air::urban air close to ground</t>
        </is>
      </c>
      <c r="AJ333" t="inlineStr">
        <is>
          <t>air::urban air close to ground</t>
        </is>
      </c>
      <c r="AK333" t="inlineStr">
        <is>
          <t>air::urban air close to ground</t>
        </is>
      </c>
      <c r="AL333" t="inlineStr">
        <is>
          <t>air::urban air close to ground</t>
        </is>
      </c>
      <c r="AM333" t="inlineStr">
        <is>
          <t>air::urban air close to ground</t>
        </is>
      </c>
      <c r="AN333" t="inlineStr">
        <is>
          <t>air::urban air close to ground</t>
        </is>
      </c>
      <c r="AO333" t="inlineStr">
        <is>
          <t>air::urban air close to ground</t>
        </is>
      </c>
      <c r="AP333" t="inlineStr">
        <is>
          <t>air::urban air close to ground</t>
        </is>
      </c>
      <c r="AQ333" t="inlineStr">
        <is>
          <t>air::urban air close to ground</t>
        </is>
      </c>
      <c r="AR333" t="inlineStr">
        <is>
          <t>air::urban air close to ground</t>
        </is>
      </c>
      <c r="AS333" t="inlineStr">
        <is>
          <t>air::urban air close to ground</t>
        </is>
      </c>
      <c r="AT333" t="inlineStr">
        <is>
          <t>air::urban air close to ground</t>
        </is>
      </c>
      <c r="AU333" t="inlineStr">
        <is>
          <t>air::urban air close to ground</t>
        </is>
      </c>
      <c r="AV333" t="inlineStr">
        <is>
          <t>air::urban air close to ground</t>
        </is>
      </c>
      <c r="AW333" t="inlineStr">
        <is>
          <t>air::urban air close to ground</t>
        </is>
      </c>
      <c r="AX333" t="inlineStr">
        <is>
          <t>air::urban air close to ground</t>
        </is>
      </c>
      <c r="AY333" t="inlineStr">
        <is>
          <t>air::urban air close to ground</t>
        </is>
      </c>
      <c r="AZ333" t="inlineStr">
        <is>
          <t>air::urban air close to ground</t>
        </is>
      </c>
      <c r="BA333" t="inlineStr">
        <is>
          <t>air::urban air close to ground</t>
        </is>
      </c>
      <c r="BB333" t="inlineStr">
        <is>
          <t>air::urban air close to ground</t>
        </is>
      </c>
      <c r="BC333" t="inlineStr">
        <is>
          <t>air::urban air close to ground</t>
        </is>
      </c>
      <c r="BD333" t="inlineStr">
        <is>
          <t>air::urban air close to ground</t>
        </is>
      </c>
      <c r="BE333" t="inlineStr">
        <is>
          <t>air::urban air close to ground</t>
        </is>
      </c>
      <c r="BF333" t="inlineStr">
        <is>
          <t>air::urban air close to ground</t>
        </is>
      </c>
      <c r="BG333" t="inlineStr">
        <is>
          <t>air::urban air close to ground</t>
        </is>
      </c>
      <c r="BH333" t="inlineStr">
        <is>
          <t>air::urban air close to ground</t>
        </is>
      </c>
      <c r="BI333" t="inlineStr">
        <is>
          <t>air::urban air close to ground</t>
        </is>
      </c>
    </row>
    <row r="334">
      <c r="A334" t="inlineStr">
        <is>
          <t>Motorbike, battery electric, 11-35kW</t>
        </is>
      </c>
      <c r="S334" t="inlineStr">
        <is>
          <t>air::urban air close to ground</t>
        </is>
      </c>
      <c r="T334" t="inlineStr">
        <is>
          <t>air::urban air close to ground</t>
        </is>
      </c>
      <c r="U334" t="inlineStr">
        <is>
          <t>air::urban air close to ground</t>
        </is>
      </c>
      <c r="V334" t="inlineStr">
        <is>
          <t>air::urban air close to ground</t>
        </is>
      </c>
      <c r="W334" t="inlineStr">
        <is>
          <t>air::urban air close to ground</t>
        </is>
      </c>
      <c r="X334" t="inlineStr">
        <is>
          <t>air::urban air close to ground</t>
        </is>
      </c>
      <c r="Y334" t="inlineStr">
        <is>
          <t>air::urban air close to ground</t>
        </is>
      </c>
      <c r="Z334" t="inlineStr">
        <is>
          <t>air::urban air close to ground</t>
        </is>
      </c>
      <c r="AA334" t="inlineStr">
        <is>
          <t>air::urban air close to ground</t>
        </is>
      </c>
      <c r="AB334" t="inlineStr">
        <is>
          <t>air::urban air close to ground</t>
        </is>
      </c>
      <c r="AC334" t="inlineStr">
        <is>
          <t>air::urban air close to ground</t>
        </is>
      </c>
      <c r="AD334" t="inlineStr">
        <is>
          <t>air::urban air close to ground</t>
        </is>
      </c>
      <c r="AE334" t="inlineStr">
        <is>
          <t>air::urban air close to ground</t>
        </is>
      </c>
      <c r="AF334" t="inlineStr">
        <is>
          <t>air::urban air close to ground</t>
        </is>
      </c>
      <c r="AG334" t="inlineStr">
        <is>
          <t>air::urban air close to ground</t>
        </is>
      </c>
      <c r="AH334" t="inlineStr">
        <is>
          <t>air::urban air close to ground</t>
        </is>
      </c>
      <c r="AI334" t="inlineStr">
        <is>
          <t>air::urban air close to ground</t>
        </is>
      </c>
      <c r="AJ334" t="inlineStr">
        <is>
          <t>air::urban air close to ground</t>
        </is>
      </c>
      <c r="AK334" t="inlineStr">
        <is>
          <t>air::urban air close to ground</t>
        </is>
      </c>
      <c r="AL334" t="inlineStr">
        <is>
          <t>air::urban air close to ground</t>
        </is>
      </c>
      <c r="AM334" t="inlineStr">
        <is>
          <t>air::urban air close to ground</t>
        </is>
      </c>
      <c r="AN334" t="inlineStr">
        <is>
          <t>air::urban air close to ground</t>
        </is>
      </c>
      <c r="AO334" t="inlineStr">
        <is>
          <t>air::urban air close to ground</t>
        </is>
      </c>
      <c r="AP334" t="inlineStr">
        <is>
          <t>air::urban air close to ground</t>
        </is>
      </c>
      <c r="AQ334" t="inlineStr">
        <is>
          <t>air::urban air close to ground</t>
        </is>
      </c>
      <c r="AR334" t="inlineStr">
        <is>
          <t>air::urban air close to ground</t>
        </is>
      </c>
      <c r="AS334" t="inlineStr">
        <is>
          <t>air::urban air close to ground</t>
        </is>
      </c>
      <c r="AT334" t="inlineStr">
        <is>
          <t>air::urban air close to ground</t>
        </is>
      </c>
      <c r="AU334" t="inlineStr">
        <is>
          <t>air::urban air close to ground</t>
        </is>
      </c>
      <c r="AV334" t="inlineStr">
        <is>
          <t>air::urban air close to ground</t>
        </is>
      </c>
      <c r="AW334" t="inlineStr">
        <is>
          <t>air::urban air close to ground</t>
        </is>
      </c>
      <c r="AX334" t="inlineStr">
        <is>
          <t>air::urban air close to ground</t>
        </is>
      </c>
      <c r="AY334" t="inlineStr">
        <is>
          <t>air::urban air close to ground</t>
        </is>
      </c>
      <c r="AZ334" t="inlineStr">
        <is>
          <t>air::urban air close to ground</t>
        </is>
      </c>
      <c r="BA334" t="inlineStr">
        <is>
          <t>air::urban air close to ground</t>
        </is>
      </c>
      <c r="BB334" t="inlineStr">
        <is>
          <t>air::urban air close to ground</t>
        </is>
      </c>
      <c r="BC334" t="inlineStr">
        <is>
          <t>air::urban air close to ground</t>
        </is>
      </c>
      <c r="BD334" t="inlineStr">
        <is>
          <t>air::urban air close to ground</t>
        </is>
      </c>
      <c r="BE334" t="inlineStr">
        <is>
          <t>air::urban air close to ground</t>
        </is>
      </c>
      <c r="BF334" t="inlineStr">
        <is>
          <t>air::urban air close to ground</t>
        </is>
      </c>
      <c r="BG334" t="inlineStr">
        <is>
          <t>air::urban air close to ground</t>
        </is>
      </c>
      <c r="BH334" t="inlineStr">
        <is>
          <t>air::urban air close to ground</t>
        </is>
      </c>
      <c r="BI334" t="inlineStr">
        <is>
          <t>air::urban air close to ground</t>
        </is>
      </c>
    </row>
    <row r="335">
      <c r="A335" t="inlineStr">
        <is>
          <t>Motorbike, battery electric, &gt;35kW</t>
        </is>
      </c>
      <c r="S335" t="inlineStr">
        <is>
          <t>air::urban air close to ground</t>
        </is>
      </c>
      <c r="T335" t="inlineStr">
        <is>
          <t>air::urban air close to ground</t>
        </is>
      </c>
      <c r="U335" t="inlineStr">
        <is>
          <t>air::urban air close to ground</t>
        </is>
      </c>
      <c r="V335" t="inlineStr">
        <is>
          <t>air::urban air close to ground</t>
        </is>
      </c>
      <c r="W335" t="inlineStr">
        <is>
          <t>air::urban air close to ground</t>
        </is>
      </c>
      <c r="X335" t="inlineStr">
        <is>
          <t>air::urban air close to ground</t>
        </is>
      </c>
      <c r="Y335" t="inlineStr">
        <is>
          <t>air::urban air close to ground</t>
        </is>
      </c>
      <c r="Z335" t="inlineStr">
        <is>
          <t>air::urban air close to ground</t>
        </is>
      </c>
      <c r="AA335" t="inlineStr">
        <is>
          <t>air::urban air close to ground</t>
        </is>
      </c>
      <c r="AB335" t="inlineStr">
        <is>
          <t>air::urban air close to ground</t>
        </is>
      </c>
      <c r="AC335" t="inlineStr">
        <is>
          <t>air::urban air close to ground</t>
        </is>
      </c>
      <c r="AD335" t="inlineStr">
        <is>
          <t>air::urban air close to ground</t>
        </is>
      </c>
      <c r="AE335" t="inlineStr">
        <is>
          <t>air::urban air close to ground</t>
        </is>
      </c>
      <c r="AF335" t="inlineStr">
        <is>
          <t>air::urban air close to ground</t>
        </is>
      </c>
      <c r="AG335" t="inlineStr">
        <is>
          <t>air::urban air close to ground</t>
        </is>
      </c>
      <c r="AH335" t="inlineStr">
        <is>
          <t>air::urban air close to ground</t>
        </is>
      </c>
      <c r="AI335" t="inlineStr">
        <is>
          <t>air::urban air close to ground</t>
        </is>
      </c>
      <c r="AJ335" t="inlineStr">
        <is>
          <t>air::urban air close to ground</t>
        </is>
      </c>
      <c r="AK335" t="inlineStr">
        <is>
          <t>air::urban air close to ground</t>
        </is>
      </c>
      <c r="AL335" t="inlineStr">
        <is>
          <t>air::urban air close to ground</t>
        </is>
      </c>
      <c r="AM335" t="inlineStr">
        <is>
          <t>air::urban air close to ground</t>
        </is>
      </c>
      <c r="AN335" t="inlineStr">
        <is>
          <t>air::urban air close to ground</t>
        </is>
      </c>
      <c r="AO335" t="inlineStr">
        <is>
          <t>air::urban air close to ground</t>
        </is>
      </c>
      <c r="AP335" t="inlineStr">
        <is>
          <t>air::urban air close to ground</t>
        </is>
      </c>
      <c r="AQ335" t="inlineStr">
        <is>
          <t>air::urban air close to ground</t>
        </is>
      </c>
      <c r="AR335" t="inlineStr">
        <is>
          <t>air::urban air close to ground</t>
        </is>
      </c>
      <c r="AS335" t="inlineStr">
        <is>
          <t>air::urban air close to ground</t>
        </is>
      </c>
      <c r="AT335" t="inlineStr">
        <is>
          <t>air::urban air close to ground</t>
        </is>
      </c>
      <c r="AU335" t="inlineStr">
        <is>
          <t>air::urban air close to ground</t>
        </is>
      </c>
      <c r="AV335" t="inlineStr">
        <is>
          <t>air::urban air close to ground</t>
        </is>
      </c>
      <c r="AW335" t="inlineStr">
        <is>
          <t>air::urban air close to ground</t>
        </is>
      </c>
      <c r="AX335" t="inlineStr">
        <is>
          <t>air::urban air close to ground</t>
        </is>
      </c>
      <c r="AY335" t="inlineStr">
        <is>
          <t>air::urban air close to ground</t>
        </is>
      </c>
      <c r="AZ335" t="inlineStr">
        <is>
          <t>air::urban air close to ground</t>
        </is>
      </c>
      <c r="BA335" t="inlineStr">
        <is>
          <t>air::urban air close to ground</t>
        </is>
      </c>
      <c r="BB335" t="inlineStr">
        <is>
          <t>air::urban air close to ground</t>
        </is>
      </c>
      <c r="BC335" t="inlineStr">
        <is>
          <t>air::urban air close to ground</t>
        </is>
      </c>
      <c r="BD335" t="inlineStr">
        <is>
          <t>air::urban air close to ground</t>
        </is>
      </c>
      <c r="BE335" t="inlineStr">
        <is>
          <t>air::urban air close to ground</t>
        </is>
      </c>
      <c r="BF335" t="inlineStr">
        <is>
          <t>air::urban air close to ground</t>
        </is>
      </c>
      <c r="BG335" t="inlineStr">
        <is>
          <t>air::urban air close to ground</t>
        </is>
      </c>
      <c r="BH335" t="inlineStr">
        <is>
          <t>air::urban air close to ground</t>
        </is>
      </c>
      <c r="BI335" t="inlineStr">
        <is>
          <t>air::urban air close to ground</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E10" sqref="E10"/>
    </sheetView>
  </sheetViews>
  <sheetFormatPr baseColWidth="10" defaultColWidth="8.83203125" defaultRowHeight="15"/>
  <cols>
    <col width="23.33203125" bestFit="1" customWidth="1" min="2" max="2"/>
    <col width="24.5" bestFit="1" customWidth="1" min="3" max="3"/>
    <col width="27.33203125" bestFit="1" customWidth="1" min="4" max="4"/>
    <col width="24.5" bestFit="1" customWidth="1" min="5" max="5"/>
    <col width="27.33203125" bestFit="1" customWidth="1" min="6" max="6"/>
  </cols>
  <sheetData>
    <row r="1">
      <c r="A1" t="inlineStr">
        <is>
          <t>skip</t>
        </is>
      </c>
    </row>
    <row r="2">
      <c r="C2" s="45" t="inlineStr">
        <is>
          <t>ei 3.7</t>
        </is>
      </c>
      <c r="E2" s="45" t="inlineStr">
        <is>
          <t>uvek</t>
        </is>
      </c>
    </row>
    <row r="3">
      <c r="C3" t="inlineStr">
        <is>
          <t>Shipping to market included?</t>
        </is>
      </c>
      <c r="D3" t="inlineStr">
        <is>
          <t>End Of Life treatment included?</t>
        </is>
      </c>
      <c r="E3" t="inlineStr">
        <is>
          <t>Shipping to market included?</t>
        </is>
      </c>
      <c r="F3" t="inlineStr">
        <is>
          <t>End Of Life treatment included?</t>
        </is>
      </c>
    </row>
    <row r="4">
      <c r="B4" t="inlineStr">
        <is>
          <t>bicycle production</t>
        </is>
      </c>
      <c r="C4" t="b">
        <v>0</v>
      </c>
      <c r="D4" t="b">
        <v>1</v>
      </c>
      <c r="E4" t="b">
        <v>1</v>
      </c>
      <c r="F4" t="b">
        <v>0</v>
      </c>
    </row>
    <row r="5">
      <c r="B5" t="inlineStr">
        <is>
          <t>electric bicycle production</t>
        </is>
      </c>
      <c r="C5" t="b">
        <v>0</v>
      </c>
      <c r="D5" t="b">
        <v>0</v>
      </c>
      <c r="E5" t="b">
        <v>1</v>
      </c>
      <c r="F5" t="b">
        <v>0</v>
      </c>
    </row>
    <row r="6">
      <c r="B6" t="inlineStr">
        <is>
          <t>motor scooter production</t>
        </is>
      </c>
      <c r="C6" t="b">
        <v>0</v>
      </c>
      <c r="D6" t="b">
        <v>1</v>
      </c>
      <c r="E6" t="b">
        <v>1</v>
      </c>
      <c r="F6" t="b">
        <v>0</v>
      </c>
    </row>
    <row r="7">
      <c r="B7" t="inlineStr">
        <is>
          <t>electric scooter production</t>
        </is>
      </c>
      <c r="C7" t="b">
        <v>0</v>
      </c>
      <c r="D7" t="b">
        <v>0</v>
      </c>
      <c r="E7" t="b">
        <v>0</v>
      </c>
      <c r="F7" t="b">
        <v>0</v>
      </c>
    </row>
    <row r="8">
      <c r="B8" t="inlineStr">
        <is>
          <t>motorbike production</t>
        </is>
      </c>
      <c r="C8" t="b">
        <v>0</v>
      </c>
      <c r="D8" t="b">
        <v>1</v>
      </c>
      <c r="E8" t="b">
        <v>1</v>
      </c>
      <c r="F8" t="b">
        <v>0</v>
      </c>
    </row>
    <row r="9">
      <c r="B9" t="inlineStr">
        <is>
          <t>electric motorbike production</t>
        </is>
      </c>
      <c r="C9" t="b">
        <v>0</v>
      </c>
      <c r="D9" t="b">
        <v>0</v>
      </c>
      <c r="E9" t="b">
        <v>0</v>
      </c>
      <c r="F9" t="b">
        <v>0</v>
      </c>
    </row>
    <row r="10">
      <c r="B10" t="inlineStr">
        <is>
          <t>tram production</t>
        </is>
      </c>
      <c r="C10" t="b">
        <v>0</v>
      </c>
      <c r="D10" t="b">
        <v>1</v>
      </c>
      <c r="E10" t="b">
        <v>1</v>
      </c>
      <c r="F10" t="b">
        <v>0</v>
      </c>
    </row>
  </sheetData>
  <mergeCells count="2">
    <mergeCell ref="E2:F2"/>
    <mergeCell ref="C2:D2"/>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BD38"/>
  <sheetViews>
    <sheetView topLeftCell="A13" workbookViewId="0">
      <selection activeCell="E37" sqref="E37"/>
    </sheetView>
  </sheetViews>
  <sheetFormatPr baseColWidth="10" defaultColWidth="8.83203125" defaultRowHeight="15"/>
  <cols>
    <col width="51.6640625" bestFit="1" customWidth="1" min="1" max="1"/>
    <col width="15.33203125" customWidth="1" min="2" max="2"/>
    <col width="17.6640625" customWidth="1" min="3" max="3"/>
    <col width="21.33203125" customWidth="1" min="4" max="4"/>
    <col width="9.1640625" customWidth="1" min="11" max="56"/>
  </cols>
  <sheetData>
    <row r="1">
      <c r="A1" t="inlineStr">
        <is>
          <t>skip</t>
        </is>
      </c>
      <c r="I1" s="45" t="n"/>
      <c r="AG1" s="45" t="n"/>
    </row>
    <row r="2">
      <c r="B2" t="inlineStr">
        <is>
          <t>Tire wear emissions (kg emission/kg vehicle/km)</t>
        </is>
      </c>
      <c r="C2" t="inlineStr">
        <is>
          <t>Brake wear emissions (kg emission/kg vehicle/km)</t>
        </is>
      </c>
      <c r="D2" t="inlineStr">
        <is>
          <t>Road wear emissions (kg emission/kg vehicle/km)</t>
        </is>
      </c>
      <c r="I2" s="45" t="n"/>
      <c r="Q2" s="45" t="n"/>
      <c r="Y2" s="45" t="n"/>
      <c r="AG2" s="45" t="n"/>
      <c r="AO2" s="45" t="n"/>
      <c r="AW2" s="45" t="n"/>
    </row>
    <row r="3">
      <c r="B3" t="inlineStr">
        <is>
          <t>All traffic situations</t>
        </is>
      </c>
      <c r="C3" t="inlineStr">
        <is>
          <t>All traffic situations</t>
        </is>
      </c>
      <c r="D3" t="inlineStr">
        <is>
          <t>All traffic situations</t>
        </is>
      </c>
      <c r="I3" s="45" t="n"/>
      <c r="K3" s="45" t="n"/>
      <c r="M3" s="45" t="n"/>
      <c r="O3" s="45" t="n"/>
      <c r="Q3" s="45" t="n"/>
      <c r="S3" s="45" t="n"/>
      <c r="U3" s="45" t="n"/>
      <c r="W3" s="45" t="n"/>
      <c r="Y3" s="45" t="n"/>
      <c r="AA3" s="45" t="n"/>
      <c r="AC3" s="45" t="n"/>
      <c r="AE3" s="45" t="n"/>
      <c r="AG3" s="45" t="n"/>
      <c r="AI3" s="45" t="n"/>
      <c r="AK3" s="45" t="n"/>
      <c r="AM3" s="45" t="n"/>
      <c r="AO3" s="45" t="n"/>
      <c r="AQ3" s="45" t="n"/>
      <c r="AS3" s="45" t="n"/>
      <c r="AU3" s="45" t="n"/>
      <c r="AW3" s="45" t="n"/>
      <c r="AY3" s="45" t="n"/>
      <c r="BA3" s="45" t="n"/>
      <c r="BC3" s="45" t="n"/>
    </row>
    <row r="4">
      <c r="A4" t="inlineStr">
        <is>
          <t>Kick Scooter, battery electric, &lt;1kW</t>
        </is>
      </c>
      <c r="B4" s="7" t="n">
        <v>2.919e-06</v>
      </c>
      <c r="C4" s="7" t="n">
        <v>1.837e-06</v>
      </c>
      <c r="D4" s="7" t="n">
        <v>3e-06</v>
      </c>
    </row>
    <row r="5">
      <c r="A5" t="inlineStr">
        <is>
          <t>Bicycle, conventional, urban</t>
        </is>
      </c>
      <c r="B5" s="7" t="n">
        <v>2.919e-06</v>
      </c>
      <c r="C5" s="7" t="n">
        <v>1.837e-06</v>
      </c>
      <c r="D5" s="7" t="n">
        <v>3e-06</v>
      </c>
    </row>
    <row r="6">
      <c r="A6" t="inlineStr">
        <is>
          <t>Bicycle, electric (&lt;25 km/h)</t>
        </is>
      </c>
      <c r="B6" s="7" t="n">
        <v>2.919e-06</v>
      </c>
      <c r="C6" s="7" t="n">
        <v>1.837e-06</v>
      </c>
      <c r="D6" s="7" t="n">
        <v>3e-06</v>
      </c>
    </row>
    <row r="7">
      <c r="A7" t="inlineStr">
        <is>
          <t>Bicycle, electric (&lt;45 km/h)</t>
        </is>
      </c>
      <c r="B7" s="7" t="n">
        <v>2.919e-06</v>
      </c>
      <c r="C7" s="7" t="n">
        <v>1.837e-06</v>
      </c>
      <c r="D7" s="7" t="n">
        <v>3e-06</v>
      </c>
      <c r="I7" t="inlineStr">
        <is>
          <t>PM 2.5</t>
        </is>
      </c>
      <c r="J7" t="inlineStr">
        <is>
          <t>urban</t>
        </is>
      </c>
      <c r="K7" t="inlineStr">
        <is>
          <t>Tyre</t>
        </is>
      </c>
      <c r="L7" t="inlineStr">
        <is>
          <t>b</t>
        </is>
      </c>
      <c r="M7" t="n">
        <v>8.199999999999999</v>
      </c>
      <c r="P7" t="inlineStr">
        <is>
          <t>urban</t>
        </is>
      </c>
      <c r="Q7" t="inlineStr">
        <is>
          <t>rural</t>
        </is>
      </c>
      <c r="R7" t="inlineStr">
        <is>
          <t>motorway</t>
        </is>
      </c>
    </row>
    <row r="8">
      <c r="A8" t="inlineStr">
        <is>
          <t>Bicycle, battery electric, cargo bike</t>
        </is>
      </c>
      <c r="B8" s="7" t="n">
        <v>5.838e-06</v>
      </c>
      <c r="C8" s="7" t="n">
        <v>3.674e-06</v>
      </c>
      <c r="D8" s="7" t="n">
        <v>6e-06</v>
      </c>
      <c r="I8" t="inlineStr">
        <is>
          <t>PM 2.5</t>
        </is>
      </c>
      <c r="J8" t="inlineStr">
        <is>
          <t>urban</t>
        </is>
      </c>
      <c r="K8" t="inlineStr">
        <is>
          <t>Tyre</t>
        </is>
      </c>
      <c r="L8" t="inlineStr">
        <is>
          <t>c</t>
        </is>
      </c>
      <c r="M8" t="n">
        <v>2.3</v>
      </c>
      <c r="O8" t="inlineStr">
        <is>
          <t>Kick Scooter, battery electric, &lt;1kW</t>
        </is>
      </c>
      <c r="P8" t="n">
        <v>1</v>
      </c>
    </row>
    <row r="9">
      <c r="A9" t="inlineStr">
        <is>
          <t>Moped, gasoline, &lt;4kW, EURO-3</t>
        </is>
      </c>
      <c r="B9" s="7" t="n">
        <v>5.838e-06</v>
      </c>
      <c r="C9" s="7" t="n">
        <v>3.674e-06</v>
      </c>
      <c r="D9" s="7" t="n">
        <v>6e-06</v>
      </c>
      <c r="I9" t="inlineStr">
        <is>
          <t>PM 2.5</t>
        </is>
      </c>
      <c r="J9" t="inlineStr">
        <is>
          <t>urban</t>
        </is>
      </c>
      <c r="K9" t="inlineStr">
        <is>
          <t>Brake</t>
        </is>
      </c>
      <c r="L9" t="inlineStr">
        <is>
          <t>b</t>
        </is>
      </c>
      <c r="M9" t="n">
        <v>11</v>
      </c>
      <c r="O9" t="inlineStr">
        <is>
          <t>Bicycle, conventional, urban</t>
        </is>
      </c>
      <c r="P9" t="n">
        <v>1</v>
      </c>
    </row>
    <row r="10">
      <c r="A10" t="inlineStr">
        <is>
          <t>Moped, gasoline, &lt;4kW, EURO-4</t>
        </is>
      </c>
      <c r="B10" s="7" t="n">
        <v>5.838e-06</v>
      </c>
      <c r="C10" s="7" t="n">
        <v>3.674e-06</v>
      </c>
      <c r="D10" s="7" t="n">
        <v>6e-06</v>
      </c>
      <c r="I10" t="inlineStr">
        <is>
          <t>PM 2.5</t>
        </is>
      </c>
      <c r="J10" t="inlineStr">
        <is>
          <t>urban</t>
        </is>
      </c>
      <c r="K10" t="inlineStr">
        <is>
          <t>Brake</t>
        </is>
      </c>
      <c r="L10" t="inlineStr">
        <is>
          <t>c</t>
        </is>
      </c>
      <c r="M10" t="n">
        <v>1.9</v>
      </c>
      <c r="O10" t="inlineStr">
        <is>
          <t>Bicycle, electric (&lt;25 km/h)</t>
        </is>
      </c>
      <c r="P10" t="n">
        <v>1</v>
      </c>
    </row>
    <row r="11">
      <c r="A11" t="inlineStr">
        <is>
          <t>Moped, gasoline, &lt;4kW, EURO-5</t>
        </is>
      </c>
      <c r="B11" s="7" t="n">
        <v>5.838e-06</v>
      </c>
      <c r="C11" s="7" t="n">
        <v>3.674e-06</v>
      </c>
      <c r="D11" s="7" t="n">
        <v>6e-06</v>
      </c>
      <c r="I11" t="inlineStr">
        <is>
          <t>PM 2.5</t>
        </is>
      </c>
      <c r="J11" t="inlineStr">
        <is>
          <t>rural</t>
        </is>
      </c>
      <c r="K11" t="inlineStr">
        <is>
          <t>Tyre</t>
        </is>
      </c>
      <c r="L11" t="inlineStr">
        <is>
          <t>b</t>
        </is>
      </c>
      <c r="M11" t="n">
        <v>6.4</v>
      </c>
      <c r="O11" t="inlineStr">
        <is>
          <t>Bicycle, electric (&lt;45 km/h)</t>
        </is>
      </c>
      <c r="P11" t="n">
        <v>1</v>
      </c>
    </row>
    <row r="12">
      <c r="A12" t="inlineStr">
        <is>
          <t>Scooter, gasoline, &lt;4kW, EURO-3</t>
        </is>
      </c>
      <c r="B12" s="7" t="n">
        <v>6.393999999999999e-06</v>
      </c>
      <c r="C12" s="7" t="n">
        <v>6.179e-06</v>
      </c>
      <c r="D12" s="7" t="n">
        <v>6e-06</v>
      </c>
      <c r="I12" t="inlineStr">
        <is>
          <t>PM 2.5</t>
        </is>
      </c>
      <c r="J12" t="inlineStr">
        <is>
          <t>rural</t>
        </is>
      </c>
      <c r="K12" t="inlineStr">
        <is>
          <t>Tyre</t>
        </is>
      </c>
      <c r="L12" t="inlineStr">
        <is>
          <t>c</t>
        </is>
      </c>
      <c r="M12" t="n">
        <v>2.3</v>
      </c>
      <c r="O12" t="inlineStr">
        <is>
          <t>Bicycle, battery electric, cargo bike</t>
        </is>
      </c>
      <c r="P12" t="n">
        <v>1</v>
      </c>
    </row>
    <row r="13">
      <c r="A13" t="inlineStr">
        <is>
          <t>Scooter, gasoline, &lt;4kW, EURO-4</t>
        </is>
      </c>
      <c r="B13" s="7" t="n">
        <v>6.393999999999999e-06</v>
      </c>
      <c r="C13" s="7" t="n">
        <v>6.179e-06</v>
      </c>
      <c r="D13" s="7" t="n">
        <v>6e-06</v>
      </c>
      <c r="I13" t="inlineStr">
        <is>
          <t>PM 2.5</t>
        </is>
      </c>
      <c r="J13" t="inlineStr">
        <is>
          <t>rural</t>
        </is>
      </c>
      <c r="K13" t="inlineStr">
        <is>
          <t>Brake</t>
        </is>
      </c>
      <c r="L13" t="inlineStr">
        <is>
          <t>b</t>
        </is>
      </c>
      <c r="M13" t="n">
        <v>4.5</v>
      </c>
      <c r="O13" t="inlineStr">
        <is>
          <t>Moped, gasoline, &lt;4kW, EURO-3</t>
        </is>
      </c>
      <c r="P13" t="n">
        <v>0.5</v>
      </c>
      <c r="Q13" t="n">
        <v>0.5</v>
      </c>
    </row>
    <row r="14">
      <c r="A14" t="inlineStr">
        <is>
          <t>Scooter, gasoline, &lt;4kW, EURO-5</t>
        </is>
      </c>
      <c r="B14" s="7" t="n">
        <v>6.393999999999999e-06</v>
      </c>
      <c r="C14" s="7" t="n">
        <v>6.179e-06</v>
      </c>
      <c r="D14" s="7" t="n">
        <v>6e-06</v>
      </c>
      <c r="I14" t="inlineStr">
        <is>
          <t>PM 2.5</t>
        </is>
      </c>
      <c r="J14" t="inlineStr">
        <is>
          <t>rural</t>
        </is>
      </c>
      <c r="K14" t="inlineStr">
        <is>
          <t>Brake</t>
        </is>
      </c>
      <c r="L14" t="inlineStr">
        <is>
          <t>c</t>
        </is>
      </c>
      <c r="M14" t="n">
        <v>1.5</v>
      </c>
      <c r="O14" t="inlineStr">
        <is>
          <t>Moped, gasoline, &lt;4kW, EURO-4</t>
        </is>
      </c>
      <c r="P14" t="n">
        <v>0.5</v>
      </c>
      <c r="Q14" t="n">
        <v>0.5</v>
      </c>
    </row>
    <row r="15">
      <c r="A15" t="inlineStr">
        <is>
          <t>Scooter, gasoline, 4-11kW, EURO-3</t>
        </is>
      </c>
      <c r="B15" s="7" t="n">
        <v>6.393999999999999e-06</v>
      </c>
      <c r="C15" s="7" t="n">
        <v>6.179e-06</v>
      </c>
      <c r="D15" s="7" t="n">
        <v>6e-06</v>
      </c>
      <c r="I15" t="inlineStr">
        <is>
          <t>PM 2.5</t>
        </is>
      </c>
      <c r="J15" t="inlineStr">
        <is>
          <t>motorway</t>
        </is>
      </c>
      <c r="K15" t="inlineStr">
        <is>
          <t>Tyre</t>
        </is>
      </c>
      <c r="L15" t="inlineStr">
        <is>
          <t>b</t>
        </is>
      </c>
      <c r="M15" t="n">
        <v>5.5</v>
      </c>
      <c r="O15" t="inlineStr">
        <is>
          <t>Moped, gasoline, &lt;4kW, EURO-5</t>
        </is>
      </c>
      <c r="P15" t="n">
        <v>0.5</v>
      </c>
      <c r="Q15" t="n">
        <v>0.5</v>
      </c>
    </row>
    <row r="16">
      <c r="A16" t="inlineStr">
        <is>
          <t>Scooter, gasoline, 4-11kW, EURO-4</t>
        </is>
      </c>
      <c r="B16" s="7" t="n">
        <v>6.393999999999999e-06</v>
      </c>
      <c r="C16" s="7" t="n">
        <v>6.179e-06</v>
      </c>
      <c r="D16" s="7" t="n">
        <v>6e-06</v>
      </c>
      <c r="I16" t="inlineStr">
        <is>
          <t>PM 2.5</t>
        </is>
      </c>
      <c r="J16" t="inlineStr">
        <is>
          <t>motorway</t>
        </is>
      </c>
      <c r="K16" t="inlineStr">
        <is>
          <t>Tyre</t>
        </is>
      </c>
      <c r="L16" t="inlineStr">
        <is>
          <t>c</t>
        </is>
      </c>
      <c r="M16" t="n">
        <v>2.3</v>
      </c>
      <c r="O16" t="inlineStr">
        <is>
          <t>Scooter, gasoline, &lt;4kW, EURO-3</t>
        </is>
      </c>
      <c r="P16" t="n">
        <v>0.5</v>
      </c>
      <c r="Q16" t="n">
        <v>0.5</v>
      </c>
    </row>
    <row r="17">
      <c r="A17" t="inlineStr">
        <is>
          <t>Scooter, gasoline, 4-11kW, EURO-5</t>
        </is>
      </c>
      <c r="B17" s="7" t="n">
        <v>6.393999999999999e-06</v>
      </c>
      <c r="C17" s="7" t="n">
        <v>6.179e-06</v>
      </c>
      <c r="D17" s="7" t="n">
        <v>6e-06</v>
      </c>
      <c r="I17" t="inlineStr">
        <is>
          <t>PM 2.5</t>
        </is>
      </c>
      <c r="J17" t="inlineStr">
        <is>
          <t>motorway</t>
        </is>
      </c>
      <c r="K17" t="inlineStr">
        <is>
          <t>Brake</t>
        </is>
      </c>
      <c r="L17" t="inlineStr">
        <is>
          <t>b</t>
        </is>
      </c>
      <c r="M17" t="n">
        <v>1</v>
      </c>
      <c r="O17" t="inlineStr">
        <is>
          <t>Scooter, gasoline, &lt;4kW, EURO-4</t>
        </is>
      </c>
      <c r="P17" t="n">
        <v>0.5</v>
      </c>
      <c r="Q17" t="n">
        <v>0.5</v>
      </c>
    </row>
    <row r="18">
      <c r="A18" t="inlineStr">
        <is>
          <t>Scooter, battery electric, &lt;4kW</t>
        </is>
      </c>
      <c r="B18" s="7" t="n">
        <v>6.393999999999999e-06</v>
      </c>
      <c r="C18" s="7" t="n">
        <v>3.0895e-06</v>
      </c>
      <c r="D18" s="7" t="n">
        <v>6e-06</v>
      </c>
      <c r="I18" t="inlineStr">
        <is>
          <t>PM 2.5</t>
        </is>
      </c>
      <c r="J18" t="inlineStr">
        <is>
          <t>motorway</t>
        </is>
      </c>
      <c r="K18" t="inlineStr">
        <is>
          <t>Brake</t>
        </is>
      </c>
      <c r="L18" t="inlineStr">
        <is>
          <t>c</t>
        </is>
      </c>
      <c r="M18" t="n">
        <v>1.3</v>
      </c>
      <c r="O18" t="inlineStr">
        <is>
          <t>Scooter, gasoline, &lt;4kW, EURO-5</t>
        </is>
      </c>
      <c r="P18" t="n">
        <v>0.5</v>
      </c>
      <c r="Q18" t="n">
        <v>0.5</v>
      </c>
    </row>
    <row r="19">
      <c r="A19" t="inlineStr">
        <is>
          <t>Scooter, battery electric, 4-11kW</t>
        </is>
      </c>
      <c r="B19" s="7" t="n">
        <v>6.393999999999999e-06</v>
      </c>
      <c r="C19" s="7" t="n">
        <v>3.0895e-06</v>
      </c>
      <c r="D19" s="7" t="n">
        <v>6e-06</v>
      </c>
      <c r="I19" t="inlineStr">
        <is>
          <t>PM 10</t>
        </is>
      </c>
      <c r="J19" t="inlineStr">
        <is>
          <t>urban</t>
        </is>
      </c>
      <c r="K19" t="inlineStr">
        <is>
          <t>Tyre</t>
        </is>
      </c>
      <c r="L19" t="inlineStr">
        <is>
          <t>b</t>
        </is>
      </c>
      <c r="M19" t="n">
        <v>5.8</v>
      </c>
      <c r="O19" t="inlineStr">
        <is>
          <t>Scooter, gasoline, 4-11kW, EURO-3</t>
        </is>
      </c>
      <c r="P19" t="n">
        <v>0.5</v>
      </c>
      <c r="Q19" t="n">
        <v>0.5</v>
      </c>
    </row>
    <row r="20">
      <c r="A20" t="inlineStr">
        <is>
          <t>Motorbike, gasoline, 4-11kW, EURO-3</t>
        </is>
      </c>
      <c r="B20" s="7" t="n">
        <v>7.366999999999999e-06</v>
      </c>
      <c r="C20" s="7" t="n">
        <v>8.35e-06</v>
      </c>
      <c r="D20" s="7" t="n">
        <v>6e-06</v>
      </c>
      <c r="I20" t="inlineStr">
        <is>
          <t>PM 10</t>
        </is>
      </c>
      <c r="J20" t="inlineStr">
        <is>
          <t>urban</t>
        </is>
      </c>
      <c r="K20" t="inlineStr">
        <is>
          <t>Tyre</t>
        </is>
      </c>
      <c r="L20" t="inlineStr">
        <is>
          <t>c</t>
        </is>
      </c>
      <c r="M20" t="n">
        <v>2.3</v>
      </c>
      <c r="O20" t="inlineStr">
        <is>
          <t>Scooter, gasoline, 4-11kW, EURO-4</t>
        </is>
      </c>
      <c r="P20" t="n">
        <v>0.5</v>
      </c>
      <c r="Q20" t="n">
        <v>0.5</v>
      </c>
    </row>
    <row r="21">
      <c r="A21" t="inlineStr">
        <is>
          <t>Motorbike, gasoline, 4-11kW, EURO-4</t>
        </is>
      </c>
      <c r="B21" s="7" t="n">
        <v>7.366999999999999e-06</v>
      </c>
      <c r="C21" s="7" t="n">
        <v>8.35e-06</v>
      </c>
      <c r="D21" s="7" t="n">
        <v>6e-06</v>
      </c>
      <c r="I21" t="inlineStr">
        <is>
          <t>PM 10</t>
        </is>
      </c>
      <c r="J21" t="inlineStr">
        <is>
          <t>urban</t>
        </is>
      </c>
      <c r="K21" t="inlineStr">
        <is>
          <t>Brake</t>
        </is>
      </c>
      <c r="L21" t="inlineStr">
        <is>
          <t>b</t>
        </is>
      </c>
      <c r="M21" t="n">
        <v>4.2</v>
      </c>
      <c r="O21" t="inlineStr">
        <is>
          <t>Scooter, gasoline, 4-11kW, EURO-5</t>
        </is>
      </c>
      <c r="P21" t="n">
        <v>0.5</v>
      </c>
      <c r="Q21" t="n">
        <v>0.5</v>
      </c>
    </row>
    <row r="22">
      <c r="A22" t="inlineStr">
        <is>
          <t>Motorbike, gasoline, 4-11kW, EURO-5</t>
        </is>
      </c>
      <c r="B22" s="7" t="n">
        <v>7.366999999999999e-06</v>
      </c>
      <c r="C22" s="7" t="n">
        <v>8.35e-06</v>
      </c>
      <c r="D22" s="7" t="n">
        <v>6e-06</v>
      </c>
      <c r="I22" t="inlineStr">
        <is>
          <t>PM 10</t>
        </is>
      </c>
      <c r="J22" t="inlineStr">
        <is>
          <t>urban</t>
        </is>
      </c>
      <c r="K22" t="inlineStr">
        <is>
          <t>Brake</t>
        </is>
      </c>
      <c r="L22" t="inlineStr">
        <is>
          <t>c</t>
        </is>
      </c>
      <c r="M22" t="n">
        <v>1.9</v>
      </c>
      <c r="O22" t="inlineStr">
        <is>
          <t>Scooter, battery electric, &lt;4kW</t>
        </is>
      </c>
      <c r="P22" t="n">
        <v>0.5</v>
      </c>
      <c r="Q22" t="n">
        <v>0.5</v>
      </c>
    </row>
    <row r="23">
      <c r="A23" t="inlineStr">
        <is>
          <t>Motorbike, gasoline, 11-35kW, EURO-3</t>
        </is>
      </c>
      <c r="B23" s="7" t="n">
        <v>7.366999999999999e-06</v>
      </c>
      <c r="C23" s="7" t="n">
        <v>8.35e-06</v>
      </c>
      <c r="D23" s="7" t="n">
        <v>6e-06</v>
      </c>
      <c r="I23" t="inlineStr">
        <is>
          <t>PM 10</t>
        </is>
      </c>
      <c r="J23" t="inlineStr">
        <is>
          <t>rural</t>
        </is>
      </c>
      <c r="K23" t="inlineStr">
        <is>
          <t>Tyre</t>
        </is>
      </c>
      <c r="L23" t="inlineStr">
        <is>
          <t>b</t>
        </is>
      </c>
      <c r="M23" t="n">
        <v>4.5</v>
      </c>
      <c r="O23" t="inlineStr">
        <is>
          <t>Scooter, battery electric, 4-11kW</t>
        </is>
      </c>
      <c r="P23" t="n">
        <v>0.5</v>
      </c>
      <c r="Q23" t="n">
        <v>0.5</v>
      </c>
    </row>
    <row r="24">
      <c r="A24" t="inlineStr">
        <is>
          <t>Motorbike, gasoline, 11-35kW, EURO-4</t>
        </is>
      </c>
      <c r="B24" s="7" t="n">
        <v>7.366999999999999e-06</v>
      </c>
      <c r="C24" s="7" t="n">
        <v>8.35e-06</v>
      </c>
      <c r="D24" s="7" t="n">
        <v>6e-06</v>
      </c>
      <c r="I24" t="inlineStr">
        <is>
          <t>PM 10</t>
        </is>
      </c>
      <c r="J24" t="inlineStr">
        <is>
          <t>rural</t>
        </is>
      </c>
      <c r="K24" t="inlineStr">
        <is>
          <t>Tyre</t>
        </is>
      </c>
      <c r="L24" t="inlineStr">
        <is>
          <t>c</t>
        </is>
      </c>
      <c r="M24" t="n">
        <v>2.3</v>
      </c>
      <c r="O24" t="inlineStr">
        <is>
          <t>Motorbike, gasoline, 4-11kW, EURO-3</t>
        </is>
      </c>
      <c r="P24" t="n">
        <v>0.5</v>
      </c>
      <c r="Q24" t="n">
        <v>0.5</v>
      </c>
    </row>
    <row r="25">
      <c r="A25" t="inlineStr">
        <is>
          <t>Motorbike, gasoline, 11-35kW, EURO-5</t>
        </is>
      </c>
      <c r="B25" s="7" t="n">
        <v>7.366999999999999e-06</v>
      </c>
      <c r="C25" s="7" t="n">
        <v>8.35e-06</v>
      </c>
      <c r="D25" s="7" t="n">
        <v>6e-06</v>
      </c>
      <c r="I25" t="inlineStr">
        <is>
          <t>PM 10</t>
        </is>
      </c>
      <c r="J25" t="inlineStr">
        <is>
          <t>rural</t>
        </is>
      </c>
      <c r="K25" t="inlineStr">
        <is>
          <t>Brake</t>
        </is>
      </c>
      <c r="L25" t="inlineStr">
        <is>
          <t>b</t>
        </is>
      </c>
      <c r="M25" t="n">
        <v>1.8</v>
      </c>
      <c r="O25" t="inlineStr">
        <is>
          <t>Motorbike, gasoline, 4-11kW, EURO-4</t>
        </is>
      </c>
      <c r="P25" t="n">
        <v>0.5</v>
      </c>
      <c r="Q25" t="n">
        <v>0.5</v>
      </c>
    </row>
    <row r="26">
      <c r="A26" t="inlineStr">
        <is>
          <t>Motorbike, gasoline, &gt;35kW, EURO-3</t>
        </is>
      </c>
      <c r="B26" s="7" t="n">
        <v>7.366999999999999e-06</v>
      </c>
      <c r="C26" s="7" t="n">
        <v>8.35e-06</v>
      </c>
      <c r="D26" s="7" t="n">
        <v>6e-06</v>
      </c>
      <c r="I26" t="inlineStr">
        <is>
          <t>PM 10</t>
        </is>
      </c>
      <c r="J26" t="inlineStr">
        <is>
          <t>rural</t>
        </is>
      </c>
      <c r="K26" t="inlineStr">
        <is>
          <t>Brake</t>
        </is>
      </c>
      <c r="L26" t="inlineStr">
        <is>
          <t>c</t>
        </is>
      </c>
      <c r="M26" t="n">
        <v>1.5</v>
      </c>
      <c r="O26" t="inlineStr">
        <is>
          <t>Motorbike, gasoline, 4-11kW, EURO-5</t>
        </is>
      </c>
      <c r="P26" t="n">
        <v>0.5</v>
      </c>
      <c r="Q26" t="n">
        <v>0.5</v>
      </c>
    </row>
    <row r="27">
      <c r="A27" t="inlineStr">
        <is>
          <t>Motorbike, gasoline, &gt;35kW, EURO-4</t>
        </is>
      </c>
      <c r="B27" s="7" t="n">
        <v>7.366999999999999e-06</v>
      </c>
      <c r="C27" s="7" t="n">
        <v>8.35e-06</v>
      </c>
      <c r="D27" s="7" t="n">
        <v>6e-06</v>
      </c>
      <c r="I27" t="inlineStr">
        <is>
          <t>PM 10</t>
        </is>
      </c>
      <c r="J27" t="inlineStr">
        <is>
          <t>motorway</t>
        </is>
      </c>
      <c r="K27" t="inlineStr">
        <is>
          <t>Tyre</t>
        </is>
      </c>
      <c r="L27" t="inlineStr">
        <is>
          <t>b</t>
        </is>
      </c>
      <c r="M27" t="n">
        <v>3.8</v>
      </c>
      <c r="O27" t="inlineStr">
        <is>
          <t>Motorbike, gasoline, 11-35kW, EURO-3</t>
        </is>
      </c>
      <c r="P27" t="n">
        <v>0.33</v>
      </c>
      <c r="Q27" t="n">
        <v>0.33</v>
      </c>
      <c r="R27" t="n">
        <v>0.33</v>
      </c>
    </row>
    <row r="28">
      <c r="A28" t="inlineStr">
        <is>
          <t>Motorbike, gasoline, &gt;35kW, EURO-5</t>
        </is>
      </c>
      <c r="B28" s="7" t="n">
        <v>7.366999999999999e-06</v>
      </c>
      <c r="C28" s="7" t="n">
        <v>8.35e-06</v>
      </c>
      <c r="D28" s="7" t="n">
        <v>6e-06</v>
      </c>
      <c r="I28" t="inlineStr">
        <is>
          <t>PM 10</t>
        </is>
      </c>
      <c r="J28" t="inlineStr">
        <is>
          <t>motorway</t>
        </is>
      </c>
      <c r="K28" t="inlineStr">
        <is>
          <t>Tyre</t>
        </is>
      </c>
      <c r="L28" t="inlineStr">
        <is>
          <t>c</t>
        </is>
      </c>
      <c r="M28" t="n">
        <v>2.3</v>
      </c>
      <c r="O28" t="inlineStr">
        <is>
          <t>Motorbike, gasoline, 11-35kW, EURO-4</t>
        </is>
      </c>
      <c r="P28" t="n">
        <v>0.33</v>
      </c>
      <c r="Q28" t="n">
        <v>0.33</v>
      </c>
      <c r="R28" t="n">
        <v>0.33</v>
      </c>
    </row>
    <row r="29">
      <c r="A29" t="inlineStr">
        <is>
          <t>Motorbike, battery electric, &lt;4kW</t>
        </is>
      </c>
      <c r="B29" s="7" t="n">
        <v>7.366999999999999e-06</v>
      </c>
      <c r="C29" s="7" t="n">
        <v>4.175e-06</v>
      </c>
      <c r="D29" s="7" t="n">
        <v>6e-06</v>
      </c>
      <c r="I29" t="inlineStr">
        <is>
          <t>PM 10</t>
        </is>
      </c>
      <c r="J29" t="inlineStr">
        <is>
          <t>motorway</t>
        </is>
      </c>
      <c r="K29" t="inlineStr">
        <is>
          <t>Brake</t>
        </is>
      </c>
      <c r="L29" t="inlineStr">
        <is>
          <t>b</t>
        </is>
      </c>
      <c r="M29" t="n">
        <v>0.4</v>
      </c>
      <c r="O29" t="inlineStr">
        <is>
          <t>Motorbike, gasoline, 11-35kW, EURO-5</t>
        </is>
      </c>
      <c r="P29" t="n">
        <v>0.33</v>
      </c>
      <c r="Q29" t="n">
        <v>0.33</v>
      </c>
      <c r="R29" t="n">
        <v>0.33</v>
      </c>
    </row>
    <row r="30">
      <c r="A30" t="inlineStr">
        <is>
          <t>Motorbike, battery electric, 4-11kW</t>
        </is>
      </c>
      <c r="B30" s="7" t="n">
        <v>7.366999999999999e-06</v>
      </c>
      <c r="C30" s="7" t="n">
        <v>4.175e-06</v>
      </c>
      <c r="D30" s="7" t="n">
        <v>6e-06</v>
      </c>
      <c r="I30" t="inlineStr">
        <is>
          <t>PM 10</t>
        </is>
      </c>
      <c r="J30" t="inlineStr">
        <is>
          <t>motorway</t>
        </is>
      </c>
      <c r="K30" t="inlineStr">
        <is>
          <t>Brake</t>
        </is>
      </c>
      <c r="L30" t="inlineStr">
        <is>
          <t>c</t>
        </is>
      </c>
      <c r="M30" t="n">
        <v>1.3</v>
      </c>
      <c r="O30" t="inlineStr">
        <is>
          <t>Motorbike, gasoline, &gt;35kW, EURO-3</t>
        </is>
      </c>
      <c r="P30" t="n">
        <v>0.33</v>
      </c>
      <c r="Q30" t="n">
        <v>0.33</v>
      </c>
      <c r="R30" t="n">
        <v>0.33</v>
      </c>
    </row>
    <row r="31">
      <c r="A31" t="inlineStr">
        <is>
          <t>Motorbike, battery electric, 11-35kW</t>
        </is>
      </c>
      <c r="B31" s="7" t="n">
        <v>7.366999999999999e-06</v>
      </c>
      <c r="C31" s="7" t="n">
        <v>4.175e-06</v>
      </c>
      <c r="D31" s="7" t="n">
        <v>6e-06</v>
      </c>
      <c r="I31" t="inlineStr">
        <is>
          <t>PM 10</t>
        </is>
      </c>
      <c r="K31" t="inlineStr">
        <is>
          <t>Road</t>
        </is>
      </c>
      <c r="L31" t="inlineStr">
        <is>
          <t>b</t>
        </is>
      </c>
      <c r="M31" t="n">
        <v>5.1</v>
      </c>
      <c r="O31" t="inlineStr">
        <is>
          <t>Motorbike, gasoline, &gt;35kW, EURO-4</t>
        </is>
      </c>
      <c r="P31" t="n">
        <v>0.33</v>
      </c>
      <c r="Q31" t="n">
        <v>0.33</v>
      </c>
      <c r="R31" t="n">
        <v>0.33</v>
      </c>
    </row>
    <row r="32">
      <c r="A32" t="inlineStr">
        <is>
          <t>Motorbike, battery electric, &gt;35kW</t>
        </is>
      </c>
      <c r="B32" s="7" t="n">
        <v>7.366999999999999e-06</v>
      </c>
      <c r="C32" s="7" t="n">
        <v>4.175e-06</v>
      </c>
      <c r="D32" s="7" t="n">
        <v>6e-06</v>
      </c>
      <c r="I32" t="inlineStr">
        <is>
          <t>PM 10</t>
        </is>
      </c>
      <c r="K32" t="inlineStr">
        <is>
          <t>Road</t>
        </is>
      </c>
      <c r="L32" t="inlineStr">
        <is>
          <t>c</t>
        </is>
      </c>
      <c r="M32" t="n">
        <v>1.5</v>
      </c>
      <c r="O32" t="inlineStr">
        <is>
          <t>Motorbike, gasoline, &gt;35kW, EURO-5</t>
        </is>
      </c>
      <c r="P32" t="n">
        <v>0.33</v>
      </c>
      <c r="Q32" t="n">
        <v>0.33</v>
      </c>
      <c r="R32" t="n">
        <v>0.33</v>
      </c>
    </row>
    <row r="33">
      <c r="I33" t="inlineStr">
        <is>
          <t>PM 10</t>
        </is>
      </c>
      <c r="K33" t="inlineStr">
        <is>
          <t>Re-susp.</t>
        </is>
      </c>
      <c r="L33" t="inlineStr">
        <is>
          <t>b</t>
        </is>
      </c>
      <c r="M33" t="n">
        <v>8.199999999999999</v>
      </c>
      <c r="O33" t="inlineStr">
        <is>
          <t>Motorbike, battery electric, &lt;4kW</t>
        </is>
      </c>
      <c r="P33" t="n">
        <v>0.33</v>
      </c>
      <c r="Q33" t="n">
        <v>0.33</v>
      </c>
      <c r="R33" t="n">
        <v>0.33</v>
      </c>
    </row>
    <row r="34">
      <c r="I34" t="inlineStr">
        <is>
          <t>PM 10</t>
        </is>
      </c>
      <c r="K34" t="inlineStr">
        <is>
          <t>Re-susp.</t>
        </is>
      </c>
      <c r="L34" t="inlineStr">
        <is>
          <t>c</t>
        </is>
      </c>
      <c r="M34" t="n">
        <v>1.1</v>
      </c>
      <c r="O34" t="inlineStr">
        <is>
          <t>Motorbike, battery electric, 4-11kW</t>
        </is>
      </c>
      <c r="P34" t="n">
        <v>0.33</v>
      </c>
      <c r="Q34" t="n">
        <v>0.33</v>
      </c>
      <c r="R34" t="n">
        <v>0.33</v>
      </c>
    </row>
    <row r="35">
      <c r="I35" t="inlineStr">
        <is>
          <t>PM 2.5</t>
        </is>
      </c>
      <c r="K35" t="inlineStr">
        <is>
          <t>Road</t>
        </is>
      </c>
      <c r="L35" t="inlineStr">
        <is>
          <t>b</t>
        </is>
      </c>
      <c r="M35" t="n">
        <v>5.1</v>
      </c>
      <c r="O35" t="inlineStr">
        <is>
          <t>Motorbike, battery electric, 11-35kW</t>
        </is>
      </c>
      <c r="P35" t="n">
        <v>0.33</v>
      </c>
      <c r="Q35" t="n">
        <v>0.33</v>
      </c>
      <c r="R35" t="n">
        <v>0.33</v>
      </c>
    </row>
    <row r="36">
      <c r="I36" t="inlineStr">
        <is>
          <t>PM 2.5</t>
        </is>
      </c>
      <c r="K36" t="inlineStr">
        <is>
          <t>Road</t>
        </is>
      </c>
      <c r="L36" t="inlineStr">
        <is>
          <t>c</t>
        </is>
      </c>
      <c r="M36" t="n">
        <v>1.5</v>
      </c>
      <c r="O36" t="inlineStr">
        <is>
          <t>Motorbike, battery electric, &gt;35kW</t>
        </is>
      </c>
      <c r="P36" t="n">
        <v>0.33</v>
      </c>
      <c r="Q36" t="n">
        <v>0.33</v>
      </c>
      <c r="R36" t="n">
        <v>0.33</v>
      </c>
    </row>
    <row r="37">
      <c r="I37" t="inlineStr">
        <is>
          <t>PM 2.5</t>
        </is>
      </c>
      <c r="K37" t="inlineStr">
        <is>
          <t>Re-susp.</t>
        </is>
      </c>
      <c r="L37" t="inlineStr">
        <is>
          <t>b</t>
        </is>
      </c>
      <c r="M37" t="n">
        <v>8.199999999999999</v>
      </c>
    </row>
    <row r="38">
      <c r="I38" t="inlineStr">
        <is>
          <t>PM 2.5</t>
        </is>
      </c>
      <c r="K38" t="inlineStr">
        <is>
          <t>Re-susp.</t>
        </is>
      </c>
      <c r="L38" t="inlineStr">
        <is>
          <t>c</t>
        </is>
      </c>
      <c r="M38" t="n">
        <v>1.1</v>
      </c>
    </row>
  </sheetData>
  <mergeCells count="32">
    <mergeCell ref="O3:P3"/>
    <mergeCell ref="AY3:AZ3"/>
    <mergeCell ref="Q3:R3"/>
    <mergeCell ref="AO2:AV2"/>
    <mergeCell ref="Y3:Z3"/>
    <mergeCell ref="AW2:BD2"/>
    <mergeCell ref="I2:P2"/>
    <mergeCell ref="S3:T3"/>
    <mergeCell ref="AC3:AD3"/>
    <mergeCell ref="AE3:AF3"/>
    <mergeCell ref="AK3:AL3"/>
    <mergeCell ref="AW3:AX3"/>
    <mergeCell ref="AO3:AP3"/>
    <mergeCell ref="AQ3:AR3"/>
    <mergeCell ref="AG2:AN2"/>
    <mergeCell ref="Y2:AF2"/>
    <mergeCell ref="W3:X3"/>
    <mergeCell ref="I1:AF1"/>
    <mergeCell ref="I3:J3"/>
    <mergeCell ref="BA3:BB3"/>
    <mergeCell ref="U3:V3"/>
    <mergeCell ref="BC3:BD3"/>
    <mergeCell ref="M3:N3"/>
    <mergeCell ref="AA3:AB3"/>
    <mergeCell ref="AG3:AH3"/>
    <mergeCell ref="AS3:AT3"/>
    <mergeCell ref="AI3:AJ3"/>
    <mergeCell ref="AU3:AV3"/>
    <mergeCell ref="AM3:AN3"/>
    <mergeCell ref="Q2:X2"/>
    <mergeCell ref="AG1:BD1"/>
    <mergeCell ref="K3:L3"/>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6"/>
  <sheetViews>
    <sheetView workbookViewId="0">
      <selection activeCell="C6" sqref="C6"/>
    </sheetView>
  </sheetViews>
  <sheetFormatPr baseColWidth="10" defaultColWidth="8.83203125" defaultRowHeight="15"/>
  <cols>
    <col width="31" bestFit="1" customWidth="1" min="1" max="1"/>
  </cols>
  <sheetData>
    <row r="1">
      <c r="A1" t="inlineStr">
        <is>
          <t>skip</t>
        </is>
      </c>
      <c r="B1" t="inlineStr">
        <is>
          <t>energy battery cell density [kg/kWh]</t>
        </is>
      </c>
    </row>
    <row r="2">
      <c r="B2" t="inlineStr">
        <is>
          <t>NMC</t>
        </is>
      </c>
      <c r="C2" t="inlineStr">
        <is>
          <t>LFP</t>
        </is>
      </c>
      <c r="D2" t="inlineStr">
        <is>
          <t>NCA</t>
        </is>
      </c>
    </row>
    <row r="3">
      <c r="A3" s="18" t="n">
        <v>2020</v>
      </c>
      <c r="B3" t="n">
        <v>0.2</v>
      </c>
      <c r="C3" t="n">
        <v>0.15</v>
      </c>
      <c r="D3" t="n">
        <v>0.23</v>
      </c>
    </row>
    <row r="4">
      <c r="A4" s="18" t="n">
        <v>2030</v>
      </c>
      <c r="B4" t="n">
        <v>0.3</v>
      </c>
      <c r="C4" t="n">
        <v>0.18</v>
      </c>
      <c r="D4" t="n">
        <v>0.3</v>
      </c>
    </row>
    <row r="5">
      <c r="A5" s="18" t="n">
        <v>2040</v>
      </c>
      <c r="B5" t="n">
        <v>0.4</v>
      </c>
      <c r="C5" t="n">
        <v>0.18</v>
      </c>
      <c r="D5" t="n">
        <v>0.4</v>
      </c>
    </row>
    <row r="6">
      <c r="A6" s="18" t="n">
        <v>2050</v>
      </c>
      <c r="B6" t="n">
        <v>0.5</v>
      </c>
      <c r="C6" t="n">
        <v>0.2</v>
      </c>
      <c r="D6" t="n">
        <v>0.5</v>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N126"/>
  <sheetViews>
    <sheetView topLeftCell="A19" zoomScale="70" zoomScaleNormal="70" workbookViewId="0">
      <selection activeCell="A9" sqref="A9"/>
    </sheetView>
  </sheetViews>
  <sheetFormatPr baseColWidth="10" defaultColWidth="8.83203125" defaultRowHeight="15"/>
  <cols>
    <col width="8.6640625" bestFit="1" customWidth="1" min="1" max="1"/>
    <col width="15.5" bestFit="1" customWidth="1" min="2" max="2"/>
    <col width="23.33203125" bestFit="1" customWidth="1" min="3" max="4"/>
    <col width="27.33203125" bestFit="1" customWidth="1" min="5" max="5"/>
    <col width="28.5" bestFit="1" customWidth="1" min="6" max="6"/>
    <col width="32.5" bestFit="1" customWidth="1" min="7" max="7"/>
    <col width="28.5" bestFit="1" customWidth="1" min="8" max="8"/>
    <col width="32.5" bestFit="1" customWidth="1" min="19" max="19"/>
    <col width="20" bestFit="1" customWidth="1" min="20" max="20"/>
    <col width="11.33203125" bestFit="1" customWidth="1" min="21" max="40"/>
  </cols>
  <sheetData>
    <row r="1">
      <c r="A1" t="inlineStr">
        <is>
          <t>skip</t>
        </is>
      </c>
    </row>
    <row r="2">
      <c r="B2" t="inlineStr">
        <is>
          <t>Fuel density [kg/l]</t>
        </is>
      </c>
      <c r="C2" t="inlineStr">
        <is>
          <t>LHV [kWh/kg]</t>
        </is>
      </c>
      <c r="D2" t="inlineStr">
        <is>
          <t>CO2 [kg/kg]</t>
        </is>
      </c>
      <c r="E2" t="inlineStr">
        <is>
          <t>SO2 [kg/kg]</t>
        </is>
      </c>
    </row>
    <row r="3">
      <c r="A3" t="inlineStr">
        <is>
          <t>Gasoline</t>
        </is>
      </c>
      <c r="B3" t="n">
        <v>0.75</v>
      </c>
      <c r="C3" s="3">
        <f>42.6/3.6</f>
        <v/>
      </c>
      <c r="D3" t="n">
        <v>3.14</v>
      </c>
      <c r="E3" s="7" t="n">
        <v>1.6e-05</v>
      </c>
    </row>
    <row r="4">
      <c r="A4" t="inlineStr">
        <is>
          <t>Diesel</t>
        </is>
      </c>
      <c r="B4" t="n">
        <v>0.85</v>
      </c>
      <c r="C4" s="3">
        <f>43/3.6</f>
        <v/>
      </c>
      <c r="D4" t="n">
        <v>3.15</v>
      </c>
      <c r="E4" s="7" t="n">
        <v>0.000885</v>
      </c>
    </row>
    <row r="5">
      <c r="A5" t="inlineStr">
        <is>
          <t>CNG</t>
        </is>
      </c>
      <c r="C5" s="3">
        <f>47.5/3.6</f>
        <v/>
      </c>
      <c r="D5" t="n">
        <v>2.68</v>
      </c>
      <c r="E5" s="7" t="n">
        <v>0</v>
      </c>
    </row>
    <row r="8">
      <c r="A8" t="inlineStr">
        <is>
          <t>source:</t>
        </is>
      </c>
      <c r="B8" t="inlineStr">
        <is>
          <t>https://www.eea.europa.eu/publications/emep-eea-guidebook-2019/part-b-sectoral-guidance-chapters/1-energy/1-a-combustion/1-a-3-b-i/view</t>
        </is>
      </c>
    </row>
    <row r="9">
      <c r="A9" t="inlineStr">
        <is>
          <t>g/MJ</t>
        </is>
      </c>
      <c r="C9" t="inlineStr">
        <is>
          <t>Mopeds 2-stroke &lt;50 cm³</t>
        </is>
      </c>
      <c r="D9" t="inlineStr">
        <is>
          <t>Mopeds 4-stroke &lt;50 cm³</t>
        </is>
      </c>
      <c r="E9" t="inlineStr">
        <is>
          <t>Motorcycles 2-stroke &gt;50 cm³</t>
        </is>
      </c>
      <c r="F9" t="inlineStr">
        <is>
          <t>Motorcycles 4-stroke &lt;250 cm³</t>
        </is>
      </c>
      <c r="G9" t="inlineStr">
        <is>
          <t>Motorcycles 4-stroke 250 - 750 cm³</t>
        </is>
      </c>
      <c r="H9" t="inlineStr">
        <is>
          <t>Motorcycles 4-stroke &gt;750 cm³</t>
        </is>
      </c>
    </row>
    <row r="10">
      <c r="A10" t="inlineStr">
        <is>
          <t>EURO-3</t>
        </is>
      </c>
      <c r="B10" t="inlineStr">
        <is>
          <t>CO</t>
        </is>
      </c>
      <c r="C10" s="7" t="n">
        <v>3.904661024303503</v>
      </c>
      <c r="D10" s="7" t="n">
        <v>4.208423959841101</v>
      </c>
      <c r="E10" s="7" t="n">
        <v>2.908708111740065</v>
      </c>
      <c r="F10" s="7" t="n">
        <v>0.6846446168576144</v>
      </c>
      <c r="G10" s="7" t="n">
        <v>0.1486476234781206</v>
      </c>
      <c r="H10" s="7" t="n">
        <v>0.148842778865369</v>
      </c>
      <c r="I10" s="6" t="n"/>
      <c r="T10" s="7" t="n"/>
      <c r="U10" s="7" t="n"/>
      <c r="V10" s="7" t="n"/>
      <c r="W10" s="7" t="n"/>
      <c r="X10" s="7" t="n"/>
      <c r="Y10" s="7" t="n"/>
      <c r="Z10" s="7" t="n"/>
      <c r="AA10" s="7" t="n"/>
      <c r="AB10" s="7" t="n"/>
      <c r="AC10" s="7" t="n"/>
      <c r="AD10" s="7" t="n"/>
      <c r="AE10" s="7" t="n"/>
      <c r="AF10" s="7" t="n"/>
      <c r="AG10" s="7" t="n"/>
      <c r="AH10" s="7" t="n"/>
      <c r="AI10" s="7" t="n"/>
      <c r="AJ10" s="7" t="n"/>
      <c r="AK10" s="7" t="n"/>
      <c r="AL10" s="7" t="n"/>
      <c r="AM10" s="7" t="n"/>
      <c r="AN10" s="7" t="n"/>
    </row>
    <row r="11">
      <c r="A11" t="inlineStr">
        <is>
          <t>EURO-3</t>
        </is>
      </c>
      <c r="B11" t="inlineStr">
        <is>
          <t>NOx</t>
        </is>
      </c>
      <c r="C11" s="7" t="n">
        <v>0.445426953342792</v>
      </c>
      <c r="D11" s="7" t="n">
        <v>0.445426953342792</v>
      </c>
      <c r="E11" s="7" t="n">
        <v>0.06984516274842606</v>
      </c>
      <c r="F11" s="7" t="n">
        <v>0.09310781487870248</v>
      </c>
      <c r="G11" s="7" t="n">
        <v>0.01761857873999224</v>
      </c>
      <c r="H11" s="7" t="n">
        <v>0.01577375406699133</v>
      </c>
      <c r="I11" s="6" t="n"/>
      <c r="T11" s="7" t="n"/>
      <c r="U11" s="7" t="n"/>
      <c r="V11" s="7" t="n"/>
      <c r="W11" s="7" t="n"/>
      <c r="X11" s="7" t="n"/>
      <c r="Y11" s="7" t="n"/>
      <c r="Z11" s="7" t="n"/>
      <c r="AA11" s="7" t="n"/>
      <c r="AB11" s="7" t="n"/>
      <c r="AC11" s="7" t="n"/>
      <c r="AD11" s="7" t="n"/>
      <c r="AE11" s="7" t="n"/>
      <c r="AF11" s="7" t="n"/>
      <c r="AG11" s="7" t="n"/>
      <c r="AH11" s="7" t="n"/>
      <c r="AI11" s="7" t="n"/>
      <c r="AJ11" s="7" t="n"/>
      <c r="AK11" s="7" t="n"/>
      <c r="AL11" s="7" t="n"/>
      <c r="AM11" s="7" t="n"/>
      <c r="AN11" s="7" t="n"/>
    </row>
    <row r="12">
      <c r="A12" t="inlineStr">
        <is>
          <t>EURO-3</t>
        </is>
      </c>
      <c r="B12" t="inlineStr">
        <is>
          <t>VOC</t>
        </is>
      </c>
      <c r="C12" s="7" t="n">
        <v>2.189150970910094</v>
      </c>
      <c r="D12" s="7" t="n">
        <v>1.763882861157457</v>
      </c>
      <c r="E12" s="7" t="n">
        <v>0.8688904016241029</v>
      </c>
      <c r="F12" s="7" t="n">
        <v>0.06346027857013826</v>
      </c>
      <c r="G12" s="7" t="n">
        <v>0.0651784557291516</v>
      </c>
      <c r="H12" s="7" t="n">
        <v>0.06537764184097927</v>
      </c>
      <c r="I12" s="6" t="n"/>
      <c r="T12" s="7" t="n"/>
      <c r="U12" s="7" t="n"/>
      <c r="V12" s="7" t="n"/>
      <c r="W12" s="7" t="n"/>
      <c r="X12" s="7" t="n"/>
      <c r="Y12" s="7" t="n"/>
      <c r="Z12" s="7" t="n"/>
      <c r="AA12" s="7" t="n"/>
      <c r="AB12" s="7" t="n"/>
      <c r="AC12" s="7" t="n"/>
      <c r="AD12" s="7" t="n"/>
      <c r="AE12" s="7" t="n"/>
      <c r="AF12" s="7" t="n"/>
      <c r="AG12" s="7" t="n"/>
      <c r="AH12" s="7" t="n"/>
      <c r="AI12" s="7" t="n"/>
      <c r="AJ12" s="7" t="n"/>
      <c r="AK12" s="7" t="n"/>
      <c r="AL12" s="7" t="n"/>
      <c r="AM12" s="7" t="n"/>
      <c r="AN12" s="7" t="n"/>
    </row>
    <row r="13">
      <c r="A13" t="inlineStr">
        <is>
          <t>EURO-3</t>
        </is>
      </c>
      <c r="B13" t="inlineStr">
        <is>
          <t>PM2.5</t>
        </is>
      </c>
      <c r="C13" s="7" t="n">
        <v>0.01395320522727242</v>
      </c>
      <c r="D13" s="7" t="n">
        <v>0.009228004007798675</v>
      </c>
      <c r="E13" s="7" t="n">
        <v>0.01046463296819975</v>
      </c>
      <c r="F13" s="7" t="n">
        <v>0.004363335824830249</v>
      </c>
      <c r="G13" s="7" t="n">
        <v>0.001113369200904153</v>
      </c>
      <c r="H13" s="7" t="n">
        <v>0.001114830912786717</v>
      </c>
      <c r="I13" s="4" t="n"/>
      <c r="T13" s="7" t="n"/>
      <c r="U13" s="7" t="n"/>
      <c r="V13" s="7" t="n"/>
      <c r="W13" s="7" t="n"/>
      <c r="X13" s="7" t="n"/>
      <c r="Y13" s="7" t="n"/>
      <c r="Z13" s="7" t="n"/>
      <c r="AA13" s="7" t="n"/>
      <c r="AB13" s="7" t="n"/>
      <c r="AC13" s="7" t="n"/>
      <c r="AD13" s="7" t="n"/>
      <c r="AE13" s="7" t="n"/>
      <c r="AF13" s="7" t="n"/>
      <c r="AG13" s="7" t="n"/>
      <c r="AH13" s="7" t="n"/>
      <c r="AI13" s="7" t="n"/>
      <c r="AJ13" s="7" t="n"/>
      <c r="AK13" s="7" t="n"/>
      <c r="AL13" s="7" t="n"/>
      <c r="AM13" s="7" t="n"/>
      <c r="AN13" s="7" t="n"/>
    </row>
    <row r="14">
      <c r="A14" t="inlineStr">
        <is>
          <t>EURO-3</t>
        </is>
      </c>
      <c r="B14" t="inlineStr">
        <is>
          <t>CH4</t>
        </is>
      </c>
      <c r="C14" s="7" t="n">
        <v>0.02660963315309357</v>
      </c>
      <c r="D14" s="7" t="n">
        <v>0.02660963315309357</v>
      </c>
      <c r="E14" s="7" t="n">
        <v>0.01079165274845599</v>
      </c>
      <c r="F14" s="7" t="n">
        <v>0.04886936123809879</v>
      </c>
      <c r="G14" s="7" t="n">
        <v>0.01480781037202524</v>
      </c>
      <c r="H14" s="7" t="n">
        <v>0.008472714937179051</v>
      </c>
      <c r="I14" s="5" t="n"/>
      <c r="T14" s="7" t="n"/>
      <c r="U14" s="7" t="n"/>
      <c r="V14" s="7" t="n"/>
      <c r="W14" s="7" t="n"/>
      <c r="X14" s="7" t="n"/>
      <c r="Y14" s="7" t="n"/>
      <c r="Z14" s="7" t="n"/>
      <c r="AA14" s="7" t="n"/>
      <c r="AB14" s="7" t="n"/>
      <c r="AC14" s="7" t="n"/>
      <c r="AD14" s="7" t="n"/>
      <c r="AE14" s="7" t="n"/>
      <c r="AF14" s="7" t="n"/>
      <c r="AG14" s="7" t="n"/>
      <c r="AH14" s="7" t="n"/>
      <c r="AI14" s="7" t="n"/>
      <c r="AJ14" s="7" t="n"/>
      <c r="AK14" s="7" t="n"/>
      <c r="AL14" s="7" t="n"/>
      <c r="AM14" s="7" t="n"/>
      <c r="AN14" s="7" t="n"/>
    </row>
    <row r="15">
      <c r="A15" t="inlineStr">
        <is>
          <t>EURO-3</t>
        </is>
      </c>
      <c r="B15" t="inlineStr">
        <is>
          <t>NH3</t>
        </is>
      </c>
      <c r="C15" s="7" t="n">
        <v>0.001350057491278213</v>
      </c>
      <c r="D15" s="7" t="n">
        <v>0.001350057491278213</v>
      </c>
      <c r="E15" s="7" t="n">
        <v>0.001744105494699958</v>
      </c>
      <c r="F15" s="7" t="n">
        <v>0.001745334329932099</v>
      </c>
      <c r="G15" s="7" t="n">
        <v>0.0004453476803616613</v>
      </c>
      <c r="H15" s="7" t="n">
        <v>0.0004459323651146869</v>
      </c>
      <c r="I15" s="5" t="n"/>
      <c r="T15" s="7" t="n"/>
      <c r="U15" s="7" t="n"/>
      <c r="V15" s="7" t="n"/>
      <c r="W15" s="7" t="n"/>
      <c r="X15" s="7" t="n"/>
      <c r="Y15" s="7" t="n"/>
      <c r="Z15" s="7" t="n"/>
      <c r="AA15" s="7" t="n"/>
      <c r="AB15" s="7" t="n"/>
      <c r="AC15" s="7" t="n"/>
      <c r="AD15" s="7" t="n"/>
      <c r="AE15" s="7" t="n"/>
      <c r="AF15" s="7" t="n"/>
      <c r="AG15" s="7" t="n"/>
      <c r="AH15" s="7" t="n"/>
      <c r="AI15" s="7" t="n"/>
      <c r="AJ15" s="7" t="n"/>
      <c r="AK15" s="7" t="n"/>
      <c r="AL15" s="7" t="n"/>
      <c r="AM15" s="7" t="n"/>
      <c r="AN15" s="7" t="n"/>
    </row>
    <row r="16">
      <c r="A16" t="inlineStr">
        <is>
          <t>EURO-3</t>
        </is>
      </c>
      <c r="B16" t="inlineStr">
        <is>
          <t>N2O</t>
        </is>
      </c>
      <c r="C16" s="7" t="n">
        <v>0.001350057491278213</v>
      </c>
      <c r="D16" s="7" t="n">
        <v>0.001350057491278213</v>
      </c>
      <c r="E16" s="7" t="n">
        <v>0.001744105494699958</v>
      </c>
      <c r="F16" s="7" t="n">
        <v>0.001745334329932099</v>
      </c>
      <c r="G16" s="7" t="n">
        <v>0.0004453476803616613</v>
      </c>
      <c r="H16" s="7" t="n">
        <v>0.0004459323651146869</v>
      </c>
      <c r="I16" s="5" t="n"/>
    </row>
    <row r="17">
      <c r="A17" t="inlineStr">
        <is>
          <t>EURO-3</t>
        </is>
      </c>
      <c r="B17" t="inlineStr">
        <is>
          <t>NMVOC</t>
        </is>
      </c>
      <c r="C17" s="7" t="n">
        <v>0.9903718992397267</v>
      </c>
      <c r="D17" s="7" t="n">
        <v>0.7979806063876336</v>
      </c>
      <c r="E17" s="7" t="n">
        <v>0.3930860176947442</v>
      </c>
      <c r="F17" s="7" t="n">
        <v>0.02870943002513055</v>
      </c>
      <c r="G17" s="7" t="n">
        <v>0.02948673337186818</v>
      </c>
      <c r="H17" s="7" t="n">
        <v>0.02957684516885902</v>
      </c>
      <c r="I17" s="5" t="n"/>
    </row>
    <row r="18">
      <c r="A18" t="inlineStr">
        <is>
          <t>EURO-3</t>
        </is>
      </c>
      <c r="B18" t="inlineStr">
        <is>
          <t>Ethane</t>
        </is>
      </c>
      <c r="C18" s="7" t="n">
        <v>0.06983391597203201</v>
      </c>
      <c r="D18" s="7" t="n">
        <v>0.05626786327092288</v>
      </c>
      <c r="E18" s="7" t="n">
        <v>0.02771760381180888</v>
      </c>
      <c r="F18" s="7" t="n">
        <v>0.00202438288638741</v>
      </c>
      <c r="G18" s="7" t="n">
        <v>0.002079192737759936</v>
      </c>
      <c r="H18" s="7" t="n">
        <v>0.002085546774727239</v>
      </c>
      <c r="I18" s="5" t="n"/>
    </row>
    <row r="19">
      <c r="A19" t="inlineStr">
        <is>
          <t>EURO-3</t>
        </is>
      </c>
      <c r="B19" t="inlineStr">
        <is>
          <t>Propane</t>
        </is>
      </c>
      <c r="C19" s="7" t="n">
        <v>0.01422948131091561</v>
      </c>
      <c r="D19" s="7" t="n">
        <v>0.01146523859752347</v>
      </c>
      <c r="E19" s="7" t="n">
        <v>0.005647787610556669</v>
      </c>
      <c r="F19" s="7" t="n">
        <v>0.0004124918107058987</v>
      </c>
      <c r="G19" s="7" t="n">
        <v>0.0004236599622394854</v>
      </c>
      <c r="H19" s="7" t="n">
        <v>0.0004249546719663653</v>
      </c>
      <c r="I19" s="5" t="n"/>
    </row>
    <row r="20">
      <c r="A20" t="inlineStr">
        <is>
          <t>EURO-3</t>
        </is>
      </c>
      <c r="B20" t="inlineStr">
        <is>
          <t>Butane</t>
        </is>
      </c>
      <c r="C20" s="7" t="n">
        <v>0.1147115108756889</v>
      </c>
      <c r="D20" s="7" t="n">
        <v>0.09242746192465076</v>
      </c>
      <c r="E20" s="7" t="n">
        <v>0.045529857045103</v>
      </c>
      <c r="F20" s="7" t="n">
        <v>0.003325318597075245</v>
      </c>
      <c r="G20" s="7" t="n">
        <v>0.003415351080207544</v>
      </c>
      <c r="H20" s="7" t="n">
        <v>0.003425788432467314</v>
      </c>
      <c r="I20" s="5" t="n"/>
    </row>
    <row r="21">
      <c r="A21" t="inlineStr">
        <is>
          <t>EURO-3</t>
        </is>
      </c>
      <c r="B21" t="inlineStr">
        <is>
          <t>Pentane</t>
        </is>
      </c>
      <c r="C21" s="7" t="n">
        <v>0.04706674587456702</v>
      </c>
      <c r="D21" s="7" t="n">
        <v>0.03792348151488532</v>
      </c>
      <c r="E21" s="7" t="n">
        <v>0.01868114363491821</v>
      </c>
      <c r="F21" s="7" t="n">
        <v>0.001364395989257973</v>
      </c>
      <c r="G21" s="7" t="n">
        <v>0.001401336798176759</v>
      </c>
      <c r="H21" s="7" t="n">
        <v>0.001405619299581054</v>
      </c>
      <c r="I21" s="5" t="n"/>
    </row>
    <row r="22">
      <c r="A22" t="inlineStr">
        <is>
          <t>EURO-3</t>
        </is>
      </c>
      <c r="B22" t="inlineStr">
        <is>
          <t>Hexane</t>
        </is>
      </c>
      <c r="C22" s="7" t="n">
        <v>0.03524533063165252</v>
      </c>
      <c r="D22" s="7" t="n">
        <v>0.02839851406463506</v>
      </c>
      <c r="E22" s="7" t="n">
        <v>0.01398913546614806</v>
      </c>
      <c r="F22" s="7" t="n">
        <v>0.001021710484979226</v>
      </c>
      <c r="G22" s="7" t="n">
        <v>0.001049373137239341</v>
      </c>
      <c r="H22" s="7" t="n">
        <v>0.001052580033639766</v>
      </c>
    </row>
    <row r="23">
      <c r="A23" t="inlineStr">
        <is>
          <t>EURO-3</t>
        </is>
      </c>
      <c r="B23" t="inlineStr">
        <is>
          <t>Cyclohexane</t>
        </is>
      </c>
      <c r="C23" s="7" t="n">
        <v>0.02495632106837508</v>
      </c>
      <c r="D23" s="7" t="n">
        <v>0.02010826461719501</v>
      </c>
      <c r="E23" s="7" t="n">
        <v>0.009905350578514773</v>
      </c>
      <c r="F23" s="7" t="n">
        <v>0.0007234471756995762</v>
      </c>
      <c r="G23" s="7" t="n">
        <v>0.0007430343953123282</v>
      </c>
      <c r="H23" s="7" t="n">
        <v>0.0007453051169871637</v>
      </c>
      <c r="I23" s="7" t="n"/>
      <c r="J23" s="15" t="n"/>
    </row>
    <row r="24">
      <c r="A24" t="inlineStr">
        <is>
          <t>EURO-3</t>
        </is>
      </c>
      <c r="B24" t="inlineStr">
        <is>
          <t>Heptane</t>
        </is>
      </c>
      <c r="C24" s="7" t="n">
        <v>0.0161997171847347</v>
      </c>
      <c r="D24" s="7" t="n">
        <v>0.01305273317256518</v>
      </c>
      <c r="E24" s="7" t="n">
        <v>0.006429788972018362</v>
      </c>
      <c r="F24" s="7" t="n">
        <v>0.0004696060614190232</v>
      </c>
      <c r="G24" s="7" t="n">
        <v>0.0004823205723957219</v>
      </c>
      <c r="H24" s="7" t="n">
        <v>0.0004837945496232467</v>
      </c>
      <c r="I24" s="7" t="n"/>
      <c r="J24" s="15" t="n"/>
    </row>
    <row r="25">
      <c r="A25" t="inlineStr">
        <is>
          <t>EURO-3</t>
        </is>
      </c>
      <c r="B25" t="inlineStr">
        <is>
          <t>Ethene</t>
        </is>
      </c>
      <c r="C25" s="7" t="n">
        <v>0.1598080208764369</v>
      </c>
      <c r="D25" s="7" t="n">
        <v>0.1287634488644944</v>
      </c>
      <c r="E25" s="7" t="n">
        <v>0.06342899931855951</v>
      </c>
      <c r="F25" s="7" t="n">
        <v>0.004632600335620093</v>
      </c>
      <c r="G25" s="7" t="n">
        <v>0.004758027268228066</v>
      </c>
      <c r="H25" s="7" t="n">
        <v>0.004772567854391487</v>
      </c>
      <c r="I25" s="7" t="n"/>
      <c r="J25" s="15" t="n"/>
    </row>
    <row r="26">
      <c r="A26" t="inlineStr">
        <is>
          <t>EURO-3</t>
        </is>
      </c>
      <c r="B26" t="inlineStr">
        <is>
          <t>Propene</t>
        </is>
      </c>
      <c r="C26" s="7" t="n">
        <v>0.08362556708876559</v>
      </c>
      <c r="D26" s="7" t="n">
        <v>0.06738032529621486</v>
      </c>
      <c r="E26" s="7" t="n">
        <v>0.03319161334204073</v>
      </c>
      <c r="F26" s="7" t="n">
        <v>0.002424182641379282</v>
      </c>
      <c r="G26" s="7" t="n">
        <v>0.002489817008853591</v>
      </c>
      <c r="H26" s="7" t="n">
        <v>0.002497425918325408</v>
      </c>
      <c r="I26" s="7" t="n"/>
      <c r="J26" s="15" t="n"/>
    </row>
    <row r="27">
      <c r="A27" t="inlineStr">
        <is>
          <t>EURO-3</t>
        </is>
      </c>
      <c r="B27" t="inlineStr">
        <is>
          <t>1-Pentene</t>
        </is>
      </c>
      <c r="C27" s="7" t="n">
        <v>0.002408066068001104</v>
      </c>
      <c r="D27" s="7" t="n">
        <v>0.001940271147273203</v>
      </c>
      <c r="E27" s="7" t="n">
        <v>0.0009557794417865132</v>
      </c>
      <c r="F27" s="7" t="n">
        <v>6.98063064271521e-05</v>
      </c>
      <c r="G27" s="7" t="n">
        <v>7.169630130206676e-05</v>
      </c>
      <c r="H27" s="7" t="n">
        <v>7.19154060250772e-05</v>
      </c>
      <c r="I27" s="7" t="n"/>
      <c r="J27" s="15" t="n"/>
    </row>
    <row r="28">
      <c r="A28" t="inlineStr">
        <is>
          <t>EURO-3</t>
        </is>
      </c>
      <c r="B28" t="inlineStr">
        <is>
          <t>Benzene</t>
        </is>
      </c>
      <c r="C28" s="7" t="n">
        <v>0.1228113694680563</v>
      </c>
      <c r="D28" s="7" t="n">
        <v>0.09895382851093333</v>
      </c>
      <c r="E28" s="7" t="n">
        <v>0.04874475153111217</v>
      </c>
      <c r="F28" s="7" t="n">
        <v>0.003560121627784756</v>
      </c>
      <c r="G28" s="7" t="n">
        <v>0.003656511366405404</v>
      </c>
      <c r="H28" s="7" t="n">
        <v>0.003667685707278937</v>
      </c>
      <c r="I28" s="7" t="n"/>
      <c r="J28" s="15" t="n"/>
    </row>
    <row r="29">
      <c r="A29" t="inlineStr">
        <is>
          <t>EURO-3</t>
        </is>
      </c>
      <c r="B29" t="inlineStr">
        <is>
          <t>Toluene</t>
        </is>
      </c>
      <c r="C29" s="7" t="n">
        <v>0.2403687766059283</v>
      </c>
      <c r="D29" s="7" t="n">
        <v>0.1936743381550888</v>
      </c>
      <c r="E29" s="7" t="n">
        <v>0.0954041660983265</v>
      </c>
      <c r="F29" s="7" t="n">
        <v>0.006967938587001181</v>
      </c>
      <c r="G29" s="7" t="n">
        <v>0.007156594439060845</v>
      </c>
      <c r="H29" s="7" t="n">
        <v>0.007178465074139524</v>
      </c>
      <c r="I29" s="7" t="n"/>
      <c r="J29" s="15" t="n"/>
    </row>
    <row r="30">
      <c r="A30" t="inlineStr">
        <is>
          <t>EURO-3</t>
        </is>
      </c>
      <c r="B30" t="inlineStr">
        <is>
          <t>m-Xylene</t>
        </is>
      </c>
      <c r="C30" s="7" t="n">
        <v>0.1188708977204181</v>
      </c>
      <c r="D30" s="7" t="n">
        <v>0.09577883936084992</v>
      </c>
      <c r="E30" s="7" t="n">
        <v>0.04718074880818879</v>
      </c>
      <c r="F30" s="7" t="n">
        <v>0.003445893126358508</v>
      </c>
      <c r="G30" s="7" t="n">
        <v>0.003539190146092932</v>
      </c>
      <c r="H30" s="7" t="n">
        <v>0.003550005951965174</v>
      </c>
      <c r="I30" s="7" t="n"/>
      <c r="J30" s="15" t="n"/>
    </row>
    <row r="31">
      <c r="A31" t="inlineStr">
        <is>
          <t>EURO-3</t>
        </is>
      </c>
      <c r="B31" t="inlineStr">
        <is>
          <t>o-Xylene</t>
        </is>
      </c>
      <c r="C31" s="7" t="n">
        <v>0.04947481194256813</v>
      </c>
      <c r="D31" s="7" t="n">
        <v>0.03986375266215852</v>
      </c>
      <c r="E31" s="7" t="n">
        <v>0.01963692307670472</v>
      </c>
      <c r="F31" s="7" t="n">
        <v>0.001434202295685125</v>
      </c>
      <c r="G31" s="7" t="n">
        <v>0.001473033099478826</v>
      </c>
      <c r="H31" s="7" t="n">
        <v>0.001477534705606131</v>
      </c>
      <c r="I31" s="7" t="n"/>
      <c r="J31" s="15" t="n"/>
    </row>
    <row r="32">
      <c r="A32" t="inlineStr">
        <is>
          <t>EURO-3</t>
        </is>
      </c>
      <c r="B32" t="inlineStr">
        <is>
          <t>Formaldehyde</t>
        </is>
      </c>
      <c r="C32" s="7" t="n">
        <v>0.03721556650547161</v>
      </c>
      <c r="D32" s="7" t="n">
        <v>0.02998600863967677</v>
      </c>
      <c r="E32" s="7" t="n">
        <v>0.01477113682760975</v>
      </c>
      <c r="F32" s="7" t="n">
        <v>0.001078824735692351</v>
      </c>
      <c r="G32" s="7" t="n">
        <v>0.001108033747395577</v>
      </c>
      <c r="H32" s="7" t="n">
        <v>0.001111419911296648</v>
      </c>
      <c r="I32" s="7" t="n"/>
      <c r="J32" s="15" t="n"/>
    </row>
    <row r="33">
      <c r="A33" t="inlineStr">
        <is>
          <t>EURO-3</t>
        </is>
      </c>
      <c r="B33" t="inlineStr">
        <is>
          <t>Acetaldehyde</t>
        </is>
      </c>
      <c r="C33" s="7" t="n">
        <v>0.01641863228182571</v>
      </c>
      <c r="D33" s="7" t="n">
        <v>0.01322912145868093</v>
      </c>
      <c r="E33" s="7" t="n">
        <v>0.006516678012180772</v>
      </c>
      <c r="F33" s="7" t="n">
        <v>0.0004759520892760369</v>
      </c>
      <c r="G33" s="7" t="n">
        <v>0.0004888384179686369</v>
      </c>
      <c r="H33" s="7" t="n">
        <v>0.0004903323138073445</v>
      </c>
      <c r="I33" s="7" t="n"/>
      <c r="J33" s="15" t="n"/>
    </row>
    <row r="34">
      <c r="A34" t="inlineStr">
        <is>
          <t>EURO-3</t>
        </is>
      </c>
      <c r="B34" t="inlineStr">
        <is>
          <t>Benzaldehyde</t>
        </is>
      </c>
      <c r="C34" s="7" t="n">
        <v>0.004816132136002208</v>
      </c>
      <c r="D34" s="7" t="n">
        <v>0.003880542294546406</v>
      </c>
      <c r="E34" s="7" t="n">
        <v>0.001911558883573026</v>
      </c>
      <c r="F34" s="7" t="n">
        <v>0.0001396126128543042</v>
      </c>
      <c r="G34" s="7" t="n">
        <v>0.0001433926026041335</v>
      </c>
      <c r="H34" s="7" t="n">
        <v>0.0001438308120501544</v>
      </c>
      <c r="I34" s="7" t="n"/>
      <c r="J34" s="15" t="n"/>
    </row>
    <row r="35">
      <c r="A35" t="inlineStr">
        <is>
          <t>EURO-3</t>
        </is>
      </c>
      <c r="B35" t="inlineStr">
        <is>
          <t>Acetone</t>
        </is>
      </c>
      <c r="C35" s="7" t="n">
        <v>0.01335382092255158</v>
      </c>
      <c r="D35" s="7" t="n">
        <v>0.01075968545306049</v>
      </c>
      <c r="E35" s="7" t="n">
        <v>0.005300231449907028</v>
      </c>
      <c r="F35" s="7" t="n">
        <v>0.0003871076992778435</v>
      </c>
      <c r="G35" s="7" t="n">
        <v>0.0003975885799478248</v>
      </c>
      <c r="H35" s="7" t="n">
        <v>0.0003988036152299736</v>
      </c>
      <c r="I35" s="7" t="n"/>
      <c r="J35" s="15" t="n"/>
    </row>
    <row r="36">
      <c r="A36" t="inlineStr">
        <is>
          <t>EURO-3</t>
        </is>
      </c>
      <c r="B36" t="inlineStr">
        <is>
          <t>Methyl ethyl ketone</t>
        </is>
      </c>
      <c r="C36" s="7" t="n">
        <v>0.001094575485455047</v>
      </c>
      <c r="D36" s="7" t="n">
        <v>0.0008819414305787285</v>
      </c>
      <c r="E36" s="7" t="n">
        <v>0.0004344452008120514</v>
      </c>
      <c r="F36" s="7" t="n">
        <v>3.173013928506913e-05</v>
      </c>
      <c r="G36" s="7" t="n">
        <v>3.25892278645758e-05</v>
      </c>
      <c r="H36" s="7" t="n">
        <v>3.268882092048964e-05</v>
      </c>
      <c r="I36" s="7" t="n"/>
      <c r="J36" s="15" t="n"/>
    </row>
    <row r="37">
      <c r="A37" t="inlineStr">
        <is>
          <t>EURO-3</t>
        </is>
      </c>
      <c r="B37" t="inlineStr">
        <is>
          <t>Acrolein</t>
        </is>
      </c>
      <c r="C37" s="7" t="n">
        <v>0.004159386844729179</v>
      </c>
      <c r="D37" s="7" t="n">
        <v>0.003351377436199168</v>
      </c>
      <c r="E37" s="7" t="n">
        <v>0.001650891763085796</v>
      </c>
      <c r="F37" s="7" t="n">
        <v>0.0001205745292832627</v>
      </c>
      <c r="G37" s="7" t="n">
        <v>0.000123839065885388</v>
      </c>
      <c r="H37" s="7" t="n">
        <v>0.0001242175194978606</v>
      </c>
      <c r="I37" s="7" t="n"/>
      <c r="J37" s="15" t="n"/>
    </row>
    <row r="38">
      <c r="A38" t="inlineStr">
        <is>
          <t>EURO-3</t>
        </is>
      </c>
      <c r="B38" t="inlineStr">
        <is>
          <t>Styrene</t>
        </is>
      </c>
      <c r="C38" s="7" t="n">
        <v>0.02211042480619195</v>
      </c>
      <c r="D38" s="7" t="n">
        <v>0.01781521689769032</v>
      </c>
      <c r="E38" s="7" t="n">
        <v>0.00877579305640344</v>
      </c>
      <c r="F38" s="7" t="n">
        <v>0.0006409488135583964</v>
      </c>
      <c r="G38" s="7" t="n">
        <v>0.0006583024028644311</v>
      </c>
      <c r="H38" s="7" t="n">
        <v>0.0006603141825938906</v>
      </c>
      <c r="I38" s="7" t="n"/>
      <c r="J38" s="15" t="n"/>
    </row>
    <row r="39">
      <c r="A39" t="inlineStr">
        <is>
          <t>EURO-3</t>
        </is>
      </c>
      <c r="B39" t="inlineStr">
        <is>
          <t>PAHs</t>
        </is>
      </c>
      <c r="C39" s="17" t="n">
        <v>8.188235294117648e-07</v>
      </c>
      <c r="D39" s="17" t="n">
        <v>8.188235294117648e-07</v>
      </c>
      <c r="E39" s="17" t="n">
        <v>8.188235294117648e-07</v>
      </c>
      <c r="F39" s="17" t="n">
        <v>8.188235294117648e-07</v>
      </c>
      <c r="G39" s="17" t="n">
        <v>8.188235294117648e-07</v>
      </c>
      <c r="H39" s="17" t="n">
        <v>8.188235294117648e-07</v>
      </c>
      <c r="I39" s="7" t="n"/>
      <c r="J39" s="15" t="n"/>
    </row>
    <row r="40">
      <c r="A40" t="inlineStr">
        <is>
          <t>EURO-3</t>
        </is>
      </c>
      <c r="B40" t="inlineStr">
        <is>
          <t>Arsenic</t>
        </is>
      </c>
      <c r="C40" s="17" t="n">
        <v>7.058823529411765e-09</v>
      </c>
      <c r="D40" s="17" t="n">
        <v>7.058823529411765e-09</v>
      </c>
      <c r="E40" s="17" t="n">
        <v>7.058823529411765e-09</v>
      </c>
      <c r="F40" s="17" t="n">
        <v>7.058823529411765e-09</v>
      </c>
      <c r="G40" s="17" t="n">
        <v>7.058823529411765e-09</v>
      </c>
      <c r="H40" s="17" t="n">
        <v>7.058823529411765e-09</v>
      </c>
      <c r="I40" s="7" t="n"/>
      <c r="J40" s="15" t="n"/>
    </row>
    <row r="41">
      <c r="A41" t="inlineStr">
        <is>
          <t>EURO-3</t>
        </is>
      </c>
      <c r="B41" t="inlineStr">
        <is>
          <t>Selenium</t>
        </is>
      </c>
      <c r="C41" s="17" t="n">
        <v>4.705882352941177e-09</v>
      </c>
      <c r="D41" s="17" t="n">
        <v>4.705882352941177e-09</v>
      </c>
      <c r="E41" s="17" t="n">
        <v>4.705882352941177e-09</v>
      </c>
      <c r="F41" s="17" t="n">
        <v>4.705882352941177e-09</v>
      </c>
      <c r="G41" s="17" t="n">
        <v>4.705882352941177e-09</v>
      </c>
      <c r="H41" s="17" t="n">
        <v>4.705882352941177e-09</v>
      </c>
      <c r="I41" s="7" t="n"/>
      <c r="J41" s="15" t="n"/>
    </row>
    <row r="42">
      <c r="A42" t="inlineStr">
        <is>
          <t>EURO-3</t>
        </is>
      </c>
      <c r="B42" t="inlineStr">
        <is>
          <t>Zinc</t>
        </is>
      </c>
      <c r="C42" s="17" t="n">
        <v>5.082352941176471e-05</v>
      </c>
      <c r="D42" s="17" t="n">
        <v>5.082352941176471e-05</v>
      </c>
      <c r="E42" s="17" t="n">
        <v>5.082352941176471e-05</v>
      </c>
      <c r="F42" s="17" t="n">
        <v>5.082352941176471e-05</v>
      </c>
      <c r="G42" s="17" t="n">
        <v>5.082352941176471e-05</v>
      </c>
      <c r="H42" s="17" t="n">
        <v>5.082352941176471e-05</v>
      </c>
      <c r="I42" s="7" t="n"/>
      <c r="J42" s="15" t="n"/>
    </row>
    <row r="43">
      <c r="A43" t="inlineStr">
        <is>
          <t>EURO-3</t>
        </is>
      </c>
      <c r="B43" t="inlineStr">
        <is>
          <t>Copper</t>
        </is>
      </c>
      <c r="C43" s="17" t="n">
        <v>9.88235294117647e-07</v>
      </c>
      <c r="D43" s="17" t="n">
        <v>9.88235294117647e-07</v>
      </c>
      <c r="E43" s="17" t="n">
        <v>9.88235294117647e-07</v>
      </c>
      <c r="F43" s="17" t="n">
        <v>9.88235294117647e-07</v>
      </c>
      <c r="G43" s="17" t="n">
        <v>9.88235294117647e-07</v>
      </c>
      <c r="H43" s="17" t="n">
        <v>9.88235294117647e-07</v>
      </c>
      <c r="I43" s="7" t="n"/>
      <c r="J43" s="15" t="n"/>
    </row>
    <row r="44">
      <c r="A44" t="inlineStr">
        <is>
          <t>EURO-3</t>
        </is>
      </c>
      <c r="B44" t="inlineStr">
        <is>
          <t>Nickel</t>
        </is>
      </c>
      <c r="C44" s="17" t="n">
        <v>3.058823529411765e-07</v>
      </c>
      <c r="D44" s="17" t="n">
        <v>3.058823529411765e-07</v>
      </c>
      <c r="E44" s="17" t="n">
        <v>3.058823529411765e-07</v>
      </c>
      <c r="F44" s="17" t="n">
        <v>3.058823529411765e-07</v>
      </c>
      <c r="G44" s="17" t="n">
        <v>3.058823529411765e-07</v>
      </c>
      <c r="H44" s="17" t="n">
        <v>3.058823529411765e-07</v>
      </c>
      <c r="I44" s="7" t="n"/>
    </row>
    <row r="45">
      <c r="A45" t="inlineStr">
        <is>
          <t>EURO-3</t>
        </is>
      </c>
      <c r="B45" t="inlineStr">
        <is>
          <t>Chromium</t>
        </is>
      </c>
      <c r="C45" s="17" t="n">
        <v>3.764705882352942e-07</v>
      </c>
      <c r="D45" s="17" t="n">
        <v>3.764705882352942e-07</v>
      </c>
      <c r="E45" s="17" t="n">
        <v>3.764705882352942e-07</v>
      </c>
      <c r="F45" s="17" t="n">
        <v>3.764705882352942e-07</v>
      </c>
      <c r="G45" s="17" t="n">
        <v>3.764705882352942e-07</v>
      </c>
      <c r="H45" s="17" t="n">
        <v>3.764705882352942e-07</v>
      </c>
    </row>
    <row r="46">
      <c r="A46" t="inlineStr">
        <is>
          <t>EURO-3</t>
        </is>
      </c>
      <c r="B46" t="inlineStr">
        <is>
          <t>Chromium VI</t>
        </is>
      </c>
      <c r="C46" s="17" t="n">
        <v>7.529411764705882e-10</v>
      </c>
      <c r="D46" s="17" t="n">
        <v>7.529411764705882e-10</v>
      </c>
      <c r="E46" s="17" t="n">
        <v>7.529411764705882e-10</v>
      </c>
      <c r="F46" s="17" t="n">
        <v>7.529411764705882e-10</v>
      </c>
      <c r="G46" s="17" t="n">
        <v>7.529411764705882e-10</v>
      </c>
      <c r="H46" s="17" t="n">
        <v>7.529411764705882e-10</v>
      </c>
      <c r="I46" s="17" t="n"/>
    </row>
    <row r="47">
      <c r="A47" t="inlineStr">
        <is>
          <t>EURO-3</t>
        </is>
      </c>
      <c r="B47" t="inlineStr">
        <is>
          <t>Mercury</t>
        </is>
      </c>
      <c r="C47" s="17" t="n">
        <v>2.047058823529412e-07</v>
      </c>
      <c r="D47" s="17" t="n">
        <v>2.047058823529412e-07</v>
      </c>
      <c r="E47" s="17" t="n">
        <v>2.047058823529412e-07</v>
      </c>
      <c r="F47" s="17" t="n">
        <v>2.047058823529412e-07</v>
      </c>
      <c r="G47" s="17" t="n">
        <v>2.047058823529412e-07</v>
      </c>
      <c r="H47" s="17" t="n">
        <v>2.047058823529412e-07</v>
      </c>
      <c r="I47" s="17" t="n"/>
    </row>
    <row r="48">
      <c r="A48" t="inlineStr">
        <is>
          <t>EURO-3</t>
        </is>
      </c>
      <c r="B48" t="inlineStr">
        <is>
          <t>Cadmium</t>
        </is>
      </c>
      <c r="C48" s="17" t="n">
        <v>2.541176470588236e-07</v>
      </c>
      <c r="D48" s="17" t="n">
        <v>2.541176470588236e-07</v>
      </c>
      <c r="E48" s="17" t="n">
        <v>2.541176470588236e-07</v>
      </c>
      <c r="F48" s="17" t="n">
        <v>2.541176470588236e-07</v>
      </c>
      <c r="G48" s="17" t="n">
        <v>2.541176470588236e-07</v>
      </c>
      <c r="H48" s="17" t="n">
        <v>2.541176470588236e-07</v>
      </c>
      <c r="I48" s="17" t="n"/>
    </row>
    <row r="49">
      <c r="A49" t="inlineStr">
        <is>
          <t>EURO-4</t>
        </is>
      </c>
      <c r="B49" t="inlineStr">
        <is>
          <t>CO</t>
        </is>
      </c>
      <c r="C49" s="7" t="n">
        <v>2.915195448533793</v>
      </c>
      <c r="D49" s="7" t="n">
        <v>3.229915878031015</v>
      </c>
      <c r="E49" s="7" t="n">
        <v>3.522487870247678</v>
      </c>
      <c r="F49" s="7" t="n">
        <v>0.8088974591793967</v>
      </c>
      <c r="G49" s="7" t="n">
        <v>0.09515083247564378</v>
      </c>
      <c r="H49" s="7" t="n">
        <v>0.09514963290397836</v>
      </c>
      <c r="I49" s="17" t="n"/>
    </row>
    <row r="50">
      <c r="A50" t="inlineStr">
        <is>
          <t>EURO-4</t>
        </is>
      </c>
      <c r="B50" t="inlineStr">
        <is>
          <t>NOx</t>
        </is>
      </c>
      <c r="C50" s="7" t="n">
        <v>0.1048938137809793</v>
      </c>
      <c r="D50" s="7" t="n">
        <v>0.1048938137809793</v>
      </c>
      <c r="E50" s="7" t="n">
        <v>0.03886021009066663</v>
      </c>
      <c r="F50" s="7" t="n">
        <v>0.02686988232543534</v>
      </c>
      <c r="G50" s="7" t="n">
        <v>0.009231882767915849</v>
      </c>
      <c r="H50" s="7" t="n">
        <v>0.007049783074210444</v>
      </c>
      <c r="I50" s="17" t="n"/>
    </row>
    <row r="51">
      <c r="A51" t="inlineStr">
        <is>
          <t>EURO-4</t>
        </is>
      </c>
      <c r="B51" t="inlineStr">
        <is>
          <t>VOC</t>
        </is>
      </c>
      <c r="C51" s="7" t="n">
        <v>1.083817741917891</v>
      </c>
      <c r="D51" s="7" t="n">
        <v>0.6432091406217799</v>
      </c>
      <c r="E51" s="7" t="n">
        <v>0.8209904685190476</v>
      </c>
      <c r="F51" s="7" t="n">
        <v>0.09063797219283661</v>
      </c>
      <c r="G51" s="7" t="n">
        <v>0.02307364639176256</v>
      </c>
      <c r="H51" s="7" t="n">
        <v>0.02306688183746259</v>
      </c>
      <c r="I51" s="17" t="n"/>
    </row>
    <row r="52">
      <c r="A52" t="inlineStr">
        <is>
          <t>EURO-4</t>
        </is>
      </c>
      <c r="B52" t="inlineStr">
        <is>
          <t>PM2.5</t>
        </is>
      </c>
      <c r="C52" s="7" t="n">
        <v>0.00803306411823354</v>
      </c>
      <c r="D52" s="7" t="n">
        <v>0.003137412992721197</v>
      </c>
      <c r="E52" s="7" t="n">
        <v>0.01063857814682408</v>
      </c>
      <c r="F52" s="7" t="n">
        <v>0.004948625253067005</v>
      </c>
      <c r="G52" s="7" t="n">
        <v>0.001413313963597871</v>
      </c>
      <c r="H52" s="7" t="n">
        <v>0.001413296145872676</v>
      </c>
      <c r="I52" s="17" t="n"/>
      <c r="AG52" s="15" t="n"/>
      <c r="AH52" s="15" t="n"/>
      <c r="AI52" s="15" t="n"/>
    </row>
    <row r="53">
      <c r="A53" t="inlineStr">
        <is>
          <t>EURO-4</t>
        </is>
      </c>
      <c r="B53" t="inlineStr">
        <is>
          <t>CH4</t>
        </is>
      </c>
      <c r="C53" s="7" t="n">
        <v>0.02756950962395665</v>
      </c>
      <c r="D53" s="7" t="n">
        <v>0.02756950962395665</v>
      </c>
      <c r="E53" s="7" t="n">
        <v>0.01097103371391233</v>
      </c>
      <c r="F53" s="7" t="n">
        <v>0.05542460283435046</v>
      </c>
      <c r="G53" s="7" t="n">
        <v>0.01879707571585168</v>
      </c>
      <c r="H53" s="7" t="n">
        <v>0.01074105070863234</v>
      </c>
      <c r="I53" s="17" t="n"/>
      <c r="AG53" s="15" t="n"/>
      <c r="AH53" s="15" t="n"/>
      <c r="AI53" s="15" t="n"/>
    </row>
    <row r="54">
      <c r="A54" t="inlineStr">
        <is>
          <t>EURO-4</t>
        </is>
      </c>
      <c r="B54" t="inlineStr">
        <is>
          <t>NH3</t>
        </is>
      </c>
      <c r="C54" s="7" t="n">
        <v>0.001398757464432099</v>
      </c>
      <c r="D54" s="7" t="n">
        <v>0.001398757464432099</v>
      </c>
      <c r="E54" s="7" t="n">
        <v>0.001773096357804013</v>
      </c>
      <c r="F54" s="7" t="n">
        <v>0.001979450101226802</v>
      </c>
      <c r="G54" s="7" t="n">
        <v>0.0005653255854391483</v>
      </c>
      <c r="H54" s="7" t="n">
        <v>0.0005653184583490706</v>
      </c>
      <c r="I54" s="17" t="n"/>
      <c r="AG54" s="15" t="n"/>
      <c r="AH54" s="15" t="n"/>
      <c r="AI54" s="15" t="n"/>
    </row>
    <row r="55">
      <c r="A55" t="inlineStr">
        <is>
          <t>EURO-4</t>
        </is>
      </c>
      <c r="B55" t="inlineStr">
        <is>
          <t>N2O</t>
        </is>
      </c>
      <c r="C55" s="7" t="n">
        <v>0.001398757464432099</v>
      </c>
      <c r="D55" s="7" t="n">
        <v>0.001398757464432099</v>
      </c>
      <c r="E55" s="7" t="n">
        <v>0.001773096357804013</v>
      </c>
      <c r="F55" s="7" t="n">
        <v>0.001979450101226802</v>
      </c>
      <c r="G55" s="7" t="n">
        <v>0.0005653255854391483</v>
      </c>
      <c r="H55" s="7" t="n">
        <v>0.0005653184583490706</v>
      </c>
      <c r="I55" s="17" t="n"/>
      <c r="AG55" s="15" t="n"/>
      <c r="AH55" s="15" t="n"/>
      <c r="AI55" s="15" t="n"/>
    </row>
    <row r="56">
      <c r="A56" t="inlineStr">
        <is>
          <t>EURO-4</t>
        </is>
      </c>
      <c r="B56" t="inlineStr">
        <is>
          <t>NMVOC</t>
        </is>
      </c>
      <c r="C56" s="7" t="n">
        <v>0.4903191464436539</v>
      </c>
      <c r="D56" s="7" t="n">
        <v>0.2909878152172933</v>
      </c>
      <c r="E56" s="7" t="n">
        <v>0.3714160879580171</v>
      </c>
      <c r="F56" s="7" t="n">
        <v>0.04100461862003928</v>
      </c>
      <c r="G56" s="7" t="n">
        <v>0.01043851762763338</v>
      </c>
      <c r="H56" s="7" t="n">
        <v>0.01043545734326808</v>
      </c>
      <c r="I56" s="7" t="n"/>
      <c r="AG56" s="15" t="n"/>
      <c r="AH56" s="15" t="n"/>
      <c r="AI56" s="15" t="n"/>
    </row>
    <row r="57">
      <c r="A57" t="inlineStr">
        <is>
          <t>EURO-4</t>
        </is>
      </c>
      <c r="B57" t="inlineStr">
        <is>
          <t>Ethane</t>
        </is>
      </c>
      <c r="C57" s="7" t="n">
        <v>0.03457378596718072</v>
      </c>
      <c r="D57" s="7" t="n">
        <v>0.02051837158583478</v>
      </c>
      <c r="E57" s="7" t="n">
        <v>0.02618959594575761</v>
      </c>
      <c r="F57" s="7" t="n">
        <v>0.002891351312951488</v>
      </c>
      <c r="G57" s="7" t="n">
        <v>0.0007360493198972256</v>
      </c>
      <c r="H57" s="7" t="n">
        <v>0.0007358335306150566</v>
      </c>
      <c r="AG57" s="15" t="n"/>
      <c r="AH57" s="15" t="n"/>
      <c r="AI57" s="15" t="n"/>
    </row>
    <row r="58">
      <c r="A58" t="inlineStr">
        <is>
          <t>EURO-4</t>
        </is>
      </c>
      <c r="B58" t="inlineStr">
        <is>
          <t>Propane</t>
        </is>
      </c>
      <c r="C58" s="7" t="n">
        <v>0.007044815322466291</v>
      </c>
      <c r="D58" s="7" t="n">
        <v>0.00418085941404157</v>
      </c>
      <c r="E58" s="7" t="n">
        <v>0.005336438045373809</v>
      </c>
      <c r="F58" s="7" t="n">
        <v>0.0005891468192534379</v>
      </c>
      <c r="G58" s="7" t="n">
        <v>0.0001499787015464566</v>
      </c>
      <c r="H58" s="7" t="n">
        <v>0.0001499347319435068</v>
      </c>
      <c r="AG58" s="15" t="n"/>
      <c r="AH58" s="15" t="n"/>
      <c r="AI58" s="15" t="n"/>
    </row>
    <row r="59">
      <c r="A59" t="inlineStr">
        <is>
          <t>EURO-4</t>
        </is>
      </c>
      <c r="B59" t="inlineStr">
        <is>
          <t>Butane</t>
        </is>
      </c>
      <c r="C59" s="7" t="n">
        <v>0.05679204967649749</v>
      </c>
      <c r="D59" s="7" t="n">
        <v>0.03370415896858127</v>
      </c>
      <c r="E59" s="7" t="n">
        <v>0.04301990055039809</v>
      </c>
      <c r="F59" s="7" t="n">
        <v>0.004749429742904638</v>
      </c>
      <c r="G59" s="7" t="n">
        <v>0.001209059070928358</v>
      </c>
      <c r="H59" s="7" t="n">
        <v>0.00120870460828304</v>
      </c>
      <c r="I59" s="5" t="n"/>
      <c r="AG59" s="15" t="n"/>
      <c r="AH59" s="15" t="n"/>
      <c r="AI59" s="15" t="n"/>
    </row>
    <row r="60">
      <c r="A60" t="inlineStr">
        <is>
          <t>EURO-4</t>
        </is>
      </c>
      <c r="B60" t="inlineStr">
        <is>
          <t>Pentane</t>
        </is>
      </c>
      <c r="C60" s="7" t="n">
        <v>0.02330208145123465</v>
      </c>
      <c r="D60" s="7" t="n">
        <v>0.01382899652336827</v>
      </c>
      <c r="E60" s="7" t="n">
        <v>0.01765129507315952</v>
      </c>
      <c r="F60" s="7" t="n">
        <v>0.001948716402145987</v>
      </c>
      <c r="G60" s="7" t="n">
        <v>0.000496083397422895</v>
      </c>
      <c r="H60" s="7" t="n">
        <v>0.0004959379595054457</v>
      </c>
      <c r="I60" s="5" t="n"/>
      <c r="AG60" s="15" t="n"/>
      <c r="AH60" s="15" t="n"/>
      <c r="AI60" s="15" t="n"/>
    </row>
    <row r="61">
      <c r="A61" t="inlineStr">
        <is>
          <t>EURO-4</t>
        </is>
      </c>
      <c r="B61" t="inlineStr">
        <is>
          <t>Hexane</t>
        </is>
      </c>
      <c r="C61" s="7" t="n">
        <v>0.01744946564487804</v>
      </c>
      <c r="D61" s="7" t="n">
        <v>0.01035566716401066</v>
      </c>
      <c r="E61" s="7" t="n">
        <v>0.01321794654315666</v>
      </c>
      <c r="F61" s="7" t="n">
        <v>0.001459271352304669</v>
      </c>
      <c r="G61" s="7" t="n">
        <v>0.0003714857069073772</v>
      </c>
      <c r="H61" s="7" t="n">
        <v>0.0003713767975831477</v>
      </c>
      <c r="I61" s="5" t="n"/>
      <c r="AG61" s="15" t="n"/>
      <c r="AH61" s="15" t="n"/>
      <c r="AI61" s="15" t="n"/>
    </row>
    <row r="62">
      <c r="A62" t="inlineStr">
        <is>
          <t>EURO-4</t>
        </is>
      </c>
      <c r="B62" t="inlineStr">
        <is>
          <t>Cyclohexane</t>
        </is>
      </c>
      <c r="C62" s="7" t="n">
        <v>0.01235552225786396</v>
      </c>
      <c r="D62" s="7" t="n">
        <v>0.007332584203088291</v>
      </c>
      <c r="E62" s="7" t="n">
        <v>0.009359291341117142</v>
      </c>
      <c r="F62" s="7" t="n">
        <v>0.001033272882998337</v>
      </c>
      <c r="G62" s="7" t="n">
        <v>0.0002630395688660932</v>
      </c>
      <c r="H62" s="7" t="n">
        <v>0.0002629624529470736</v>
      </c>
      <c r="I62" s="5" t="n"/>
      <c r="AG62" s="15" t="n"/>
      <c r="AH62" s="15" t="n"/>
      <c r="AI62" s="15" t="n"/>
    </row>
    <row r="63">
      <c r="A63" t="inlineStr">
        <is>
          <t>EURO-4</t>
        </is>
      </c>
      <c r="B63" t="inlineStr">
        <is>
          <t>Heptane</t>
        </is>
      </c>
      <c r="C63" s="7" t="n">
        <v>0.008020251290192393</v>
      </c>
      <c r="D63" s="7" t="n">
        <v>0.004759747640601172</v>
      </c>
      <c r="E63" s="7" t="n">
        <v>0.006075329467040952</v>
      </c>
      <c r="F63" s="7" t="n">
        <v>0.0006707209942269909</v>
      </c>
      <c r="G63" s="7" t="n">
        <v>0.000170744983299043</v>
      </c>
      <c r="H63" s="7" t="n">
        <v>0.0001706949255972232</v>
      </c>
      <c r="I63" s="5" t="n"/>
      <c r="AG63" s="15" t="n"/>
      <c r="AH63" s="15" t="n"/>
      <c r="AI63" s="15" t="n"/>
    </row>
    <row r="64">
      <c r="A64" t="inlineStr">
        <is>
          <t>EURO-4</t>
        </is>
      </c>
      <c r="B64" t="inlineStr">
        <is>
          <t>Ethene</t>
        </is>
      </c>
      <c r="C64" s="7" t="n">
        <v>0.07911869516000604</v>
      </c>
      <c r="D64" s="7" t="n">
        <v>0.04695426726538993</v>
      </c>
      <c r="E64" s="7" t="n">
        <v>0.05993230420189047</v>
      </c>
      <c r="F64" s="7" t="n">
        <v>0.006616571970077072</v>
      </c>
      <c r="G64" s="7" t="n">
        <v>0.001684376186598667</v>
      </c>
      <c r="H64" s="7" t="n">
        <v>0.001683882374134769</v>
      </c>
      <c r="I64" s="5" t="n"/>
      <c r="AG64" s="15" t="n"/>
      <c r="AH64" s="15" t="n"/>
      <c r="AI64" s="15" t="n"/>
    </row>
    <row r="65">
      <c r="A65" t="inlineStr">
        <is>
          <t>EURO-4</t>
        </is>
      </c>
      <c r="B65" t="inlineStr">
        <is>
          <t>Propene</t>
        </is>
      </c>
      <c r="C65" s="7" t="n">
        <v>0.04140183774126343</v>
      </c>
      <c r="D65" s="7" t="n">
        <v>0.02457058917175199</v>
      </c>
      <c r="E65" s="7" t="n">
        <v>0.03136183589742762</v>
      </c>
      <c r="F65" s="7" t="n">
        <v>0.003462370537766358</v>
      </c>
      <c r="G65" s="7" t="n">
        <v>0.0008814132921653297</v>
      </c>
      <c r="H65" s="7" t="n">
        <v>0.000881154886191071</v>
      </c>
      <c r="I65" s="5" t="n"/>
      <c r="AG65" s="15" t="n"/>
      <c r="AH65" s="15" t="n"/>
      <c r="AI65" s="15" t="n"/>
    </row>
    <row r="66">
      <c r="A66" t="inlineStr">
        <is>
          <t>EURO-4</t>
        </is>
      </c>
      <c r="B66" t="inlineStr">
        <is>
          <t>1-Pentene</t>
        </is>
      </c>
      <c r="C66" s="7" t="n">
        <v>0.00119219951610968</v>
      </c>
      <c r="D66" s="7" t="n">
        <v>0.0007075300546839579</v>
      </c>
      <c r="E66" s="7" t="n">
        <v>0.0009030895153709523</v>
      </c>
      <c r="F66" s="7" t="n">
        <v>9.970176941212027e-05</v>
      </c>
      <c r="G66" s="7" t="n">
        <v>2.538101103093882e-05</v>
      </c>
      <c r="H66" s="7" t="n">
        <v>2.537357002120885e-05</v>
      </c>
      <c r="I66" s="5" t="n"/>
      <c r="AG66" s="15" t="n"/>
      <c r="AH66" s="15" t="n"/>
      <c r="AI66" s="15" t="n"/>
    </row>
    <row r="67">
      <c r="A67" t="inlineStr">
        <is>
          <t>EURO-4</t>
        </is>
      </c>
      <c r="B67" t="inlineStr">
        <is>
          <t>Benzene</t>
        </is>
      </c>
      <c r="C67" s="7" t="n">
        <v>0.06080217532159368</v>
      </c>
      <c r="D67" s="7" t="n">
        <v>0.03608403278888185</v>
      </c>
      <c r="E67" s="7" t="n">
        <v>0.04605756528391856</v>
      </c>
      <c r="F67" s="7" t="n">
        <v>0.005084790240018133</v>
      </c>
      <c r="G67" s="7" t="n">
        <v>0.001294431562577879</v>
      </c>
      <c r="H67" s="7" t="n">
        <v>0.001294052071081651</v>
      </c>
      <c r="I67" s="5" t="n"/>
      <c r="AG67" s="15" t="n"/>
      <c r="AH67" s="15" t="n"/>
      <c r="AI67" s="15" t="n"/>
    </row>
    <row r="68">
      <c r="A68" t="inlineStr">
        <is>
          <t>EURO-4</t>
        </is>
      </c>
      <c r="B68" t="inlineStr">
        <is>
          <t>Toluene</t>
        </is>
      </c>
      <c r="C68" s="7" t="n">
        <v>0.1190031880625844</v>
      </c>
      <c r="D68" s="7" t="n">
        <v>0.07062436364027143</v>
      </c>
      <c r="E68" s="7" t="n">
        <v>0.09014475344339141</v>
      </c>
      <c r="F68" s="7" t="n">
        <v>0.009952049346773458</v>
      </c>
      <c r="G68" s="7" t="n">
        <v>0.002533486373815529</v>
      </c>
      <c r="H68" s="7" t="n">
        <v>0.002532743625753393</v>
      </c>
      <c r="I68" s="5" t="n"/>
      <c r="AG68" s="15" t="n"/>
      <c r="AH68" s="15" t="n"/>
      <c r="AI68" s="15" t="n"/>
    </row>
    <row r="69">
      <c r="A69" t="inlineStr">
        <is>
          <t>EURO-4</t>
        </is>
      </c>
      <c r="B69" t="inlineStr">
        <is>
          <t>m-Xylene</t>
        </is>
      </c>
      <c r="C69" s="7" t="n">
        <v>0.05885130338614148</v>
      </c>
      <c r="D69" s="7" t="n">
        <v>0.03492625633576265</v>
      </c>
      <c r="E69" s="7" t="n">
        <v>0.04457978244058428</v>
      </c>
      <c r="F69" s="7" t="n">
        <v>0.004921641890071027</v>
      </c>
      <c r="G69" s="7" t="n">
        <v>0.001252898999072707</v>
      </c>
      <c r="H69" s="7" t="n">
        <v>0.001252531683774219</v>
      </c>
      <c r="I69" s="5" t="n"/>
      <c r="AG69" s="15" t="n"/>
      <c r="AH69" s="15" t="n"/>
      <c r="AI69" s="15" t="n"/>
    </row>
    <row r="70">
      <c r="A70" t="inlineStr">
        <is>
          <t>EURO-4</t>
        </is>
      </c>
      <c r="B70" t="inlineStr">
        <is>
          <t>o-Xylene</t>
        </is>
      </c>
      <c r="C70" s="7" t="n">
        <v>0.02449428096734433</v>
      </c>
      <c r="D70" s="7" t="n">
        <v>0.01453652657805223</v>
      </c>
      <c r="E70" s="7" t="n">
        <v>0.01855438458853047</v>
      </c>
      <c r="F70" s="7" t="n">
        <v>0.002048418171558107</v>
      </c>
      <c r="G70" s="7" t="n">
        <v>0.0005214644084538338</v>
      </c>
      <c r="H70" s="7" t="n">
        <v>0.0005213115295266546</v>
      </c>
      <c r="I70" s="5" t="n"/>
      <c r="AG70" s="15" t="n"/>
      <c r="AH70" s="15" t="n"/>
      <c r="AI70" s="15" t="n"/>
    </row>
    <row r="71">
      <c r="A71" t="inlineStr">
        <is>
          <t>EURO-4</t>
        </is>
      </c>
      <c r="B71" t="inlineStr">
        <is>
          <t>Formaldehyde</t>
        </is>
      </c>
      <c r="C71" s="7" t="n">
        <v>0.01842490161260415</v>
      </c>
      <c r="D71" s="7" t="n">
        <v>0.01093455539057026</v>
      </c>
      <c r="E71" s="7" t="n">
        <v>0.01395683796482381</v>
      </c>
      <c r="F71" s="7" t="n">
        <v>0.001540845527278222</v>
      </c>
      <c r="G71" s="7" t="n">
        <v>0.0003922519886599636</v>
      </c>
      <c r="H71" s="7" t="n">
        <v>0.0003921369912368641</v>
      </c>
      <c r="AG71" s="15" t="n"/>
      <c r="AH71" s="15" t="n"/>
      <c r="AI71" s="15" t="n"/>
    </row>
    <row r="72">
      <c r="A72" t="inlineStr">
        <is>
          <t>EURO-4</t>
        </is>
      </c>
      <c r="B72" t="inlineStr">
        <is>
          <t>Acetaldehyde</t>
        </is>
      </c>
      <c r="C72" s="7" t="n">
        <v>0.008128633064384182</v>
      </c>
      <c r="D72" s="7" t="n">
        <v>0.004824068554663349</v>
      </c>
      <c r="E72" s="7" t="n">
        <v>0.006157428513892857</v>
      </c>
      <c r="F72" s="7" t="n">
        <v>0.0006797847914462745</v>
      </c>
      <c r="G72" s="7" t="n">
        <v>0.0001730523479382192</v>
      </c>
      <c r="H72" s="7" t="n">
        <v>0.0001730016137809695</v>
      </c>
      <c r="I72" s="4" t="n"/>
      <c r="L72" s="15" t="n"/>
      <c r="M72" s="15" t="n"/>
      <c r="N72" s="15" t="n"/>
      <c r="AG72" s="15" t="n"/>
      <c r="AH72" s="15" t="n"/>
      <c r="AI72" s="15" t="n"/>
    </row>
    <row r="73">
      <c r="A73" t="inlineStr">
        <is>
          <t>EURO-4</t>
        </is>
      </c>
      <c r="B73" t="inlineStr">
        <is>
          <t>Benzaldehyde</t>
        </is>
      </c>
      <c r="C73" s="7" t="n">
        <v>0.00238439903221936</v>
      </c>
      <c r="D73" s="7" t="n">
        <v>0.001415060109367916</v>
      </c>
      <c r="E73" s="7" t="n">
        <v>0.001806179030741905</v>
      </c>
      <c r="F73" s="7" t="n">
        <v>0.0001994035388242405</v>
      </c>
      <c r="G73" s="7" t="n">
        <v>5.076202206187763e-05</v>
      </c>
      <c r="H73" s="7" t="n">
        <v>5.074714004241771e-05</v>
      </c>
      <c r="I73" s="4" t="n"/>
      <c r="L73" s="15" t="n"/>
      <c r="M73" s="15" t="n"/>
      <c r="N73" s="15" t="n"/>
      <c r="AG73" s="15" t="n"/>
      <c r="AH73" s="15" t="n"/>
      <c r="AI73" s="15" t="n"/>
    </row>
    <row r="74">
      <c r="A74" t="inlineStr">
        <is>
          <t>EURO-4</t>
        </is>
      </c>
      <c r="B74" t="inlineStr">
        <is>
          <t>Acetone</t>
        </is>
      </c>
      <c r="C74" s="7" t="n">
        <v>0.006611288225699135</v>
      </c>
      <c r="D74" s="7" t="n">
        <v>0.003923575757792857</v>
      </c>
      <c r="E74" s="7" t="n">
        <v>0.005008041857966191</v>
      </c>
      <c r="F74" s="7" t="n">
        <v>0.0005528916303763034</v>
      </c>
      <c r="G74" s="7" t="n">
        <v>0.0001407492429897516</v>
      </c>
      <c r="H74" s="7" t="n">
        <v>0.0001407079792085218</v>
      </c>
      <c r="I74" s="4" t="n"/>
      <c r="L74" s="15" t="n"/>
      <c r="M74" s="15" t="n"/>
      <c r="N74" s="15" t="n"/>
    </row>
    <row r="75">
      <c r="A75" t="inlineStr">
        <is>
          <t>EURO-4</t>
        </is>
      </c>
      <c r="B75" t="inlineStr">
        <is>
          <t>Methyl</t>
        </is>
      </c>
      <c r="C75" s="7" t="n">
        <v>0.0005419088709589455</v>
      </c>
      <c r="D75" s="7" t="n">
        <v>0.00032160457031089</v>
      </c>
      <c r="E75" s="7" t="n">
        <v>0.0004104952342595238</v>
      </c>
      <c r="F75" s="7" t="n">
        <v>4.53189860964183e-05</v>
      </c>
      <c r="G75" s="7" t="n">
        <v>1.153682319588128e-05</v>
      </c>
      <c r="H75" s="7" t="n">
        <v>1.15334409187313e-05</v>
      </c>
      <c r="I75" s="4" t="n"/>
      <c r="L75" s="15" t="n"/>
      <c r="M75" s="15" t="n"/>
      <c r="N75" s="15" t="n"/>
    </row>
    <row r="76">
      <c r="A76" t="inlineStr">
        <is>
          <t>EURO-4</t>
        </is>
      </c>
      <c r="B76" t="inlineStr">
        <is>
          <t>Acrolein</t>
        </is>
      </c>
      <c r="C76" s="7" t="n">
        <v>0.002059253709643993</v>
      </c>
      <c r="D76" s="7" t="n">
        <v>0.001222097367181382</v>
      </c>
      <c r="E76" s="7" t="n">
        <v>0.00155988189018619</v>
      </c>
      <c r="F76" s="7" t="n">
        <v>0.0001722121471663895</v>
      </c>
      <c r="G76" s="7" t="n">
        <v>4.383992814434886e-05</v>
      </c>
      <c r="H76" s="7" t="n">
        <v>4.382707549117893e-05</v>
      </c>
      <c r="I76" s="4" t="n"/>
      <c r="L76" s="15" t="n"/>
      <c r="M76" s="15" t="n"/>
      <c r="N76" s="15" t="n"/>
    </row>
    <row r="77">
      <c r="A77" t="inlineStr">
        <is>
          <t>EURO-4</t>
        </is>
      </c>
      <c r="B77" t="inlineStr">
        <is>
          <t>Styrene</t>
        </is>
      </c>
      <c r="C77" s="7" t="n">
        <v>0.0109465591933707</v>
      </c>
      <c r="D77" s="7" t="n">
        <v>0.006496412320279977</v>
      </c>
      <c r="E77" s="7" t="n">
        <v>0.008292003732042381</v>
      </c>
      <c r="F77" s="7" t="n">
        <v>0.0009154435191476497</v>
      </c>
      <c r="G77" s="7" t="n">
        <v>0.0002330438285568018</v>
      </c>
      <c r="H77" s="7" t="n">
        <v>0.0002329755065583722</v>
      </c>
      <c r="I77" s="4" t="n"/>
      <c r="L77" s="15" t="n"/>
      <c r="M77" s="15" t="n"/>
      <c r="N77" s="15" t="n"/>
    </row>
    <row r="78">
      <c r="A78" t="inlineStr">
        <is>
          <t>EURO-4</t>
        </is>
      </c>
      <c r="B78" t="inlineStr">
        <is>
          <t>PAHs</t>
        </is>
      </c>
      <c r="C78" s="17" t="n">
        <v>8.188235294117648e-07</v>
      </c>
      <c r="D78" s="17" t="n">
        <v>8.188235294117648e-07</v>
      </c>
      <c r="E78" s="17" t="n">
        <v>8.188235294117648e-07</v>
      </c>
      <c r="F78" s="17" t="n">
        <v>8.188235294117648e-07</v>
      </c>
      <c r="G78" s="17" t="n">
        <v>8.188235294117648e-07</v>
      </c>
      <c r="H78" s="17" t="n">
        <v>8.188235294117648e-07</v>
      </c>
      <c r="I78" s="4" t="n"/>
      <c r="L78" s="15" t="n"/>
      <c r="M78" s="15" t="n"/>
      <c r="N78" s="15" t="n"/>
    </row>
    <row r="79">
      <c r="A79" t="inlineStr">
        <is>
          <t>EURO-4</t>
        </is>
      </c>
      <c r="B79" t="inlineStr">
        <is>
          <t>Arsenic</t>
        </is>
      </c>
      <c r="C79" s="17" t="n">
        <v>7.058823529411765e-09</v>
      </c>
      <c r="D79" s="17" t="n">
        <v>7.058823529411765e-09</v>
      </c>
      <c r="E79" s="17" t="n">
        <v>7.058823529411765e-09</v>
      </c>
      <c r="F79" s="17" t="n">
        <v>7.058823529411765e-09</v>
      </c>
      <c r="G79" s="17" t="n">
        <v>7.058823529411765e-09</v>
      </c>
      <c r="H79" s="17" t="n">
        <v>7.058823529411765e-09</v>
      </c>
      <c r="I79" s="4" t="n"/>
      <c r="L79" s="15" t="n"/>
      <c r="M79" s="15" t="n"/>
      <c r="N79" s="15" t="n"/>
    </row>
    <row r="80">
      <c r="A80" t="inlineStr">
        <is>
          <t>EURO-4</t>
        </is>
      </c>
      <c r="B80" t="inlineStr">
        <is>
          <t>Selenium</t>
        </is>
      </c>
      <c r="C80" s="17" t="n">
        <v>4.705882352941177e-09</v>
      </c>
      <c r="D80" s="17" t="n">
        <v>4.705882352941177e-09</v>
      </c>
      <c r="E80" s="17" t="n">
        <v>4.705882352941177e-09</v>
      </c>
      <c r="F80" s="17" t="n">
        <v>4.705882352941177e-09</v>
      </c>
      <c r="G80" s="17" t="n">
        <v>4.705882352941177e-09</v>
      </c>
      <c r="H80" s="17" t="n">
        <v>4.705882352941177e-09</v>
      </c>
      <c r="I80" s="4" t="n"/>
      <c r="L80" s="15" t="n"/>
      <c r="M80" s="15" t="n"/>
      <c r="N80" s="15" t="n"/>
    </row>
    <row r="81">
      <c r="A81" t="inlineStr">
        <is>
          <t>EURO-4</t>
        </is>
      </c>
      <c r="B81" t="inlineStr">
        <is>
          <t>Zinc</t>
        </is>
      </c>
      <c r="C81" s="17" t="n">
        <v>5.082352941176471e-05</v>
      </c>
      <c r="D81" s="17" t="n">
        <v>5.082352941176471e-05</v>
      </c>
      <c r="E81" s="17" t="n">
        <v>5.082352941176471e-05</v>
      </c>
      <c r="F81" s="17" t="n">
        <v>5.082352941176471e-05</v>
      </c>
      <c r="G81" s="17" t="n">
        <v>5.082352941176471e-05</v>
      </c>
      <c r="H81" s="17" t="n">
        <v>5.082352941176471e-05</v>
      </c>
      <c r="I81" s="4" t="n"/>
      <c r="L81" s="15" t="n"/>
      <c r="M81" s="15" t="n"/>
      <c r="N81" s="15" t="n"/>
    </row>
    <row r="82">
      <c r="A82" t="inlineStr">
        <is>
          <t>EURO-4</t>
        </is>
      </c>
      <c r="B82" t="inlineStr">
        <is>
          <t>Copper</t>
        </is>
      </c>
      <c r="C82" s="17" t="n">
        <v>9.88235294117647e-07</v>
      </c>
      <c r="D82" s="17" t="n">
        <v>9.88235294117647e-07</v>
      </c>
      <c r="E82" s="17" t="n">
        <v>9.88235294117647e-07</v>
      </c>
      <c r="F82" s="17" t="n">
        <v>9.88235294117647e-07</v>
      </c>
      <c r="G82" s="17" t="n">
        <v>9.88235294117647e-07</v>
      </c>
      <c r="H82" s="17" t="n">
        <v>9.88235294117647e-07</v>
      </c>
      <c r="I82" s="4" t="n"/>
      <c r="L82" s="15" t="n"/>
      <c r="M82" s="15" t="n"/>
      <c r="N82" s="15" t="n"/>
    </row>
    <row r="83">
      <c r="A83" t="inlineStr">
        <is>
          <t>EURO-4</t>
        </is>
      </c>
      <c r="B83" t="inlineStr">
        <is>
          <t>Nickel</t>
        </is>
      </c>
      <c r="C83" s="17" t="n">
        <v>3.058823529411765e-07</v>
      </c>
      <c r="D83" s="17" t="n">
        <v>3.058823529411765e-07</v>
      </c>
      <c r="E83" s="17" t="n">
        <v>3.058823529411765e-07</v>
      </c>
      <c r="F83" s="17" t="n">
        <v>3.058823529411765e-07</v>
      </c>
      <c r="G83" s="17" t="n">
        <v>3.058823529411765e-07</v>
      </c>
      <c r="H83" s="17" t="n">
        <v>3.058823529411765e-07</v>
      </c>
      <c r="I83" s="4" t="n"/>
      <c r="L83" s="15" t="n"/>
      <c r="M83" s="15" t="n"/>
      <c r="N83" s="15" t="n"/>
    </row>
    <row r="84">
      <c r="A84" t="inlineStr">
        <is>
          <t>EURO-4</t>
        </is>
      </c>
      <c r="B84" t="inlineStr">
        <is>
          <t>Chromium</t>
        </is>
      </c>
      <c r="C84" s="17" t="n">
        <v>3.764705882352942e-07</v>
      </c>
      <c r="D84" s="17" t="n">
        <v>3.764705882352942e-07</v>
      </c>
      <c r="E84" s="17" t="n">
        <v>3.764705882352942e-07</v>
      </c>
      <c r="F84" s="17" t="n">
        <v>3.764705882352942e-07</v>
      </c>
      <c r="G84" s="17" t="n">
        <v>3.764705882352942e-07</v>
      </c>
      <c r="H84" s="17" t="n">
        <v>3.764705882352942e-07</v>
      </c>
      <c r="I84" s="4" t="n"/>
      <c r="L84" s="15" t="n"/>
      <c r="M84" s="15" t="n"/>
      <c r="N84" s="15" t="n"/>
    </row>
    <row r="85">
      <c r="A85" t="inlineStr">
        <is>
          <t>EURO-4</t>
        </is>
      </c>
      <c r="B85" t="inlineStr">
        <is>
          <t>Chromium VI</t>
        </is>
      </c>
      <c r="C85" s="17" t="n">
        <v>7.529411764705882e-10</v>
      </c>
      <c r="D85" s="17" t="n">
        <v>7.529411764705882e-10</v>
      </c>
      <c r="E85" s="17" t="n">
        <v>7.529411764705882e-10</v>
      </c>
      <c r="F85" s="17" t="n">
        <v>7.529411764705882e-10</v>
      </c>
      <c r="G85" s="17" t="n">
        <v>7.529411764705882e-10</v>
      </c>
      <c r="H85" s="17" t="n">
        <v>7.529411764705882e-10</v>
      </c>
      <c r="I85" s="4" t="n"/>
      <c r="L85" s="15" t="n"/>
      <c r="M85" s="15" t="n"/>
      <c r="N85" s="15" t="n"/>
    </row>
    <row r="86">
      <c r="A86" t="inlineStr">
        <is>
          <t>EURO-4</t>
        </is>
      </c>
      <c r="B86" t="inlineStr">
        <is>
          <t>Mercury</t>
        </is>
      </c>
      <c r="C86" s="17" t="n">
        <v>2.047058823529412e-07</v>
      </c>
      <c r="D86" s="17" t="n">
        <v>2.047058823529412e-07</v>
      </c>
      <c r="E86" s="17" t="n">
        <v>2.047058823529412e-07</v>
      </c>
      <c r="F86" s="17" t="n">
        <v>2.047058823529412e-07</v>
      </c>
      <c r="G86" s="17" t="n">
        <v>2.047058823529412e-07</v>
      </c>
      <c r="H86" s="17" t="n">
        <v>2.047058823529412e-07</v>
      </c>
      <c r="I86" s="4" t="n"/>
      <c r="L86" s="15" t="n"/>
      <c r="M86" s="15" t="n"/>
      <c r="N86" s="15" t="n"/>
    </row>
    <row r="87">
      <c r="A87" t="inlineStr">
        <is>
          <t>EURO-4</t>
        </is>
      </c>
      <c r="B87" t="inlineStr">
        <is>
          <t>Cadmium</t>
        </is>
      </c>
      <c r="C87" s="17" t="n">
        <v>2.541176470588236e-07</v>
      </c>
      <c r="D87" s="17" t="n">
        <v>2.541176470588236e-07</v>
      </c>
      <c r="E87" s="17" t="n">
        <v>2.541176470588236e-07</v>
      </c>
      <c r="F87" s="17" t="n">
        <v>2.541176470588236e-07</v>
      </c>
      <c r="G87" s="17" t="n">
        <v>2.541176470588236e-07</v>
      </c>
      <c r="H87" s="17" t="n">
        <v>2.541176470588236e-07</v>
      </c>
      <c r="I87" s="4" t="n"/>
      <c r="L87" s="15" t="n"/>
      <c r="M87" s="15" t="n"/>
      <c r="N87" s="15" t="n"/>
    </row>
    <row r="88">
      <c r="A88" t="inlineStr">
        <is>
          <t>EURO-5</t>
        </is>
      </c>
      <c r="B88" t="inlineStr">
        <is>
          <t>CO</t>
        </is>
      </c>
      <c r="C88" s="7" t="n">
        <v>2.915195448533793</v>
      </c>
      <c r="D88" s="7" t="n">
        <v>3.229915878031015</v>
      </c>
      <c r="E88" s="7" t="n">
        <v>1.458592634362179</v>
      </c>
      <c r="F88" s="7" t="n">
        <v>0.708341892150957</v>
      </c>
      <c r="G88" s="7" t="n">
        <v>0.08345515188546349</v>
      </c>
      <c r="H88" s="7" t="n">
        <v>0.08345409976187267</v>
      </c>
      <c r="I88" s="4" t="n"/>
      <c r="L88" s="15" t="n"/>
      <c r="M88" s="15" t="n"/>
      <c r="N88" s="15" t="n"/>
    </row>
    <row r="89">
      <c r="A89" t="inlineStr">
        <is>
          <t>EURO-5</t>
        </is>
      </c>
      <c r="B89" t="inlineStr">
        <is>
          <t>NOx</t>
        </is>
      </c>
      <c r="C89" s="7" t="n">
        <v>0.1048938137809793</v>
      </c>
      <c r="D89" s="7" t="n">
        <v>0.1048938137809793</v>
      </c>
      <c r="E89" s="7" t="n">
        <v>0.02614342523924559</v>
      </c>
      <c r="F89" s="7" t="n">
        <v>0.01821059018432937</v>
      </c>
      <c r="G89" s="7" t="n">
        <v>0.006162014101297245</v>
      </c>
      <c r="H89" s="7" t="n">
        <v>0.004758166232255664</v>
      </c>
      <c r="I89" s="4" t="n"/>
      <c r="L89" s="15" t="n"/>
      <c r="M89" s="15" t="n"/>
      <c r="N89" s="15" t="n"/>
    </row>
    <row r="90">
      <c r="A90" t="inlineStr">
        <is>
          <t>EURO-5</t>
        </is>
      </c>
      <c r="B90" t="inlineStr">
        <is>
          <t>VOC</t>
        </is>
      </c>
      <c r="C90" s="7" t="n">
        <v>1.083817741917891</v>
      </c>
      <c r="D90" s="7" t="n">
        <v>0.6432091406217799</v>
      </c>
      <c r="E90" s="7" t="n">
        <v>0.48292296293836</v>
      </c>
      <c r="F90" s="7" t="n">
        <v>0.05322018522501874</v>
      </c>
      <c r="G90" s="7" t="n">
        <v>0.01358896597733622</v>
      </c>
      <c r="H90" s="7" t="n">
        <v>0.01358317576604453</v>
      </c>
      <c r="I90" s="4" t="n"/>
      <c r="L90" s="15" t="n"/>
      <c r="M90" s="15" t="n"/>
      <c r="N90" s="15" t="n"/>
    </row>
    <row r="91">
      <c r="A91" t="inlineStr">
        <is>
          <t>EURO-5</t>
        </is>
      </c>
      <c r="B91" t="inlineStr">
        <is>
          <t>PM2.5</t>
        </is>
      </c>
      <c r="C91" s="7" t="n">
        <v>0.00803306411823354</v>
      </c>
      <c r="D91" s="7" t="n">
        <v>0.003137412992721197</v>
      </c>
      <c r="E91" s="7" t="n">
        <v>0.01063857814682408</v>
      </c>
      <c r="F91" s="7" t="n">
        <v>0.004948625253067005</v>
      </c>
      <c r="G91" s="7" t="n">
        <v>0.001413313963597871</v>
      </c>
      <c r="H91" s="7" t="n">
        <v>0.001413296145872676</v>
      </c>
      <c r="I91" s="4" t="n"/>
      <c r="L91" s="15" t="n"/>
      <c r="M91" s="15" t="n"/>
      <c r="N91" s="15" t="n"/>
    </row>
    <row r="92">
      <c r="A92" t="inlineStr">
        <is>
          <t>EURO-5</t>
        </is>
      </c>
      <c r="B92" t="inlineStr">
        <is>
          <t>CH4</t>
        </is>
      </c>
      <c r="C92" s="7" t="n">
        <v>0.02756950962395665</v>
      </c>
      <c r="D92" s="7" t="n">
        <v>0.02756950962395665</v>
      </c>
      <c r="E92" s="7" t="n">
        <v>0.01097103371391233</v>
      </c>
      <c r="F92" s="7" t="n">
        <v>0.05542460283435046</v>
      </c>
      <c r="G92" s="7" t="n">
        <v>0.01879707571585168</v>
      </c>
      <c r="H92" s="7" t="n">
        <v>0.01074105070863234</v>
      </c>
      <c r="I92" s="4" t="n"/>
      <c r="L92" s="15" t="n"/>
      <c r="M92" s="15" t="n"/>
      <c r="N92" s="15" t="n"/>
    </row>
    <row r="93">
      <c r="A93" t="inlineStr">
        <is>
          <t>EURO-5</t>
        </is>
      </c>
      <c r="B93" t="inlineStr">
        <is>
          <t>NH3</t>
        </is>
      </c>
      <c r="C93" s="7" t="n">
        <v>0.001398757464432099</v>
      </c>
      <c r="D93" s="7" t="n">
        <v>0.001398757464432099</v>
      </c>
      <c r="E93" s="7" t="n">
        <v>0.001773096357804013</v>
      </c>
      <c r="F93" s="7" t="n">
        <v>0.001979450101226802</v>
      </c>
      <c r="G93" s="7" t="n">
        <v>0.0005653255854391483</v>
      </c>
      <c r="H93" s="7" t="n">
        <v>0.0005653184583490706</v>
      </c>
      <c r="I93" s="4" t="n"/>
      <c r="L93" s="15" t="n"/>
      <c r="M93" s="15" t="n"/>
      <c r="N93" s="15" t="n"/>
    </row>
    <row r="94">
      <c r="A94" t="inlineStr">
        <is>
          <t>EURO-5</t>
        </is>
      </c>
      <c r="B94" t="inlineStr">
        <is>
          <t>N2O</t>
        </is>
      </c>
      <c r="C94" s="7" t="n">
        <v>0.001398757464432099</v>
      </c>
      <c r="D94" s="7" t="n">
        <v>0.001398757464432099</v>
      </c>
      <c r="E94" s="7" t="n">
        <v>0.001773096357804013</v>
      </c>
      <c r="F94" s="7" t="n">
        <v>0.001979450101226802</v>
      </c>
      <c r="G94" s="7" t="n">
        <v>0.0005653255854391483</v>
      </c>
      <c r="H94" s="7" t="n">
        <v>0.0005653184583490706</v>
      </c>
    </row>
    <row r="95">
      <c r="A95" t="inlineStr">
        <is>
          <t>EURO-5</t>
        </is>
      </c>
      <c r="B95" t="inlineStr">
        <is>
          <t>NMVOC</t>
        </is>
      </c>
      <c r="C95" s="7" t="n">
        <v>0.4903191464436539</v>
      </c>
      <c r="D95" s="7" t="n">
        <v>0.2909878152172933</v>
      </c>
      <c r="E95" s="7" t="n">
        <v>0.2184743484333141</v>
      </c>
      <c r="F95" s="7" t="n">
        <v>0.02407681179579848</v>
      </c>
      <c r="G95" s="7" t="n">
        <v>0.006147648208146907</v>
      </c>
      <c r="H95" s="7" t="n">
        <v>0.006145028716558548</v>
      </c>
    </row>
    <row r="96">
      <c r="A96" t="inlineStr">
        <is>
          <t>EURO-5</t>
        </is>
      </c>
      <c r="B96" t="inlineStr">
        <is>
          <t>Ethane</t>
        </is>
      </c>
      <c r="C96" s="7" t="n">
        <v>0.03457378596718072</v>
      </c>
      <c r="D96" s="7" t="n">
        <v>0.02051837158583478</v>
      </c>
      <c r="E96" s="7" t="n">
        <v>0.01540524251773368</v>
      </c>
      <c r="F96" s="7" t="n">
        <v>0.001697723908678098</v>
      </c>
      <c r="G96" s="7" t="n">
        <v>0.0004334880146770254</v>
      </c>
      <c r="H96" s="7" t="n">
        <v>0.0004333033069368206</v>
      </c>
    </row>
    <row r="97">
      <c r="A97" t="inlineStr">
        <is>
          <t>EURO-5</t>
        </is>
      </c>
      <c r="B97" t="inlineStr">
        <is>
          <t>Propane</t>
        </is>
      </c>
      <c r="C97" s="7" t="n">
        <v>0.007044815322466291</v>
      </c>
      <c r="D97" s="7" t="n">
        <v>0.00418085941404157</v>
      </c>
      <c r="E97" s="7" t="n">
        <v>0.00313899925909934</v>
      </c>
      <c r="F97" s="7" t="n">
        <v>0.0003459312039626218</v>
      </c>
      <c r="G97" s="7" t="n">
        <v>8.832827885268543e-05</v>
      </c>
      <c r="H97" s="7" t="n">
        <v>8.829064247928947e-05</v>
      </c>
    </row>
    <row r="98">
      <c r="A98" t="inlineStr">
        <is>
          <t>EURO-5</t>
        </is>
      </c>
      <c r="B98" t="inlineStr">
        <is>
          <t>Butane</t>
        </is>
      </c>
      <c r="C98" s="7" t="n">
        <v>0.05679204967649749</v>
      </c>
      <c r="D98" s="7" t="n">
        <v>0.03370415896858127</v>
      </c>
      <c r="E98" s="7" t="n">
        <v>0.02530516325797006</v>
      </c>
      <c r="F98" s="7" t="n">
        <v>0.002788737705790982</v>
      </c>
      <c r="G98" s="7" t="n">
        <v>0.000712061817212418</v>
      </c>
      <c r="H98" s="7" t="n">
        <v>0.0007117584101407336</v>
      </c>
    </row>
    <row r="99">
      <c r="A99" t="inlineStr">
        <is>
          <t>EURO-5</t>
        </is>
      </c>
      <c r="B99" t="inlineStr">
        <is>
          <t>Pentane</t>
        </is>
      </c>
      <c r="C99" s="7" t="n">
        <v>0.02330208145123465</v>
      </c>
      <c r="D99" s="7" t="n">
        <v>0.01382899652336827</v>
      </c>
      <c r="E99" s="7" t="n">
        <v>0.01038284370317474</v>
      </c>
      <c r="F99" s="7" t="n">
        <v>0.001144233982337903</v>
      </c>
      <c r="G99" s="7" t="n">
        <v>0.0002921627685127288</v>
      </c>
      <c r="H99" s="7" t="n">
        <v>0.0002920382789699575</v>
      </c>
    </row>
    <row r="100">
      <c r="A100" t="inlineStr">
        <is>
          <t>EURO-5</t>
        </is>
      </c>
      <c r="B100" t="inlineStr">
        <is>
          <t>Hexane</t>
        </is>
      </c>
      <c r="C100" s="7" t="n">
        <v>0.01744946564487804</v>
      </c>
      <c r="D100" s="7" t="n">
        <v>0.01035566716401066</v>
      </c>
      <c r="E100" s="7" t="n">
        <v>0.007775059703307595</v>
      </c>
      <c r="F100" s="7" t="n">
        <v>0.0008568449821228016</v>
      </c>
      <c r="G100" s="7" t="n">
        <v>0.0002187823522351132</v>
      </c>
      <c r="H100" s="7" t="n">
        <v>0.000218689129833317</v>
      </c>
    </row>
    <row r="101">
      <c r="A101" t="inlineStr">
        <is>
          <t>EURO-5</t>
        </is>
      </c>
      <c r="B101" t="inlineStr">
        <is>
          <t>Cyclohexane</t>
        </is>
      </c>
      <c r="C101" s="7" t="n">
        <v>0.01235552225786396</v>
      </c>
      <c r="D101" s="7" t="n">
        <v>0.007332584203088291</v>
      </c>
      <c r="E101" s="7" t="n">
        <v>0.005505321777497304</v>
      </c>
      <c r="F101" s="7" t="n">
        <v>0.0006067101115652137</v>
      </c>
      <c r="G101" s="7" t="n">
        <v>0.0001549142121416329</v>
      </c>
      <c r="H101" s="7" t="n">
        <v>0.0001548482037329077</v>
      </c>
    </row>
    <row r="102">
      <c r="A102" t="inlineStr">
        <is>
          <t>EURO-5</t>
        </is>
      </c>
      <c r="B102" t="inlineStr">
        <is>
          <t>Heptane</t>
        </is>
      </c>
      <c r="C102" s="7" t="n">
        <v>0.008020251290192393</v>
      </c>
      <c r="D102" s="7" t="n">
        <v>0.004759747640601172</v>
      </c>
      <c r="E102" s="7" t="n">
        <v>0.003573629925743864</v>
      </c>
      <c r="F102" s="7" t="n">
        <v>0.0003938293706651387</v>
      </c>
      <c r="G102" s="7" t="n">
        <v>0.0001005583482322881</v>
      </c>
      <c r="H102" s="7" t="n">
        <v>0.0001005155006687296</v>
      </c>
    </row>
    <row r="103">
      <c r="A103" t="inlineStr">
        <is>
          <t>EURO-5</t>
        </is>
      </c>
      <c r="B103" t="inlineStr">
        <is>
          <t>Ethene</t>
        </is>
      </c>
      <c r="C103" s="7" t="n">
        <v>0.07911869516000604</v>
      </c>
      <c r="D103" s="7" t="n">
        <v>0.04695426726538993</v>
      </c>
      <c r="E103" s="7" t="n">
        <v>0.03525337629450027</v>
      </c>
      <c r="F103" s="7" t="n">
        <v>0.003885073521426368</v>
      </c>
      <c r="G103" s="7" t="n">
        <v>0.0009919945163455442</v>
      </c>
      <c r="H103" s="7" t="n">
        <v>0.000991571830921251</v>
      </c>
    </row>
    <row r="104">
      <c r="A104" t="inlineStr">
        <is>
          <t>EURO-5</t>
        </is>
      </c>
      <c r="B104" t="inlineStr">
        <is>
          <t>Propene</t>
        </is>
      </c>
      <c r="C104" s="7" t="n">
        <v>0.04140183774126343</v>
      </c>
      <c r="D104" s="7" t="n">
        <v>0.02457058917175199</v>
      </c>
      <c r="E104" s="7" t="n">
        <v>0.01844765718424535</v>
      </c>
      <c r="F104" s="7" t="n">
        <v>0.002033011075595715</v>
      </c>
      <c r="G104" s="7" t="n">
        <v>0.0005190985003342436</v>
      </c>
      <c r="H104" s="7" t="n">
        <v>0.0005188773142629012</v>
      </c>
    </row>
    <row r="105">
      <c r="A105" t="inlineStr">
        <is>
          <t>EURO-5</t>
        </is>
      </c>
      <c r="B105" t="inlineStr">
        <is>
          <t>1-Pentene</t>
        </is>
      </c>
      <c r="C105" s="7" t="n">
        <v>0.00119219951610968</v>
      </c>
      <c r="D105" s="7" t="n">
        <v>0.0007075300546839579</v>
      </c>
      <c r="E105" s="7" t="n">
        <v>0.000531215259232196</v>
      </c>
      <c r="F105" s="7" t="n">
        <v>5.854220374752061e-05</v>
      </c>
      <c r="G105" s="7" t="n">
        <v>1.494786257506985e-05</v>
      </c>
      <c r="H105" s="7" t="n">
        <v>1.494149334264899e-05</v>
      </c>
    </row>
    <row r="106">
      <c r="A106" t="inlineStr">
        <is>
          <t>EURO-5</t>
        </is>
      </c>
      <c r="B106" t="inlineStr">
        <is>
          <t>Benzene</t>
        </is>
      </c>
      <c r="C106" s="7" t="n">
        <v>0.06080217532159368</v>
      </c>
      <c r="D106" s="7" t="n">
        <v>0.03608403278888185</v>
      </c>
      <c r="E106" s="7" t="n">
        <v>0.02709197822084199</v>
      </c>
      <c r="F106" s="7" t="n">
        <v>0.002985652391123551</v>
      </c>
      <c r="G106" s="7" t="n">
        <v>0.000762340991328562</v>
      </c>
      <c r="H106" s="7" t="n">
        <v>0.0007620161604750984</v>
      </c>
    </row>
    <row r="107">
      <c r="A107" t="inlineStr">
        <is>
          <t>EURO-5</t>
        </is>
      </c>
      <c r="B107" t="inlineStr">
        <is>
          <t>Toluene</t>
        </is>
      </c>
      <c r="C107" s="7" t="n">
        <v>0.1190031880625844</v>
      </c>
      <c r="D107" s="7" t="n">
        <v>0.07062436364027143</v>
      </c>
      <c r="E107" s="7" t="n">
        <v>0.05302494133063192</v>
      </c>
      <c r="F107" s="7" t="n">
        <v>0.005843576337707057</v>
      </c>
      <c r="G107" s="7" t="n">
        <v>0.001492068464311517</v>
      </c>
      <c r="H107" s="7" t="n">
        <v>0.00149143269911169</v>
      </c>
    </row>
    <row r="108">
      <c r="A108" t="inlineStr">
        <is>
          <t>EURO-5</t>
        </is>
      </c>
      <c r="B108" t="inlineStr">
        <is>
          <t>m-Xylene</t>
        </is>
      </c>
      <c r="C108" s="7" t="n">
        <v>0.05885130338614148</v>
      </c>
      <c r="D108" s="7" t="n">
        <v>0.03492625633576265</v>
      </c>
      <c r="E108" s="7" t="n">
        <v>0.02622271688755294</v>
      </c>
      <c r="F108" s="7" t="n">
        <v>0.002889856057718518</v>
      </c>
      <c r="G108" s="7" t="n">
        <v>0.0007378808525693569</v>
      </c>
      <c r="H108" s="7" t="n">
        <v>0.0007375664440962183</v>
      </c>
      <c r="I108" s="6" t="n"/>
      <c r="L108" s="6" t="n"/>
      <c r="M108" s="6" t="n"/>
      <c r="N108" s="6" t="n"/>
    </row>
    <row r="109">
      <c r="A109" t="inlineStr">
        <is>
          <t>EURO-5</t>
        </is>
      </c>
      <c r="B109" t="inlineStr">
        <is>
          <t>o-Xylene</t>
        </is>
      </c>
      <c r="C109" s="7" t="n">
        <v>0.02449428096734433</v>
      </c>
      <c r="D109" s="7" t="n">
        <v>0.01453652657805223</v>
      </c>
      <c r="E109" s="7" t="n">
        <v>0.01091405896240693</v>
      </c>
      <c r="F109" s="7" t="n">
        <v>0.001202776186085423</v>
      </c>
      <c r="G109" s="7" t="n">
        <v>0.0003071106310877986</v>
      </c>
      <c r="H109" s="7" t="n">
        <v>0.0003069797723126065</v>
      </c>
      <c r="I109" s="6" t="n"/>
      <c r="L109" s="6" t="n"/>
      <c r="M109" s="6" t="n"/>
      <c r="N109" s="6" t="n"/>
    </row>
    <row r="110">
      <c r="A110" t="inlineStr">
        <is>
          <t>EURO-5</t>
        </is>
      </c>
      <c r="B110" t="inlineStr">
        <is>
          <t>Formaldehyde</t>
        </is>
      </c>
      <c r="C110" s="7" t="n">
        <v>0.01842490161260415</v>
      </c>
      <c r="D110" s="7" t="n">
        <v>0.01093455539057026</v>
      </c>
      <c r="E110" s="7" t="n">
        <v>0.00820969036995212</v>
      </c>
      <c r="F110" s="7" t="n">
        <v>0.0009047431488253186</v>
      </c>
      <c r="G110" s="7" t="n">
        <v>0.0002310124216147158</v>
      </c>
      <c r="H110" s="7" t="n">
        <v>0.0002309139880227571</v>
      </c>
      <c r="I110" s="6" t="n"/>
      <c r="L110" s="6" t="n"/>
      <c r="M110" s="6" t="n"/>
      <c r="N110" s="6" t="n"/>
    </row>
    <row r="111">
      <c r="A111" t="inlineStr">
        <is>
          <t>EURO-5</t>
        </is>
      </c>
      <c r="B111" t="inlineStr">
        <is>
          <t>Acetaldehyde</t>
        </is>
      </c>
      <c r="C111" s="7" t="n">
        <v>0.008128633064384182</v>
      </c>
      <c r="D111" s="7" t="n">
        <v>0.004824068554663349</v>
      </c>
      <c r="E111" s="7" t="n">
        <v>0.0036219222220377</v>
      </c>
      <c r="F111" s="7" t="n">
        <v>0.0003991513891876405</v>
      </c>
      <c r="G111" s="7" t="n">
        <v>0.0001019172448300217</v>
      </c>
      <c r="H111" s="7" t="n">
        <v>0.000101873818245334</v>
      </c>
      <c r="I111" s="6" t="n"/>
      <c r="L111" s="6" t="n"/>
      <c r="M111" s="6" t="n"/>
      <c r="N111" s="6" t="n"/>
    </row>
    <row r="112">
      <c r="A112" t="inlineStr">
        <is>
          <t>EURO-5</t>
        </is>
      </c>
      <c r="B112" t="inlineStr">
        <is>
          <t>Benzaldehyde</t>
        </is>
      </c>
      <c r="C112" s="7" t="n">
        <v>0.00238439903221936</v>
      </c>
      <c r="D112" s="7" t="n">
        <v>0.001415060109367916</v>
      </c>
      <c r="E112" s="7" t="n">
        <v>0.001062430518464392</v>
      </c>
      <c r="F112" s="7" t="n">
        <v>0.0001170844074950412</v>
      </c>
      <c r="G112" s="7" t="n">
        <v>2.989572515013969e-05</v>
      </c>
      <c r="H112" s="7" t="n">
        <v>2.988298668529798e-05</v>
      </c>
    </row>
    <row r="113">
      <c r="A113" t="inlineStr">
        <is>
          <t>EURO-5</t>
        </is>
      </c>
      <c r="B113" t="inlineStr">
        <is>
          <t>Acetone</t>
        </is>
      </c>
      <c r="C113" s="7" t="n">
        <v>0.006611288225699135</v>
      </c>
      <c r="D113" s="7" t="n">
        <v>0.003923575757792857</v>
      </c>
      <c r="E113" s="7" t="n">
        <v>0.002945830073923996</v>
      </c>
      <c r="F113" s="7" t="n">
        <v>0.0003246431298726143</v>
      </c>
      <c r="G113" s="7" t="n">
        <v>8.289269246175096e-05</v>
      </c>
      <c r="H113" s="7" t="n">
        <v>8.285737217287166e-05</v>
      </c>
    </row>
    <row r="114">
      <c r="A114" t="inlineStr">
        <is>
          <t>EURO-5</t>
        </is>
      </c>
      <c r="B114" t="inlineStr">
        <is>
          <t>Methyl</t>
        </is>
      </c>
      <c r="C114" s="7" t="n">
        <v>0.0005419088709589455</v>
      </c>
      <c r="D114" s="7" t="n">
        <v>0.00032160457031089</v>
      </c>
      <c r="E114" s="7" t="n">
        <v>0.00024146148146918</v>
      </c>
      <c r="F114" s="7" t="n">
        <v>2.661009261250937e-05</v>
      </c>
      <c r="G114" s="7" t="n">
        <v>6.794482988668111e-06</v>
      </c>
      <c r="H114" s="7" t="n">
        <v>6.791587883022267e-06</v>
      </c>
    </row>
    <row r="115">
      <c r="A115" t="inlineStr">
        <is>
          <t>EURO-5</t>
        </is>
      </c>
      <c r="B115" t="inlineStr">
        <is>
          <t>Acrolein</t>
        </is>
      </c>
      <c r="C115" s="7" t="n">
        <v>0.002059253709643993</v>
      </c>
      <c r="D115" s="7" t="n">
        <v>0.001222097367181382</v>
      </c>
      <c r="E115" s="7" t="n">
        <v>0.0009175536295828839</v>
      </c>
      <c r="F115" s="7" t="n">
        <v>0.0001011183519275356</v>
      </c>
      <c r="G115" s="7" t="n">
        <v>2.581903535693882e-05</v>
      </c>
      <c r="H115" s="7" t="n">
        <v>2.580803395548461e-05</v>
      </c>
      <c r="I115" s="5" t="n"/>
      <c r="L115" s="6" t="n"/>
      <c r="M115" s="6" t="n"/>
    </row>
    <row r="116">
      <c r="A116" t="inlineStr">
        <is>
          <t>EURO-5</t>
        </is>
      </c>
      <c r="B116" t="inlineStr">
        <is>
          <t>Styrene</t>
        </is>
      </c>
      <c r="C116" s="7" t="n">
        <v>0.0109465591933707</v>
      </c>
      <c r="D116" s="7" t="n">
        <v>0.006496412320279977</v>
      </c>
      <c r="E116" s="7" t="n">
        <v>0.004877521925677435</v>
      </c>
      <c r="F116" s="7" t="n">
        <v>0.0005375238707726892</v>
      </c>
      <c r="G116" s="7" t="n">
        <v>0.0001372485563710958</v>
      </c>
      <c r="H116" s="7" t="n">
        <v>0.0001371900752370498</v>
      </c>
      <c r="I116" s="5" t="n"/>
      <c r="L116" s="6" t="n"/>
      <c r="M116" s="6" t="n"/>
    </row>
    <row r="117">
      <c r="A117" t="inlineStr">
        <is>
          <t>EURO-5</t>
        </is>
      </c>
      <c r="B117" t="inlineStr">
        <is>
          <t>PAHs</t>
        </is>
      </c>
      <c r="C117" s="17" t="n">
        <v>8.188235294117648e-07</v>
      </c>
      <c r="D117" s="17" t="n">
        <v>8.188235294117648e-07</v>
      </c>
      <c r="E117" s="17" t="n">
        <v>8.188235294117648e-07</v>
      </c>
      <c r="F117" s="17" t="n">
        <v>8.188235294117648e-07</v>
      </c>
      <c r="G117" s="17" t="n">
        <v>8.188235294117648e-07</v>
      </c>
      <c r="H117" s="17" t="n">
        <v>8.188235294117648e-07</v>
      </c>
      <c r="I117" s="5" t="n"/>
      <c r="L117" s="6" t="n"/>
      <c r="M117" s="6" t="n"/>
    </row>
    <row r="118">
      <c r="A118" t="inlineStr">
        <is>
          <t>EURO-5</t>
        </is>
      </c>
      <c r="B118" t="inlineStr">
        <is>
          <t>Arsenic</t>
        </is>
      </c>
      <c r="C118" s="17" t="n">
        <v>7.058823529411765e-09</v>
      </c>
      <c r="D118" s="17" t="n">
        <v>7.058823529411765e-09</v>
      </c>
      <c r="E118" s="17" t="n">
        <v>7.058823529411765e-09</v>
      </c>
      <c r="F118" s="17" t="n">
        <v>7.058823529411765e-09</v>
      </c>
      <c r="G118" s="17" t="n">
        <v>7.058823529411765e-09</v>
      </c>
      <c r="H118" s="17" t="n">
        <v>7.058823529411765e-09</v>
      </c>
      <c r="I118" s="4" t="n"/>
      <c r="L118" s="6" t="n"/>
      <c r="M118" s="6" t="n"/>
    </row>
    <row r="119">
      <c r="A119" t="inlineStr">
        <is>
          <t>EURO-5</t>
        </is>
      </c>
      <c r="B119" t="inlineStr">
        <is>
          <t>Selenium</t>
        </is>
      </c>
      <c r="C119" s="17" t="n">
        <v>4.705882352941177e-09</v>
      </c>
      <c r="D119" s="17" t="n">
        <v>4.705882352941177e-09</v>
      </c>
      <c r="E119" s="17" t="n">
        <v>4.705882352941177e-09</v>
      </c>
      <c r="F119" s="17" t="n">
        <v>4.705882352941177e-09</v>
      </c>
      <c r="G119" s="17" t="n">
        <v>4.705882352941177e-09</v>
      </c>
      <c r="H119" s="17" t="n">
        <v>4.705882352941177e-09</v>
      </c>
    </row>
    <row r="120">
      <c r="A120" t="inlineStr">
        <is>
          <t>EURO-5</t>
        </is>
      </c>
      <c r="B120" t="inlineStr">
        <is>
          <t>Zinc</t>
        </is>
      </c>
      <c r="C120" s="17" t="n">
        <v>5.082352941176471e-05</v>
      </c>
      <c r="D120" s="17" t="n">
        <v>5.082352941176471e-05</v>
      </c>
      <c r="E120" s="17" t="n">
        <v>5.082352941176471e-05</v>
      </c>
      <c r="F120" s="17" t="n">
        <v>5.082352941176471e-05</v>
      </c>
      <c r="G120" s="17" t="n">
        <v>5.082352941176471e-05</v>
      </c>
      <c r="H120" s="17" t="n">
        <v>5.082352941176471e-05</v>
      </c>
    </row>
    <row r="121">
      <c r="A121" t="inlineStr">
        <is>
          <t>EURO-5</t>
        </is>
      </c>
      <c r="B121" t="inlineStr">
        <is>
          <t>Copper</t>
        </is>
      </c>
      <c r="C121" s="17" t="n">
        <v>9.88235294117647e-07</v>
      </c>
      <c r="D121" s="17" t="n">
        <v>9.88235294117647e-07</v>
      </c>
      <c r="E121" s="17" t="n">
        <v>9.88235294117647e-07</v>
      </c>
      <c r="F121" s="17" t="n">
        <v>9.88235294117647e-07</v>
      </c>
      <c r="G121" s="17" t="n">
        <v>9.88235294117647e-07</v>
      </c>
      <c r="H121" s="17" t="n">
        <v>9.88235294117647e-07</v>
      </c>
    </row>
    <row r="122">
      <c r="A122" t="inlineStr">
        <is>
          <t>EURO-5</t>
        </is>
      </c>
      <c r="B122" t="inlineStr">
        <is>
          <t>Nickel</t>
        </is>
      </c>
      <c r="C122" s="17" t="n">
        <v>3.058823529411765e-07</v>
      </c>
      <c r="D122" s="17" t="n">
        <v>3.058823529411765e-07</v>
      </c>
      <c r="E122" s="17" t="n">
        <v>3.058823529411765e-07</v>
      </c>
      <c r="F122" s="17" t="n">
        <v>3.058823529411765e-07</v>
      </c>
      <c r="G122" s="17" t="n">
        <v>3.058823529411765e-07</v>
      </c>
      <c r="H122" s="17" t="n">
        <v>3.058823529411765e-07</v>
      </c>
      <c r="I122" s="5" t="n"/>
      <c r="L122" s="6" t="n"/>
      <c r="M122" s="6" t="n"/>
    </row>
    <row r="123">
      <c r="A123" t="inlineStr">
        <is>
          <t>EURO-5</t>
        </is>
      </c>
      <c r="B123" t="inlineStr">
        <is>
          <t>Chromium</t>
        </is>
      </c>
      <c r="C123" s="17" t="n">
        <v>3.764705882352942e-07</v>
      </c>
      <c r="D123" s="17" t="n">
        <v>3.764705882352942e-07</v>
      </c>
      <c r="E123" s="17" t="n">
        <v>3.764705882352942e-07</v>
      </c>
      <c r="F123" s="17" t="n">
        <v>3.764705882352942e-07</v>
      </c>
      <c r="G123" s="17" t="n">
        <v>3.764705882352942e-07</v>
      </c>
      <c r="H123" s="17" t="n">
        <v>3.764705882352942e-07</v>
      </c>
      <c r="I123" s="5" t="n"/>
      <c r="L123" s="6" t="n"/>
      <c r="M123" s="6" t="n"/>
    </row>
    <row r="124">
      <c r="A124" t="inlineStr">
        <is>
          <t>EURO-5</t>
        </is>
      </c>
      <c r="B124" t="inlineStr">
        <is>
          <t>Chromium VI</t>
        </is>
      </c>
      <c r="C124" s="17" t="n">
        <v>7.529411764705882e-10</v>
      </c>
      <c r="D124" s="17" t="n">
        <v>7.529411764705882e-10</v>
      </c>
      <c r="E124" s="17" t="n">
        <v>7.529411764705882e-10</v>
      </c>
      <c r="F124" s="17" t="n">
        <v>7.529411764705882e-10</v>
      </c>
      <c r="G124" s="17" t="n">
        <v>7.529411764705882e-10</v>
      </c>
      <c r="H124" s="17" t="n">
        <v>7.529411764705882e-10</v>
      </c>
      <c r="I124" s="5" t="n"/>
      <c r="L124" s="6" t="n"/>
      <c r="M124" s="6" t="n"/>
    </row>
    <row r="125">
      <c r="A125" t="inlineStr">
        <is>
          <t>EURO-5</t>
        </is>
      </c>
      <c r="B125" t="inlineStr">
        <is>
          <t>Mercury</t>
        </is>
      </c>
      <c r="C125" s="17" t="n">
        <v>2.047058823529412e-07</v>
      </c>
      <c r="D125" s="17" t="n">
        <v>2.047058823529412e-07</v>
      </c>
      <c r="E125" s="17" t="n">
        <v>2.047058823529412e-07</v>
      </c>
      <c r="F125" s="17" t="n">
        <v>2.047058823529412e-07</v>
      </c>
      <c r="G125" s="17" t="n">
        <v>2.047058823529412e-07</v>
      </c>
      <c r="H125" s="17" t="n">
        <v>2.047058823529412e-07</v>
      </c>
      <c r="I125" s="4" t="n"/>
      <c r="L125" s="6" t="n"/>
      <c r="M125" s="4" t="n"/>
    </row>
    <row r="126">
      <c r="A126" t="inlineStr">
        <is>
          <t>EURO-5</t>
        </is>
      </c>
      <c r="B126" t="inlineStr">
        <is>
          <t>Cadmium</t>
        </is>
      </c>
      <c r="C126" s="17" t="n">
        <v>2.541176470588236e-07</v>
      </c>
      <c r="D126" s="17" t="n">
        <v>2.541176470588236e-07</v>
      </c>
      <c r="E126" s="17" t="n">
        <v>2.541176470588236e-07</v>
      </c>
      <c r="F126" s="17" t="n">
        <v>2.541176470588236e-07</v>
      </c>
      <c r="G126" s="17" t="n">
        <v>2.541176470588236e-07</v>
      </c>
      <c r="H126" s="17" t="n">
        <v>2.541176470588236e-07</v>
      </c>
    </row>
  </sheetData>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1:H84"/>
  <sheetViews>
    <sheetView workbookViewId="0">
      <selection activeCell="A1" sqref="A1"/>
    </sheetView>
  </sheetViews>
  <sheetFormatPr baseColWidth="8" defaultRowHeight="15"/>
  <sheetData>
    <row r="1">
      <c r="A1" t="inlineStr">
        <is>
          <t>Database</t>
        </is>
      </c>
      <c r="B1" t="inlineStr">
        <is>
          <t>MobiTool - other vehicles</t>
        </is>
      </c>
    </row>
    <row r="3">
      <c r="A3" t="inlineStr">
        <is>
          <t>Activity</t>
        </is>
      </c>
      <c r="B3" t="inlineStr">
        <is>
          <t>Kick Scooter, battery electric, &lt;1kW</t>
        </is>
      </c>
    </row>
    <row r="4">
      <c r="A4" t="inlineStr">
        <is>
          <t>location</t>
        </is>
      </c>
      <c r="B4" t="inlineStr">
        <is>
          <t>CH</t>
        </is>
      </c>
    </row>
    <row r="5">
      <c r="A5" t="inlineStr">
        <is>
          <t>vehicle</t>
        </is>
      </c>
      <c r="B5" t="inlineStr">
        <is>
          <t>Kick Scooter, battery electric, &lt;1kW</t>
        </is>
      </c>
    </row>
    <row r="6">
      <c r="A6" t="inlineStr">
        <is>
          <t>size</t>
        </is>
      </c>
    </row>
    <row r="7">
      <c r="A7" t="inlineStr">
        <is>
          <t>year</t>
        </is>
      </c>
      <c r="B7" t="n">
        <v>2020</v>
      </c>
    </row>
    <row r="8">
      <c r="A8" t="inlineStr">
        <is>
          <t>full name</t>
        </is>
      </c>
      <c r="B8" t="inlineStr">
        <is>
          <t>Kick Scooter, battery electric, &lt;1kW - 2020 - NMC - CH</t>
        </is>
      </c>
    </row>
    <row r="9">
      <c r="A9" t="inlineStr">
        <is>
          <t>reference product</t>
        </is>
      </c>
      <c r="B9" t="inlineStr">
        <is>
          <t>Kick Scooter, battery electric, &lt;1kW</t>
        </is>
      </c>
    </row>
    <row r="10">
      <c r="A10" t="inlineStr">
        <is>
          <t>type</t>
        </is>
      </c>
      <c r="B10" t="inlineStr">
        <is>
          <t>process</t>
        </is>
      </c>
    </row>
    <row r="11">
      <c r="A11" t="inlineStr">
        <is>
          <t>unit</t>
        </is>
      </c>
      <c r="B11" t="inlineStr">
        <is>
          <t>unit</t>
        </is>
      </c>
    </row>
    <row r="12">
      <c r="A12" t="inlineStr">
        <is>
          <t>source</t>
        </is>
      </c>
      <c r="B12" t="inlineStr">
        <is>
          <t>Sacchi R., Bauer C. Life cycle inventories for on-road vehicles. Paul Scherrer Institut, 2021.</t>
        </is>
      </c>
    </row>
    <row r="13">
      <c r="A13" t="inlineStr">
        <is>
          <t>lifetime</t>
        </is>
      </c>
      <c r="B13" t="n">
        <v>1785</v>
      </c>
    </row>
    <row r="14">
      <c r="A14" t="inlineStr">
        <is>
          <t>passengers</t>
        </is>
      </c>
      <c r="B14" t="n">
        <v>1</v>
      </c>
    </row>
    <row r="15">
      <c r="A15" t="inlineStr">
        <is>
          <t>service</t>
        </is>
      </c>
      <c r="B15" t="n">
        <v>0</v>
      </c>
    </row>
    <row r="16">
      <c r="A16" t="inlineStr">
        <is>
          <t>battery replacement</t>
        </is>
      </c>
      <c r="B16" t="n">
        <v>0</v>
      </c>
    </row>
    <row r="17">
      <c r="A17" t="inlineStr">
        <is>
          <t>annual kilometers</t>
        </is>
      </c>
      <c r="B17" t="n">
        <v>890</v>
      </c>
    </row>
    <row r="18">
      <c r="A18" t="inlineStr">
        <is>
          <t>curb mass</t>
        </is>
      </c>
      <c r="B18" t="n">
        <v>11.625</v>
      </c>
    </row>
    <row r="19">
      <c r="A19" t="inlineStr">
        <is>
          <t>power</t>
        </is>
      </c>
      <c r="B19" t="n">
        <v>0.25</v>
      </c>
    </row>
    <row r="20">
      <c r="A20" t="inlineStr">
        <is>
          <t>battery type</t>
        </is>
      </c>
      <c r="B20" t="inlineStr">
        <is>
          <t>NMC</t>
        </is>
      </c>
    </row>
    <row r="21">
      <c r="A21" t="inlineStr">
        <is>
          <t>battery mass</t>
        </is>
      </c>
      <c r="B21" t="n">
        <v>1.625</v>
      </c>
    </row>
    <row r="22">
      <c r="A22" t="inlineStr">
        <is>
          <t>electricity, low voltage</t>
        </is>
      </c>
      <c r="B22" t="n">
        <v>0.25</v>
      </c>
    </row>
    <row r="23">
      <c r="A23" t="inlineStr">
        <is>
          <t>battery capacity available</t>
        </is>
      </c>
      <c r="B23" t="n">
        <v>0.2</v>
      </c>
    </row>
    <row r="24">
      <c r="A24" t="inlineStr">
        <is>
          <t>tank capacity</t>
        </is>
      </c>
      <c r="B24" t="n">
        <v>0</v>
      </c>
    </row>
    <row r="25">
      <c r="A25" t="inlineStr">
        <is>
          <t>fuel mass</t>
        </is>
      </c>
      <c r="B25" t="n">
        <v>0</v>
      </c>
    </row>
    <row r="26">
      <c r="A26" t="inlineStr">
        <is>
          <t>range</t>
        </is>
      </c>
      <c r="B26" t="n">
        <v>8.359813084112149</v>
      </c>
    </row>
    <row r="27">
      <c r="A27" t="inlineStr">
        <is>
          <t>emission standard</t>
        </is>
      </c>
      <c r="B27" t="inlineStr">
        <is>
          <t>None</t>
        </is>
      </c>
    </row>
    <row r="28">
      <c r="A28" t="inlineStr">
        <is>
          <t>Glider lightweighting</t>
        </is>
      </c>
      <c r="B28" t="n">
        <v>0</v>
      </c>
    </row>
    <row r="29">
      <c r="A29" t="inlineStr">
        <is>
          <t>origin</t>
        </is>
      </c>
      <c r="B29" t="inlineStr">
        <is>
          <t>China</t>
        </is>
      </c>
    </row>
    <row r="30">
      <c r="A30" t="inlineStr">
        <is>
          <t>distance by ship [km]</t>
        </is>
      </c>
      <c r="B30" t="n">
        <v>15900</v>
      </c>
    </row>
    <row r="31">
      <c r="A31" t="inlineStr">
        <is>
          <t>distance by truck [km]</t>
        </is>
      </c>
      <c r="B31" t="n">
        <v>1000</v>
      </c>
    </row>
    <row r="32">
      <c r="A32" t="inlineStr">
        <is>
          <t>comment</t>
        </is>
      </c>
      <c r="B32" t="inlineStr">
        <is>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33">
      <c r="A33" t="inlineStr">
        <is>
          <t>classifications</t>
        </is>
      </c>
      <c r="B33" t="inlineStr">
        <is>
          <t>CPC::46410:Primary cells and primary batteries</t>
        </is>
      </c>
    </row>
    <row r="34">
      <c r="A34" t="inlineStr">
        <is>
          <t>Exchanges</t>
        </is>
      </c>
    </row>
    <row r="35">
      <c r="A35" t="inlineStr">
        <is>
          <t>name</t>
        </is>
      </c>
      <c r="B35" t="inlineStr">
        <is>
          <t>amount</t>
        </is>
      </c>
      <c r="C35" t="inlineStr">
        <is>
          <t>location</t>
        </is>
      </c>
      <c r="D35" t="inlineStr">
        <is>
          <t>unit</t>
        </is>
      </c>
      <c r="E35" t="inlineStr">
        <is>
          <t>categories</t>
        </is>
      </c>
      <c r="F35" t="inlineStr">
        <is>
          <t>type</t>
        </is>
      </c>
      <c r="G35" t="inlineStr">
        <is>
          <t>comment</t>
        </is>
      </c>
      <c r="H35" t="inlineStr">
        <is>
          <t>reference product</t>
        </is>
      </c>
    </row>
    <row r="36">
      <c r="A36" t="inlineStr">
        <is>
          <t>Kick Scooter, battery electric, &lt;1kW</t>
        </is>
      </c>
      <c r="B36" t="n">
        <v>1</v>
      </c>
      <c r="C36" t="inlineStr">
        <is>
          <t>CH</t>
        </is>
      </c>
      <c r="D36" t="inlineStr">
        <is>
          <t>unit</t>
        </is>
      </c>
      <c r="F36" t="inlineStr">
        <is>
          <t>production</t>
        </is>
      </c>
      <c r="H36" t="inlineStr">
        <is>
          <t>Kick Scooter, battery electric, &lt;1kW</t>
        </is>
      </c>
    </row>
    <row r="37">
      <c r="A37" t="inlineStr">
        <is>
          <t>bicycle production</t>
        </is>
      </c>
      <c r="B37" t="n">
        <v>0.4117647058823529</v>
      </c>
      <c r="C37" t="inlineStr">
        <is>
          <t>RER</t>
        </is>
      </c>
      <c r="D37" t="inlineStr">
        <is>
          <t>unit</t>
        </is>
      </c>
      <c r="F37" t="inlineStr">
        <is>
          <t>technosphere</t>
        </is>
      </c>
      <c r="G37" t="inlineStr">
        <is>
          <t>Glider base mass [kg]</t>
        </is>
      </c>
      <c r="H37" t="inlineStr">
        <is>
          <t>bicycle</t>
        </is>
      </c>
    </row>
    <row r="38">
      <c r="A38" t="inlineStr">
        <is>
          <t>market for electric motor, vehicle</t>
        </is>
      </c>
      <c r="B38" t="n">
        <v>3</v>
      </c>
      <c r="C38" t="inlineStr">
        <is>
          <t>GLO</t>
        </is>
      </c>
      <c r="D38" t="inlineStr">
        <is>
          <t>kilogram</t>
        </is>
      </c>
      <c r="F38" t="inlineStr">
        <is>
          <t>technosphere</t>
        </is>
      </c>
      <c r="G38" t="inlineStr">
        <is>
          <t>Electric powertrain mass [kg]</t>
        </is>
      </c>
      <c r="H38" t="inlineStr">
        <is>
          <t>electric motor, vehicle</t>
        </is>
      </c>
    </row>
    <row r="39">
      <c r="A39" t="inlineStr">
        <is>
          <t>Glider lightweighting</t>
        </is>
      </c>
      <c r="B39" t="n">
        <v>0</v>
      </c>
      <c r="C39" t="inlineStr">
        <is>
          <t>GLO</t>
        </is>
      </c>
      <c r="D39" t="inlineStr">
        <is>
          <t>kilogram</t>
        </is>
      </c>
      <c r="F39" t="inlineStr">
        <is>
          <t>technosphere</t>
        </is>
      </c>
      <c r="G39" t="inlineStr">
        <is>
          <t>Lightweighting rate [%]</t>
        </is>
      </c>
      <c r="H39" t="inlineStr">
        <is>
          <t>Glider lightweighting</t>
        </is>
      </c>
    </row>
    <row r="40">
      <c r="A40" t="inlineStr">
        <is>
          <t>market for battery capacity (MIX scenario)</t>
        </is>
      </c>
      <c r="B40" t="n">
        <v>0.25</v>
      </c>
      <c r="C40" t="inlineStr">
        <is>
          <t>GLO</t>
        </is>
      </c>
      <c r="D40" t="inlineStr">
        <is>
          <t>kilowatt hour</t>
        </is>
      </c>
      <c r="F40" t="inlineStr">
        <is>
          <t>technosphere</t>
        </is>
      </c>
      <c r="H40" t="inlineStr">
        <is>
          <t>electricity storage capacity</t>
        </is>
      </c>
    </row>
    <row r="41">
      <c r="A41" t="inlineStr">
        <is>
          <t>charging station, 100W</t>
        </is>
      </c>
      <c r="B41" t="n">
        <v>1</v>
      </c>
      <c r="C41" t="inlineStr">
        <is>
          <t>GLO</t>
        </is>
      </c>
      <c r="D41" t="inlineStr">
        <is>
          <t>unit</t>
        </is>
      </c>
      <c r="F41" t="inlineStr">
        <is>
          <t>technosphere</t>
        </is>
      </c>
      <c r="G41" t="inlineStr">
        <is>
          <t>Charging station per vehicle [unit]</t>
        </is>
      </c>
      <c r="H41" t="inlineStr">
        <is>
          <t>charging station, 100W</t>
        </is>
      </c>
    </row>
    <row r="42">
      <c r="A42" t="inlineStr">
        <is>
          <t>treatment of used electric bicycle</t>
        </is>
      </c>
      <c r="B42" t="n">
        <v>-0.125</v>
      </c>
      <c r="C42" t="inlineStr">
        <is>
          <t>CH</t>
        </is>
      </c>
      <c r="D42" t="inlineStr">
        <is>
          <t>unit</t>
        </is>
      </c>
      <c r="F42" t="inlineStr">
        <is>
          <t>technosphere</t>
        </is>
      </c>
      <c r="G42" t="inlineStr">
        <is>
          <t>Discarding powertrain [kg]</t>
        </is>
      </c>
      <c r="H42" t="inlineStr">
        <is>
          <t>used electric bicycle</t>
        </is>
      </c>
    </row>
    <row r="43">
      <c r="A43" t="inlineStr">
        <is>
          <t>treatment of used bicycle</t>
        </is>
      </c>
      <c r="B43" t="n">
        <v>-0.4117647058823529</v>
      </c>
      <c r="C43" t="inlineStr">
        <is>
          <t>CH</t>
        </is>
      </c>
      <c r="D43" t="inlineStr">
        <is>
          <t>unit</t>
        </is>
      </c>
      <c r="F43" t="inlineStr">
        <is>
          <t>technosphere</t>
        </is>
      </c>
      <c r="G43" t="inlineStr">
        <is>
          <t>Discarding glider [kg]</t>
        </is>
      </c>
      <c r="H43" t="inlineStr">
        <is>
          <t>used bicycle</t>
        </is>
      </c>
    </row>
    <row r="44">
      <c r="A44" t="inlineStr">
        <is>
          <t>market for transport, freight, lorry, unspecified</t>
        </is>
      </c>
      <c r="B44" t="n">
        <v>11.625</v>
      </c>
      <c r="C44" t="inlineStr">
        <is>
          <t>RER</t>
        </is>
      </c>
      <c r="D44" t="inlineStr">
        <is>
          <t>ton kilometer</t>
        </is>
      </c>
      <c r="F44" t="inlineStr">
        <is>
          <t>technosphere</t>
        </is>
      </c>
      <c r="H44" t="inlineStr">
        <is>
          <t>transport, freight, lorry, unspecified</t>
        </is>
      </c>
    </row>
    <row r="45">
      <c r="A45" t="inlineStr">
        <is>
          <t>transport, freight, sea, container ship</t>
        </is>
      </c>
      <c r="B45" t="n">
        <v>184.8375</v>
      </c>
      <c r="C45" t="inlineStr">
        <is>
          <t>GLO</t>
        </is>
      </c>
      <c r="D45" t="inlineStr">
        <is>
          <t>ton kilometer</t>
        </is>
      </c>
      <c r="F45" t="inlineStr">
        <is>
          <t>technosphere</t>
        </is>
      </c>
      <c r="H45" t="inlineStr">
        <is>
          <t>transport, freight, sea, container ship</t>
        </is>
      </c>
    </row>
    <row r="48">
      <c r="A48" t="inlineStr">
        <is>
          <t>Activity</t>
        </is>
      </c>
      <c r="B48" t="inlineStr">
        <is>
          <t>transport, Kick Scooter, battery electric, &lt;1kW</t>
        </is>
      </c>
    </row>
    <row r="49">
      <c r="A49" t="inlineStr">
        <is>
          <t>location</t>
        </is>
      </c>
      <c r="B49" t="inlineStr">
        <is>
          <t>CH</t>
        </is>
      </c>
    </row>
    <row r="50">
      <c r="A50" t="inlineStr">
        <is>
          <t>vehicle</t>
        </is>
      </c>
      <c r="B50" t="inlineStr">
        <is>
          <t>Kick Scooter, battery electric, &lt;1kW</t>
        </is>
      </c>
    </row>
    <row r="51">
      <c r="A51" t="inlineStr">
        <is>
          <t>size</t>
        </is>
      </c>
    </row>
    <row r="52">
      <c r="A52" t="inlineStr">
        <is>
          <t>year</t>
        </is>
      </c>
      <c r="B52" t="n">
        <v>2020</v>
      </c>
    </row>
    <row r="53">
      <c r="A53" t="inlineStr">
        <is>
          <t>full name</t>
        </is>
      </c>
      <c r="B53" t="inlineStr">
        <is>
          <t>Kick Scooter, battery electric, &lt;1kW - 2020 - NMC - CH</t>
        </is>
      </c>
    </row>
    <row r="54">
      <c r="A54" t="inlineStr">
        <is>
          <t>reference product</t>
        </is>
      </c>
      <c r="B54" t="inlineStr">
        <is>
          <t>transport, Kick Scooter, battery electric, &lt;1kW</t>
        </is>
      </c>
    </row>
    <row r="55">
      <c r="A55" t="inlineStr">
        <is>
          <t>type</t>
        </is>
      </c>
      <c r="B55" t="inlineStr">
        <is>
          <t>process</t>
        </is>
      </c>
    </row>
    <row r="56">
      <c r="A56" t="inlineStr">
        <is>
          <t>unit</t>
        </is>
      </c>
      <c r="B56" t="inlineStr">
        <is>
          <t>kilometer</t>
        </is>
      </c>
    </row>
    <row r="57">
      <c r="A57" t="inlineStr">
        <is>
          <t>source</t>
        </is>
      </c>
      <c r="B57" t="inlineStr">
        <is>
          <t>Sacchi R., Bauer C. Life cycle inventories for on-road vehicles. Paul Scherrer Institut, 2021.</t>
        </is>
      </c>
    </row>
    <row r="58">
      <c r="A58" t="inlineStr">
        <is>
          <t>lifetime</t>
        </is>
      </c>
      <c r="B58" t="n">
        <v>1785</v>
      </c>
    </row>
    <row r="59">
      <c r="A59" t="inlineStr">
        <is>
          <t>passengers</t>
        </is>
      </c>
      <c r="B59" t="n">
        <v>1</v>
      </c>
    </row>
    <row r="60">
      <c r="A60" t="inlineStr">
        <is>
          <t>service</t>
        </is>
      </c>
      <c r="B60" t="n">
        <v>0</v>
      </c>
    </row>
    <row r="61">
      <c r="A61" t="inlineStr">
        <is>
          <t>battery replacement</t>
        </is>
      </c>
      <c r="B61" t="n">
        <v>0</v>
      </c>
    </row>
    <row r="62">
      <c r="A62" t="inlineStr">
        <is>
          <t>annual kilometers</t>
        </is>
      </c>
      <c r="B62" t="n">
        <v>890</v>
      </c>
    </row>
    <row r="63">
      <c r="A63" t="inlineStr">
        <is>
          <t>curb mass</t>
        </is>
      </c>
      <c r="B63" t="n">
        <v>11.625</v>
      </c>
    </row>
    <row r="64">
      <c r="A64" t="inlineStr">
        <is>
          <t>power</t>
        </is>
      </c>
      <c r="B64" t="n">
        <v>0.25</v>
      </c>
    </row>
    <row r="65">
      <c r="A65" t="inlineStr">
        <is>
          <t>battery type</t>
        </is>
      </c>
      <c r="B65" t="inlineStr">
        <is>
          <t>NMC</t>
        </is>
      </c>
    </row>
    <row r="66">
      <c r="A66" t="inlineStr">
        <is>
          <t>battery mass</t>
        </is>
      </c>
      <c r="B66" t="n">
        <v>1.625</v>
      </c>
    </row>
    <row r="67">
      <c r="A67" t="inlineStr">
        <is>
          <t>electricity, low voltage</t>
        </is>
      </c>
      <c r="B67" t="n">
        <v>0.25</v>
      </c>
    </row>
    <row r="68">
      <c r="A68" t="inlineStr">
        <is>
          <t>battery capacity available</t>
        </is>
      </c>
      <c r="B68" t="n">
        <v>0.2</v>
      </c>
    </row>
    <row r="69">
      <c r="A69" t="inlineStr">
        <is>
          <t>tank capacity</t>
        </is>
      </c>
      <c r="B69" t="n">
        <v>0</v>
      </c>
    </row>
    <row r="70">
      <c r="A70" t="inlineStr">
        <is>
          <t>fuel mass</t>
        </is>
      </c>
      <c r="B70" t="n">
        <v>0</v>
      </c>
    </row>
    <row r="71">
      <c r="A71" t="inlineStr">
        <is>
          <t>range</t>
        </is>
      </c>
      <c r="B71" t="n">
        <v>8.359813084112149</v>
      </c>
    </row>
    <row r="72">
      <c r="A72" t="inlineStr">
        <is>
          <t>emission standard</t>
        </is>
      </c>
      <c r="B72" t="inlineStr">
        <is>
          <t>None</t>
        </is>
      </c>
    </row>
    <row r="73">
      <c r="A73" t="inlineStr">
        <is>
          <t>Glider lightweighting</t>
        </is>
      </c>
      <c r="B73" t="n">
        <v>0</v>
      </c>
    </row>
    <row r="74">
      <c r="A74" t="inlineStr">
        <is>
          <t>comment</t>
        </is>
      </c>
      <c r="B74" t="inlineStr">
        <is>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is>
      </c>
    </row>
    <row r="75">
      <c r="A75" t="inlineStr">
        <is>
          <t>classifications</t>
        </is>
      </c>
      <c r="B75" t="inlineStr">
        <is>
          <t>CPC::641:Local transport and sightseeing transportation services of passengers</t>
        </is>
      </c>
    </row>
    <row r="76">
      <c r="A76" t="inlineStr">
        <is>
          <t>Exchanges</t>
        </is>
      </c>
    </row>
    <row r="77">
      <c r="A77" t="inlineStr">
        <is>
          <t>name</t>
        </is>
      </c>
      <c r="B77" t="inlineStr">
        <is>
          <t>amount</t>
        </is>
      </c>
      <c r="C77" t="inlineStr">
        <is>
          <t>location</t>
        </is>
      </c>
      <c r="D77" t="inlineStr">
        <is>
          <t>unit</t>
        </is>
      </c>
      <c r="E77" t="inlineStr">
        <is>
          <t>categories</t>
        </is>
      </c>
      <c r="F77" t="inlineStr">
        <is>
          <t>type</t>
        </is>
      </c>
      <c r="G77" t="inlineStr">
        <is>
          <t>comment</t>
        </is>
      </c>
      <c r="H77" t="inlineStr">
        <is>
          <t>reference product</t>
        </is>
      </c>
    </row>
    <row r="78">
      <c r="A78" t="inlineStr">
        <is>
          <t>transport, Kick Scooter, battery electric, &lt;1kW</t>
        </is>
      </c>
      <c r="B78" t="n">
        <v>1</v>
      </c>
      <c r="C78" t="inlineStr">
        <is>
          <t>CH</t>
        </is>
      </c>
      <c r="D78" t="inlineStr">
        <is>
          <t>kilometer</t>
        </is>
      </c>
      <c r="F78" t="inlineStr">
        <is>
          <t>production</t>
        </is>
      </c>
      <c r="H78" t="inlineStr">
        <is>
          <t>transport, Kick Scooter, battery electric, &lt;1kW</t>
        </is>
      </c>
    </row>
    <row r="79">
      <c r="A79" t="inlineStr">
        <is>
          <t>Kick Scooter, battery electric, &lt;1kW</t>
        </is>
      </c>
      <c r="B79" t="n">
        <v>0.0005602240896358543</v>
      </c>
      <c r="C79" t="inlineStr">
        <is>
          <t>CH</t>
        </is>
      </c>
      <c r="D79" t="inlineStr">
        <is>
          <t>unit</t>
        </is>
      </c>
      <c r="F79" t="inlineStr">
        <is>
          <t>technosphere</t>
        </is>
      </c>
      <c r="H79" t="inlineStr">
        <is>
          <t>Kick Scooter, battery electric, &lt;1kW</t>
        </is>
      </c>
    </row>
    <row r="80">
      <c r="A80" t="inlineStr">
        <is>
          <t>market for electricity, low voltage</t>
        </is>
      </c>
      <c r="B80" t="n">
        <v>0.0263163778647289</v>
      </c>
      <c r="C80" t="inlineStr">
        <is>
          <t>CH</t>
        </is>
      </c>
      <c r="D80" t="inlineStr">
        <is>
          <t>kilowatt hour</t>
        </is>
      </c>
      <c r="F80" t="inlineStr">
        <is>
          <t>technosphere</t>
        </is>
      </c>
      <c r="G80" t="inlineStr">
        <is>
          <t>Electricity consumption [MJ/km]</t>
        </is>
      </c>
      <c r="H80" t="inlineStr">
        <is>
          <t>electricity, low voltage</t>
        </is>
      </c>
    </row>
    <row r="81">
      <c r="A81" t="inlineStr">
        <is>
          <t>road construction</t>
        </is>
      </c>
      <c r="B81" t="n">
        <v>4.6517625e-05</v>
      </c>
      <c r="C81" t="inlineStr">
        <is>
          <t>CH</t>
        </is>
      </c>
      <c r="D81" t="inlineStr">
        <is>
          <t>meter-year</t>
        </is>
      </c>
      <c r="F81" t="inlineStr">
        <is>
          <t>technosphere</t>
        </is>
      </c>
      <c r="G81" t="inlineStr">
        <is>
          <t>Road/track use [m*year/vkm or pkm]</t>
        </is>
      </c>
      <c r="H81" t="inlineStr">
        <is>
          <t>road</t>
        </is>
      </c>
    </row>
    <row r="82">
      <c r="A82" t="inlineStr">
        <is>
          <t>treatment of road wear emissions, passenger car</t>
        </is>
      </c>
      <c r="B82" t="n">
        <v>-3.771382647380645e-06</v>
      </c>
      <c r="C82" t="inlineStr">
        <is>
          <t>RER</t>
        </is>
      </c>
      <c r="D82" t="inlineStr">
        <is>
          <t>kilogram</t>
        </is>
      </c>
      <c r="F82" t="inlineStr">
        <is>
          <t>technosphere</t>
        </is>
      </c>
      <c r="G82" t="inlineStr">
        <is>
          <t>Road wear [kg/km]</t>
        </is>
      </c>
      <c r="H82" t="inlineStr">
        <is>
          <t>road wear emissions, passenger car</t>
        </is>
      </c>
    </row>
    <row r="83">
      <c r="A83" t="inlineStr">
        <is>
          <t>treatment of tyre wear emissions, passenger car</t>
        </is>
      </c>
      <c r="B83" t="n">
        <v>-3.667037794007338e-06</v>
      </c>
      <c r="C83" t="inlineStr">
        <is>
          <t>RER</t>
        </is>
      </c>
      <c r="D83" t="inlineStr">
        <is>
          <t>kilogram</t>
        </is>
      </c>
      <c r="F83" t="inlineStr">
        <is>
          <t>technosphere</t>
        </is>
      </c>
      <c r="G83" t="inlineStr">
        <is>
          <t>Tire wear [kg/km]</t>
        </is>
      </c>
      <c r="H83" t="inlineStr">
        <is>
          <t>tyre wear emissions, passenger car</t>
        </is>
      </c>
    </row>
    <row r="84">
      <c r="A84" t="inlineStr">
        <is>
          <t>treatment of brake wear emissions, passenger car</t>
        </is>
      </c>
      <c r="B84" t="n">
        <v>-3.438440471038718e-06</v>
      </c>
      <c r="C84" t="inlineStr">
        <is>
          <t>RER</t>
        </is>
      </c>
      <c r="D84" t="inlineStr">
        <is>
          <t>kilogram</t>
        </is>
      </c>
      <c r="F84" t="inlineStr">
        <is>
          <t>technosphere</t>
        </is>
      </c>
      <c r="G84" t="inlineStr">
        <is>
          <t>Brake wear [kg/km]</t>
        </is>
      </c>
      <c r="H84" t="inlineStr">
        <is>
          <t>brake wear emissions, passenger car</t>
        </is>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Sacchi Romain</dc:creator>
  <dcterms:created xmlns:dcterms="http://purl.org/dc/terms/" xmlns:xsi="http://www.w3.org/2001/XMLSchema-instance" xsi:type="dcterms:W3CDTF">2021-02-01T10:08:21Z</dcterms:created>
  <dcterms:modified xmlns:dcterms="http://purl.org/dc/terms/" xmlns:xsi="http://www.w3.org/2001/XMLSchema-instance" xsi:type="dcterms:W3CDTF">2025-04-24T15:06:49Z</dcterms:modified>
  <cp:lastModifiedBy>Romain Sacchi</cp:lastModifiedBy>
</cp:coreProperties>
</file>