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/>
  <xr:revisionPtr revIDLastSave="825" documentId="13_ncr:1_{D0FB8C27-5AAD-4D83-B52A-9764F8EB4256}" xr6:coauthVersionLast="47" xr6:coauthVersionMax="47" xr10:uidLastSave="{760ED30C-CEC9-4D57-9DB5-67BC76D18ACD}"/>
  <bookViews>
    <workbookView xWindow="-110" yWindow="-110" windowWidth="19420" windowHeight="10300" xr2:uid="{00000000-000D-0000-FFFF-FFFF00000000}"/>
  </bookViews>
  <sheets>
    <sheet name="CIGS_EO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4" l="1"/>
  <c r="A14" i="4"/>
  <c r="B14" i="4"/>
  <c r="C14" i="4"/>
  <c r="G14" i="4"/>
  <c r="A26" i="4"/>
  <c r="B26" i="4"/>
  <c r="C26" i="4"/>
  <c r="G26" i="4"/>
  <c r="A38" i="4"/>
  <c r="B38" i="4"/>
  <c r="C38" i="4"/>
  <c r="G38" i="4"/>
  <c r="A50" i="4"/>
  <c r="B50" i="4"/>
  <c r="C50" i="4"/>
  <c r="G50" i="4"/>
  <c r="A62" i="4"/>
  <c r="C62" i="4"/>
  <c r="D62" i="4"/>
  <c r="G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80" i="4" s="1"/>
  <c r="B76" i="4"/>
  <c r="B77" i="4"/>
  <c r="B78" i="4"/>
  <c r="B79" i="4"/>
</calcChain>
</file>

<file path=xl/sharedStrings.xml><?xml version="1.0" encoding="utf-8"?>
<sst xmlns="http://schemas.openxmlformats.org/spreadsheetml/2006/main" count="281" uniqueCount="81">
  <si>
    <t>Activity</t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</si>
  <si>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</si>
  <si>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</si>
  <si>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</si>
  <si>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</si>
  <si>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</si>
  <si>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</si>
  <si>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</si>
  <si>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</si>
  <si>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</si>
  <si>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</si>
  <si>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</si>
  <si>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</si>
  <si>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</si>
  <si>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</si>
  <si>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</si>
  <si>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CH</t>
  </si>
  <si>
    <t>kilowatt hour</t>
  </si>
  <si>
    <t>database</t>
  </si>
  <si>
    <t>formula</t>
  </si>
  <si>
    <t>uncertainty type</t>
  </si>
  <si>
    <t>loc</t>
  </si>
  <si>
    <t>scale</t>
  </si>
  <si>
    <t>shape</t>
  </si>
  <si>
    <t>minimum</t>
  </si>
  <si>
    <t>maximum</t>
  </si>
  <si>
    <t>market for electricity, medium voltage</t>
  </si>
  <si>
    <t>electricity, medium voltage</t>
  </si>
  <si>
    <t>RER</t>
  </si>
  <si>
    <t>cubic meter</t>
  </si>
  <si>
    <t>sodium hydroxide, without water, in 50% solution state</t>
  </si>
  <si>
    <t>market for sulfuric acid</t>
  </si>
  <si>
    <t>sulfuric acid</t>
  </si>
  <si>
    <t>water, deionised</t>
  </si>
  <si>
    <t>market for water, deionised</t>
  </si>
  <si>
    <t>Europe without Switzerland</t>
  </si>
  <si>
    <t>copper, cathode</t>
  </si>
  <si>
    <t>treatment of wastewater, average, wastewater treatment</t>
  </si>
  <si>
    <t>wastewater, average</t>
  </si>
  <si>
    <t>square meter</t>
  </si>
  <si>
    <t>waste, 4.135kg/1.4m2</t>
  </si>
  <si>
    <t>hazardous waste, for incineration</t>
  </si>
  <si>
    <t>treatment of hazardous waste, hazardous waste incineration</t>
  </si>
  <si>
    <t>25L from filterpress +chemicals from waste mix extraction</t>
  </si>
  <si>
    <t>Waste mix extraction according to Supp Information of Ravilla 2024 --&gt; 90% recovery rate for indium and gallium</t>
  </si>
  <si>
    <t>carbon dioxide, liquid</t>
  </si>
  <si>
    <t>market for carbon dioxide, liquid</t>
  </si>
  <si>
    <t>ammonium chloride</t>
  </si>
  <si>
    <t>market for ammonium chloride</t>
  </si>
  <si>
    <t>hydrochloric acid, without water, in 30% solution state</t>
  </si>
  <si>
    <t>market for hydrochloric acid, without water, in 30% solution state</t>
  </si>
  <si>
    <t>Waste mix extraction according to Supp Information of Ravilla 2024. Proxy for D2EPHA --&gt; 90% recovery rate for indium and gallium</t>
  </si>
  <si>
    <t>organophosphorus-compound, unspecified</t>
  </si>
  <si>
    <t>organophosphorus-compound production, unspecified</t>
  </si>
  <si>
    <t>Filterpress, (0.038)kWh/1.4m2 = 0.0.027kwh --&gt; 90% copper recovery and waste mix</t>
  </si>
  <si>
    <t>Precipitation, (0.0000675+0.001)kWh/1.4m2 = 0.0007625kwh</t>
  </si>
  <si>
    <t>Precipitation with NaOH</t>
  </si>
  <si>
    <t>market for sodium hydroxide, without water, in 50% solution state</t>
  </si>
  <si>
    <t>Washing, (0.00039+0.015)kWh/1.4m2 = 0.0109kwh --&gt; Glass recovery 95%</t>
  </si>
  <si>
    <t>Washing, 25.6L/1.4m2 = 18.285L</t>
  </si>
  <si>
    <t>Vibrating screen, (0.00075+0.000165)kWh/1.4m2 = 0.00065kwh</t>
  </si>
  <si>
    <t>Centrigal extractor, (0.055+0.0000068)kWh/1.4m2 = 0.0392kwh</t>
  </si>
  <si>
    <t>chemical additives</t>
  </si>
  <si>
    <t>Rotating drum, (0.00133+0.0000034)kWh/1.4m2 = 0.00095kwh</t>
  </si>
  <si>
    <t>Dimensional reduction, (0.033+0.0225+0.0011)kWh/1.4m2 = 0.04kwh</t>
  </si>
  <si>
    <t>Hammer mill, (0.048+0.0225+0.0004)kWh/1.4m2 = 0.0506kwh</t>
  </si>
  <si>
    <t>Automatic feed, 0.0111 kWh/1.4m2</t>
  </si>
  <si>
    <t>For 1 m2 of thin-film module which equals to 17.27kg</t>
  </si>
  <si>
    <t>used thin-film PV module</t>
  </si>
  <si>
    <t>Marchetti et al. 2018. Double Green Process: a low environmental impact method for recycling of CdTe, a-Siand CIS/CIGS thin-film photovoltaic modules; Ravilla et al. 2024. Economic and environmental sustainability of copper indium gallium selenide (CIGS) solar panels recycling</t>
  </si>
  <si>
    <t>1 m2 of used CIGS thin-film module is equal to 17.27kg according to Marchetti, 2018</t>
  </si>
  <si>
    <t>treatment of used CIGS PV module, double green process</t>
  </si>
  <si>
    <t>Copper recovery rate is assumed to be 90% according to (Ravilla,2024), 10.8g copper recovered/m2 module</t>
  </si>
  <si>
    <t>indium</t>
  </si>
  <si>
    <t>Indium recovery rate is assumed to be 90% according to (Ravilla,2024), 3.09g indium recovered/m2 module</t>
  </si>
  <si>
    <t>gallium</t>
  </si>
  <si>
    <t>Gallium recovery rate is assumed to be 90% according to (Ravilla,2024), 1.54g gallium recovered/m2 module</t>
  </si>
  <si>
    <t>glass cullets, recovered from CIGS PV module treatment</t>
  </si>
  <si>
    <t>Glass recovery rate is assumed to be 95% according to (Ravilla,2024), 16kg glass recovered/m2 module</t>
  </si>
  <si>
    <t>CIGS_PV_Panel_EoL</t>
  </si>
  <si>
    <t>GLO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</si>
</sst>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1" applyFont="1"/>
    <xf numFmtId="0" fontId="1" fillId="0" borderId="0" xfId="1"/>
    <xf numFmtId="0" fontId="1" fillId="2" borderId="0" xfId="1" applyFill="1"/>
    <xf numFmtId="0" fontId="2" fillId="3" borderId="0" xfId="1" applyFont="1" applyFill="1"/>
    <xf numFmtId="0" fontId="1" fillId="3" borderId="0" xfId="1" applyFill="1"/>
    <xf numFmtId="0" fontId="1" fillId="3" borderId="0" xfId="1" applyFill="1" applyAlignment="1">
      <alignment wrapText="1"/>
    </xf>
    <xf numFmtId="0" fontId="2" fillId="4" borderId="0" xfId="1" applyFont="1" applyFill="1"/>
    <xf numFmtId="0" fontId="1" fillId="4" borderId="0" xfId="1" applyFill="1"/>
    <xf numFmtId="0" fontId="1" fillId="4" borderId="0" xfId="1" applyFill="1" applyAlignment="1">
      <alignment wrapText="1"/>
    </xf>
    <xf numFmtId="11" fontId="1" fillId="3" borderId="0" xfId="1" applyNumberFormat="1" applyFill="1"/>
    <xf numFmtId="11" fontId="1" fillId="3" borderId="0" xfId="1" applyNumberFormat="1" applyFill="1" applyAlignment="1">
      <alignment wrapText="1"/>
    </xf>
    <xf numFmtId="0" fontId="1" fillId="5" borderId="0" xfId="1" applyFill="1"/>
    <xf numFmtId="0" fontId="1" fillId="5" borderId="0" xfId="1" applyFill="1" applyAlignment="1">
      <alignment wrapText="1"/>
    </xf>
    <xf numFmtId="0" fontId="0" fillId="5" borderId="0" xfId="0" applyFill="1"/>
    <xf numFmtId="0" fontId="2" fillId="5" borderId="0" xfId="1" applyFont="1" applyFill="1"/>
    <xf numFmtId="11" fontId="1" fillId="5" borderId="0" xfId="1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7FF4E-BD49-4CEA-82DE-1804B738993B}">
  <dimension ref="A1:Q82"/>
  <sheetViews>
    <sheetView tabSelected="1" zoomScale="63" workbookViewId="0">
      <selection activeCell="B5" sqref="B5"/>
    </sheetView>
  </sheetViews>
  <sheetFormatPr defaultRowHeight="14.5" x14ac:dyDescent="0.35"/>
  <cols>
    <col min="1" max="1" width="48.6328125" customWidth="1"/>
    <col min="2" max="2" width="19.54296875" customWidth="1"/>
    <col min="3" max="3" width="12.26953125" customWidth="1"/>
    <col min="4" max="4" width="6.453125" customWidth="1"/>
    <col min="5" max="5" width="13.6328125" customWidth="1"/>
    <col min="6" max="6" width="15" bestFit="1" customWidth="1"/>
    <col min="7" max="7" width="68.7265625" bestFit="1" customWidth="1"/>
    <col min="8" max="8" width="21.81640625" bestFit="1" customWidth="1"/>
    <col min="9" max="9" width="8.1796875" bestFit="1" customWidth="1"/>
    <col min="10" max="10" width="15.81640625" bestFit="1" customWidth="1"/>
    <col min="11" max="11" width="3.453125" bestFit="1" customWidth="1"/>
  </cols>
  <sheetData>
    <row r="1" spans="1:16" s="2" customFormat="1" ht="15.5" x14ac:dyDescent="0.35">
      <c r="A1" s="3" t="s">
        <v>18</v>
      </c>
      <c r="B1" s="3" t="s">
        <v>79</v>
      </c>
      <c r="P1" s="1"/>
    </row>
    <row r="2" spans="1:16" s="2" customFormat="1" ht="15.5" x14ac:dyDescent="0.35">
      <c r="P2" s="1"/>
    </row>
    <row r="3" spans="1:16" s="2" customFormat="1" ht="15.5" x14ac:dyDescent="0.35">
      <c r="P3" s="1"/>
    </row>
    <row r="4" spans="1:16" s="2" customFormat="1" ht="15.5" x14ac:dyDescent="0.35">
      <c r="A4" s="7" t="s">
        <v>0</v>
      </c>
      <c r="B4" s="7" t="s">
        <v>71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"/>
    </row>
    <row r="5" spans="1:16" s="2" customFormat="1" ht="15.5" x14ac:dyDescent="0.35">
      <c r="A5" s="8" t="s">
        <v>3</v>
      </c>
      <c r="B5" s="8" t="s">
        <v>78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1"/>
    </row>
    <row r="6" spans="1:16" ht="15.5" x14ac:dyDescent="0.35">
      <c r="A6" s="8" t="s">
        <v>1</v>
      </c>
      <c r="B6" s="8" t="s">
        <v>28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6" ht="15.5" x14ac:dyDescent="0.35">
      <c r="A7" s="8" t="s">
        <v>2</v>
      </c>
      <c r="B7" s="8">
        <v>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6" ht="15.5" x14ac:dyDescent="0.35">
      <c r="A8" s="8" t="s">
        <v>4</v>
      </c>
      <c r="B8" s="8" t="s">
        <v>69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6" ht="15.5" x14ac:dyDescent="0.35">
      <c r="A9" s="8" t="s">
        <v>5</v>
      </c>
      <c r="B9" s="8" t="s">
        <v>77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6" s="2" customFormat="1" ht="15.5" x14ac:dyDescent="0.35">
      <c r="A10" s="8" t="s">
        <v>6</v>
      </c>
      <c r="B10" s="8" t="s">
        <v>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1"/>
    </row>
    <row r="11" spans="1:16" s="2" customFormat="1" ht="15.5" x14ac:dyDescent="0.35">
      <c r="A11" s="8" t="s">
        <v>8</v>
      </c>
      <c r="B11" s="8" t="s">
        <v>9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1"/>
    </row>
    <row r="12" spans="1:16" s="2" customFormat="1" ht="15.5" x14ac:dyDescent="0.35">
      <c r="A12" s="7" t="s"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1"/>
    </row>
    <row r="13" spans="1:16" s="2" customFormat="1" ht="15.5" x14ac:dyDescent="0.35">
      <c r="A13" s="7" t="s">
        <v>11</v>
      </c>
      <c r="B13" s="7" t="s">
        <v>12</v>
      </c>
      <c r="C13" s="7" t="s">
        <v>1</v>
      </c>
      <c r="D13" s="7" t="s">
        <v>8</v>
      </c>
      <c r="E13" s="7" t="s">
        <v>13</v>
      </c>
      <c r="F13" s="7" t="s">
        <v>6</v>
      </c>
      <c r="G13" s="7" t="s">
        <v>5</v>
      </c>
      <c r="H13" s="7" t="s">
        <v>3</v>
      </c>
      <c r="I13" s="7" t="s">
        <v>19</v>
      </c>
      <c r="J13" s="7" t="s">
        <v>20</v>
      </c>
      <c r="K13" s="7" t="s">
        <v>21</v>
      </c>
      <c r="L13" s="7" t="s">
        <v>22</v>
      </c>
      <c r="M13" s="7" t="s">
        <v>23</v>
      </c>
      <c r="N13" s="7" t="s">
        <v>24</v>
      </c>
      <c r="O13" s="7" t="s">
        <v>25</v>
      </c>
      <c r="P13" s="1"/>
    </row>
    <row r="14" spans="1:16" s="2" customFormat="1" ht="31" x14ac:dyDescent="0.35">
      <c r="A14" s="9" t="str">
        <f>B4</f>
        <v>treatment of used CIGS PV module, double green process</v>
      </c>
      <c r="B14" s="8">
        <f>160000/160000</f>
        <v>1</v>
      </c>
      <c r="C14" s="8" t="str">
        <f>B6</f>
        <v>RER</v>
      </c>
      <c r="D14" s="8" t="s">
        <v>9</v>
      </c>
      <c r="E14" s="8"/>
      <c r="F14" s="8" t="s">
        <v>14</v>
      </c>
      <c r="G14" s="8" t="str">
        <f>B9</f>
        <v>glass cullets, recovered from CIGS PV module treatment</v>
      </c>
      <c r="H14" s="8"/>
      <c r="I14" s="8"/>
      <c r="J14" s="8"/>
      <c r="K14" s="8"/>
      <c r="L14" s="8"/>
      <c r="M14" s="8"/>
      <c r="N14" s="8"/>
      <c r="O14" s="8"/>
      <c r="P14" s="1"/>
    </row>
    <row r="15" spans="1:16" s="2" customFormat="1" ht="15.5" x14ac:dyDescent="0.35">
      <c r="P15" s="1"/>
    </row>
    <row r="16" spans="1:16" s="2" customFormat="1" ht="15.5" x14ac:dyDescent="0.35">
      <c r="A16" s="7" t="s">
        <v>0</v>
      </c>
      <c r="B16" s="7" t="s">
        <v>71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1"/>
    </row>
    <row r="17" spans="1:16" s="2" customFormat="1" ht="15.5" x14ac:dyDescent="0.35">
      <c r="A17" s="8" t="s">
        <v>3</v>
      </c>
      <c r="B17" s="8" t="s">
        <v>76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1"/>
    </row>
    <row r="18" spans="1:16" ht="15.5" x14ac:dyDescent="0.35">
      <c r="A18" s="8" t="s">
        <v>1</v>
      </c>
      <c r="B18" s="8" t="s">
        <v>28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6" ht="15.5" x14ac:dyDescent="0.35">
      <c r="A19" s="8" t="s">
        <v>2</v>
      </c>
      <c r="B19" s="8">
        <v>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6" ht="15.5" x14ac:dyDescent="0.35">
      <c r="A20" s="8" t="s">
        <v>4</v>
      </c>
      <c r="B20" s="8" t="s">
        <v>69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6" ht="15.5" x14ac:dyDescent="0.35">
      <c r="A21" s="8" t="s">
        <v>5</v>
      </c>
      <c r="B21" s="8" t="s">
        <v>75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6" s="2" customFormat="1" ht="15.5" x14ac:dyDescent="0.35">
      <c r="A22" s="8" t="s">
        <v>6</v>
      </c>
      <c r="B22" s="8" t="s">
        <v>7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1"/>
    </row>
    <row r="23" spans="1:16" s="2" customFormat="1" ht="15.5" x14ac:dyDescent="0.35">
      <c r="A23" s="8" t="s">
        <v>8</v>
      </c>
      <c r="B23" s="8" t="s">
        <v>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1"/>
    </row>
    <row r="24" spans="1:16" s="2" customFormat="1" ht="15.5" x14ac:dyDescent="0.35">
      <c r="A24" s="7" t="s">
        <v>10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1"/>
    </row>
    <row r="25" spans="1:16" s="2" customFormat="1" ht="15.5" x14ac:dyDescent="0.35">
      <c r="A25" s="7" t="s">
        <v>11</v>
      </c>
      <c r="B25" s="7" t="s">
        <v>12</v>
      </c>
      <c r="C25" s="7" t="s">
        <v>1</v>
      </c>
      <c r="D25" s="7" t="s">
        <v>8</v>
      </c>
      <c r="E25" s="7" t="s">
        <v>13</v>
      </c>
      <c r="F25" s="7" t="s">
        <v>6</v>
      </c>
      <c r="G25" s="7" t="s">
        <v>5</v>
      </c>
      <c r="H25" s="7" t="s">
        <v>3</v>
      </c>
      <c r="I25" s="7" t="s">
        <v>19</v>
      </c>
      <c r="J25" s="7" t="s">
        <v>20</v>
      </c>
      <c r="K25" s="7" t="s">
        <v>21</v>
      </c>
      <c r="L25" s="7" t="s">
        <v>22</v>
      </c>
      <c r="M25" s="7" t="s">
        <v>23</v>
      </c>
      <c r="N25" s="7" t="s">
        <v>24</v>
      </c>
      <c r="O25" s="7" t="s">
        <v>25</v>
      </c>
      <c r="P25" s="1"/>
    </row>
    <row r="26" spans="1:16" s="2" customFormat="1" ht="31" x14ac:dyDescent="0.35">
      <c r="A26" s="9" t="str">
        <f>B16</f>
        <v>treatment of used CIGS PV module, double green process</v>
      </c>
      <c r="B26" s="8">
        <f>160000/160000</f>
        <v>1</v>
      </c>
      <c r="C26" s="8" t="str">
        <f>B18</f>
        <v>RER</v>
      </c>
      <c r="D26" s="8" t="s">
        <v>9</v>
      </c>
      <c r="E26" s="8"/>
      <c r="F26" s="8" t="s">
        <v>14</v>
      </c>
      <c r="G26" s="8" t="str">
        <f>B21</f>
        <v>gallium</v>
      </c>
      <c r="H26" s="8"/>
      <c r="I26" s="8"/>
      <c r="J26" s="8"/>
      <c r="K26" s="8"/>
      <c r="L26" s="8"/>
      <c r="M26" s="8"/>
      <c r="N26" s="8"/>
      <c r="O26" s="8"/>
      <c r="P26" s="1"/>
    </row>
    <row r="27" spans="1:16" s="2" customFormat="1" ht="15.5" x14ac:dyDescent="0.35">
      <c r="P27" s="1"/>
    </row>
    <row r="28" spans="1:16" s="2" customFormat="1" ht="15.5" x14ac:dyDescent="0.35">
      <c r="A28" s="7" t="s">
        <v>0</v>
      </c>
      <c r="B28" s="7" t="s">
        <v>71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1"/>
    </row>
    <row r="29" spans="1:16" s="2" customFormat="1" ht="15.5" x14ac:dyDescent="0.35">
      <c r="A29" s="8" t="s">
        <v>3</v>
      </c>
      <c r="B29" s="8" t="s">
        <v>74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"/>
    </row>
    <row r="30" spans="1:16" ht="15.5" x14ac:dyDescent="0.35">
      <c r="A30" s="8" t="s">
        <v>1</v>
      </c>
      <c r="B30" s="8" t="s">
        <v>28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6" ht="15.5" x14ac:dyDescent="0.35">
      <c r="A31" s="8" t="s">
        <v>2</v>
      </c>
      <c r="B31" s="8">
        <v>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6" ht="15.5" x14ac:dyDescent="0.35">
      <c r="A32" s="8" t="s">
        <v>4</v>
      </c>
      <c r="B32" s="8" t="s">
        <v>69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6" ht="15.5" x14ac:dyDescent="0.35">
      <c r="A33" s="8" t="s">
        <v>5</v>
      </c>
      <c r="B33" s="8" t="s">
        <v>73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6" s="2" customFormat="1" ht="15.5" x14ac:dyDescent="0.35">
      <c r="A34" s="8" t="s">
        <v>6</v>
      </c>
      <c r="B34" s="8" t="s">
        <v>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1"/>
    </row>
    <row r="35" spans="1:16" s="2" customFormat="1" ht="15.5" x14ac:dyDescent="0.35">
      <c r="A35" s="8" t="s">
        <v>8</v>
      </c>
      <c r="B35" s="8" t="s">
        <v>9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1"/>
    </row>
    <row r="36" spans="1:16" s="2" customFormat="1" ht="15.5" x14ac:dyDescent="0.35">
      <c r="A36" s="7" t="s">
        <v>10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1"/>
    </row>
    <row r="37" spans="1:16" s="2" customFormat="1" ht="15.5" x14ac:dyDescent="0.35">
      <c r="A37" s="7" t="s">
        <v>11</v>
      </c>
      <c r="B37" s="7" t="s">
        <v>12</v>
      </c>
      <c r="C37" s="7" t="s">
        <v>1</v>
      </c>
      <c r="D37" s="7" t="s">
        <v>8</v>
      </c>
      <c r="E37" s="7" t="s">
        <v>13</v>
      </c>
      <c r="F37" s="7" t="s">
        <v>6</v>
      </c>
      <c r="G37" s="7" t="s">
        <v>5</v>
      </c>
      <c r="H37" s="7" t="s">
        <v>3</v>
      </c>
      <c r="I37" s="7" t="s">
        <v>19</v>
      </c>
      <c r="J37" s="7" t="s">
        <v>20</v>
      </c>
      <c r="K37" s="7" t="s">
        <v>21</v>
      </c>
      <c r="L37" s="7" t="s">
        <v>22</v>
      </c>
      <c r="M37" s="7" t="s">
        <v>23</v>
      </c>
      <c r="N37" s="7" t="s">
        <v>24</v>
      </c>
      <c r="O37" s="7" t="s">
        <v>25</v>
      </c>
      <c r="P37" s="1"/>
    </row>
    <row r="38" spans="1:16" s="2" customFormat="1" ht="31" x14ac:dyDescent="0.35">
      <c r="A38" s="9" t="str">
        <f>B28</f>
        <v>treatment of used CIGS PV module, double green process</v>
      </c>
      <c r="B38" s="8">
        <f>160000/160000</f>
        <v>1</v>
      </c>
      <c r="C38" s="8" t="str">
        <f>B30</f>
        <v>RER</v>
      </c>
      <c r="D38" s="8" t="s">
        <v>9</v>
      </c>
      <c r="E38" s="8"/>
      <c r="F38" s="8" t="s">
        <v>14</v>
      </c>
      <c r="G38" s="8" t="str">
        <f>B33</f>
        <v>indium</v>
      </c>
      <c r="H38" s="8"/>
      <c r="I38" s="8"/>
      <c r="J38" s="8"/>
      <c r="K38" s="8"/>
      <c r="L38" s="8"/>
      <c r="M38" s="8"/>
      <c r="N38" s="8"/>
      <c r="O38" s="8"/>
      <c r="P38" s="1"/>
    </row>
    <row r="39" spans="1:16" s="2" customFormat="1" ht="15.5" x14ac:dyDescent="0.35">
      <c r="P39" s="1"/>
    </row>
    <row r="40" spans="1:16" s="2" customFormat="1" ht="15.5" x14ac:dyDescent="0.35">
      <c r="A40" s="7" t="s">
        <v>0</v>
      </c>
      <c r="B40" s="7" t="s">
        <v>71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1"/>
    </row>
    <row r="41" spans="1:16" s="2" customFormat="1" ht="15.5" x14ac:dyDescent="0.35">
      <c r="A41" s="8" t="s">
        <v>3</v>
      </c>
      <c r="B41" s="8" t="s">
        <v>72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1"/>
    </row>
    <row r="42" spans="1:16" ht="15.5" x14ac:dyDescent="0.35">
      <c r="A42" s="8" t="s">
        <v>1</v>
      </c>
      <c r="B42" s="8" t="s">
        <v>28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6" ht="15.5" x14ac:dyDescent="0.35">
      <c r="A43" s="8" t="s">
        <v>2</v>
      </c>
      <c r="B43" s="8">
        <v>1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6" ht="15.5" x14ac:dyDescent="0.35">
      <c r="A44" s="8" t="s">
        <v>4</v>
      </c>
      <c r="B44" s="8" t="s">
        <v>69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6" ht="15.5" x14ac:dyDescent="0.35">
      <c r="A45" s="8" t="s">
        <v>5</v>
      </c>
      <c r="B45" s="8" t="s">
        <v>36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6" s="2" customFormat="1" ht="15.5" x14ac:dyDescent="0.35">
      <c r="A46" s="8" t="s">
        <v>6</v>
      </c>
      <c r="B46" s="8" t="s">
        <v>7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1"/>
    </row>
    <row r="47" spans="1:16" s="2" customFormat="1" ht="15.5" x14ac:dyDescent="0.35">
      <c r="A47" s="8" t="s">
        <v>8</v>
      </c>
      <c r="B47" s="8" t="s">
        <v>9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1"/>
    </row>
    <row r="48" spans="1:16" s="2" customFormat="1" ht="15.5" x14ac:dyDescent="0.35">
      <c r="A48" s="7" t="s">
        <v>10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1"/>
    </row>
    <row r="49" spans="1:16" s="2" customFormat="1" ht="15.5" x14ac:dyDescent="0.35">
      <c r="A49" s="7" t="s">
        <v>11</v>
      </c>
      <c r="B49" s="7" t="s">
        <v>12</v>
      </c>
      <c r="C49" s="7" t="s">
        <v>1</v>
      </c>
      <c r="D49" s="7" t="s">
        <v>8</v>
      </c>
      <c r="E49" s="7" t="s">
        <v>13</v>
      </c>
      <c r="F49" s="7" t="s">
        <v>6</v>
      </c>
      <c r="G49" s="7" t="s">
        <v>5</v>
      </c>
      <c r="H49" s="7" t="s">
        <v>3</v>
      </c>
      <c r="I49" s="7" t="s">
        <v>19</v>
      </c>
      <c r="J49" s="7" t="s">
        <v>20</v>
      </c>
      <c r="K49" s="7" t="s">
        <v>21</v>
      </c>
      <c r="L49" s="7" t="s">
        <v>22</v>
      </c>
      <c r="M49" s="7" t="s">
        <v>23</v>
      </c>
      <c r="N49" s="7" t="s">
        <v>24</v>
      </c>
      <c r="O49" s="7" t="s">
        <v>25</v>
      </c>
      <c r="P49" s="1"/>
    </row>
    <row r="50" spans="1:16" s="2" customFormat="1" ht="31" x14ac:dyDescent="0.35">
      <c r="A50" s="9" t="str">
        <f>B40</f>
        <v>treatment of used CIGS PV module, double green process</v>
      </c>
      <c r="B50" s="8">
        <f>160000/160000</f>
        <v>1</v>
      </c>
      <c r="C50" s="8" t="str">
        <f>B42</f>
        <v>RER</v>
      </c>
      <c r="D50" s="8" t="s">
        <v>9</v>
      </c>
      <c r="E50" s="8"/>
      <c r="F50" s="8" t="s">
        <v>14</v>
      </c>
      <c r="G50" s="8" t="str">
        <f>B45</f>
        <v>copper, cathode</v>
      </c>
      <c r="H50" s="8"/>
      <c r="I50" s="8"/>
      <c r="J50" s="8"/>
      <c r="K50" s="8"/>
      <c r="L50" s="8"/>
      <c r="M50" s="8"/>
      <c r="N50" s="8"/>
      <c r="O50" s="8"/>
      <c r="P50" s="1"/>
    </row>
    <row r="51" spans="1:16" s="2" customFormat="1" ht="15.5" x14ac:dyDescent="0.35">
      <c r="P51" s="1"/>
    </row>
    <row r="52" spans="1:16" s="2" customFormat="1" ht="15.5" x14ac:dyDescent="0.35">
      <c r="A52" s="4" t="s">
        <v>0</v>
      </c>
      <c r="B52" s="4" t="s">
        <v>71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1"/>
    </row>
    <row r="53" spans="1:16" s="2" customFormat="1" ht="15.5" x14ac:dyDescent="0.35">
      <c r="A53" s="5" t="s">
        <v>3</v>
      </c>
      <c r="B53" s="5" t="s">
        <v>70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1"/>
    </row>
    <row r="54" spans="1:16" s="2" customFormat="1" ht="15.5" x14ac:dyDescent="0.35">
      <c r="A54" s="5" t="s">
        <v>1</v>
      </c>
      <c r="B54" s="5" t="s">
        <v>28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1"/>
    </row>
    <row r="55" spans="1:16" s="2" customFormat="1" ht="15.5" x14ac:dyDescent="0.35">
      <c r="A55" s="5" t="s">
        <v>2</v>
      </c>
      <c r="B55" s="5">
        <v>-1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1"/>
    </row>
    <row r="56" spans="1:16" s="2" customFormat="1" ht="15.5" x14ac:dyDescent="0.35">
      <c r="A56" s="5" t="s">
        <v>4</v>
      </c>
      <c r="B56" s="5" t="s">
        <v>69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1"/>
    </row>
    <row r="57" spans="1:16" ht="15.5" x14ac:dyDescent="0.35">
      <c r="A57" s="5" t="s">
        <v>5</v>
      </c>
      <c r="B57" s="5" t="s">
        <v>68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6" ht="15.5" x14ac:dyDescent="0.35">
      <c r="A58" s="5" t="s">
        <v>6</v>
      </c>
      <c r="B58" s="5" t="s">
        <v>7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6" ht="15.5" x14ac:dyDescent="0.35">
      <c r="A59" s="5" t="s">
        <v>8</v>
      </c>
      <c r="B59" s="5" t="s">
        <v>39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6" ht="15.5" x14ac:dyDescent="0.35">
      <c r="A60" s="4" t="s">
        <v>10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16" s="2" customFormat="1" ht="15.5" x14ac:dyDescent="0.35">
      <c r="A61" s="4" t="s">
        <v>11</v>
      </c>
      <c r="B61" s="4" t="s">
        <v>12</v>
      </c>
      <c r="C61" s="4" t="s">
        <v>1</v>
      </c>
      <c r="D61" s="4" t="s">
        <v>8</v>
      </c>
      <c r="E61" s="4" t="s">
        <v>13</v>
      </c>
      <c r="F61" s="4" t="s">
        <v>6</v>
      </c>
      <c r="G61" s="4" t="s">
        <v>5</v>
      </c>
      <c r="H61" s="4" t="s">
        <v>3</v>
      </c>
      <c r="I61" s="4" t="s">
        <v>19</v>
      </c>
      <c r="J61" s="4" t="s">
        <v>20</v>
      </c>
      <c r="K61" s="4" t="s">
        <v>21</v>
      </c>
      <c r="L61" s="4" t="s">
        <v>22</v>
      </c>
      <c r="M61" s="4" t="s">
        <v>23</v>
      </c>
      <c r="N61" s="4" t="s">
        <v>24</v>
      </c>
      <c r="O61" s="4" t="s">
        <v>25</v>
      </c>
      <c r="P61" s="1"/>
    </row>
    <row r="62" spans="1:16" s="2" customFormat="1" ht="31" x14ac:dyDescent="0.35">
      <c r="A62" s="6" t="str">
        <f>B52</f>
        <v>treatment of used CIGS PV module, double green process</v>
      </c>
      <c r="B62" s="5">
        <v>-1</v>
      </c>
      <c r="C62" s="5" t="str">
        <f>B54</f>
        <v>RER</v>
      </c>
      <c r="D62" s="5" t="str">
        <f>B59</f>
        <v>square meter</v>
      </c>
      <c r="E62" s="5"/>
      <c r="F62" s="5" t="s">
        <v>14</v>
      </c>
      <c r="G62" s="6" t="str">
        <f>B57</f>
        <v>used thin-film PV module</v>
      </c>
      <c r="H62" s="5" t="s">
        <v>67</v>
      </c>
      <c r="I62" s="5"/>
      <c r="J62" s="5"/>
      <c r="K62" s="5"/>
      <c r="L62" s="5"/>
      <c r="M62" s="5"/>
      <c r="N62" s="5"/>
      <c r="O62" s="5"/>
      <c r="P62" s="1"/>
    </row>
    <row r="63" spans="1:16" s="2" customFormat="1" ht="15.5" x14ac:dyDescent="0.35">
      <c r="A63" s="6" t="s">
        <v>26</v>
      </c>
      <c r="B63" s="10">
        <f>0.0111/1.4</f>
        <v>7.9285714285714289E-3</v>
      </c>
      <c r="C63" s="5" t="s">
        <v>16</v>
      </c>
      <c r="D63" s="5" t="s">
        <v>17</v>
      </c>
      <c r="E63" s="5"/>
      <c r="F63" s="5" t="s">
        <v>15</v>
      </c>
      <c r="G63" s="6" t="s">
        <v>27</v>
      </c>
      <c r="H63" s="5" t="s">
        <v>66</v>
      </c>
      <c r="I63" s="5"/>
      <c r="J63" s="5"/>
      <c r="K63" s="5"/>
      <c r="L63" s="5"/>
      <c r="M63" s="5"/>
      <c r="N63" s="5"/>
      <c r="O63" s="5"/>
      <c r="P63" s="1"/>
    </row>
    <row r="64" spans="1:16" s="2" customFormat="1" ht="15.5" x14ac:dyDescent="0.35">
      <c r="A64" s="6" t="s">
        <v>26</v>
      </c>
      <c r="B64" s="10">
        <f>0.0709/1.4</f>
        <v>5.0642857142857149E-2</v>
      </c>
      <c r="C64" s="5" t="s">
        <v>16</v>
      </c>
      <c r="D64" s="5" t="s">
        <v>17</v>
      </c>
      <c r="E64" s="5"/>
      <c r="F64" s="5" t="s">
        <v>15</v>
      </c>
      <c r="G64" s="6" t="s">
        <v>27</v>
      </c>
      <c r="H64" s="5" t="s">
        <v>65</v>
      </c>
      <c r="I64" s="5"/>
      <c r="J64" s="5"/>
      <c r="K64" s="5"/>
      <c r="L64" s="5"/>
      <c r="M64" s="5"/>
      <c r="N64" s="5"/>
      <c r="O64" s="5"/>
      <c r="P64" s="1"/>
    </row>
    <row r="65" spans="1:17" s="2" customFormat="1" ht="15.5" x14ac:dyDescent="0.35">
      <c r="A65" s="6" t="s">
        <v>26</v>
      </c>
      <c r="B65" s="10">
        <f>0.0566/1.4</f>
        <v>4.0428571428571432E-2</v>
      </c>
      <c r="C65" s="5" t="s">
        <v>16</v>
      </c>
      <c r="D65" s="5" t="s">
        <v>17</v>
      </c>
      <c r="E65" s="5"/>
      <c r="F65" s="5" t="s">
        <v>15</v>
      </c>
      <c r="G65" s="6" t="s">
        <v>27</v>
      </c>
      <c r="H65" s="5" t="s">
        <v>64</v>
      </c>
      <c r="I65" s="5"/>
      <c r="J65" s="5"/>
      <c r="K65" s="5"/>
      <c r="L65" s="5"/>
      <c r="M65" s="5"/>
      <c r="N65" s="5"/>
      <c r="O65" s="5"/>
      <c r="P65" s="1"/>
    </row>
    <row r="66" spans="1:17" s="2" customFormat="1" ht="15.5" x14ac:dyDescent="0.35">
      <c r="A66" s="6" t="s">
        <v>26</v>
      </c>
      <c r="B66" s="10">
        <f>0.0013334/1.4</f>
        <v>9.5242857142857152E-4</v>
      </c>
      <c r="C66" s="5" t="s">
        <v>16</v>
      </c>
      <c r="D66" s="5" t="s">
        <v>17</v>
      </c>
      <c r="E66" s="5"/>
      <c r="F66" s="5" t="s">
        <v>15</v>
      </c>
      <c r="G66" s="6" t="s">
        <v>27</v>
      </c>
      <c r="H66" s="5" t="s">
        <v>63</v>
      </c>
      <c r="I66" s="5"/>
      <c r="J66" s="5"/>
      <c r="K66" s="5"/>
      <c r="L66" s="5"/>
      <c r="M66" s="5"/>
      <c r="N66" s="5"/>
      <c r="O66" s="5"/>
      <c r="P66" s="1"/>
    </row>
    <row r="67" spans="1:17" s="2" customFormat="1" ht="15.5" x14ac:dyDescent="0.35">
      <c r="A67" s="13" t="s">
        <v>31</v>
      </c>
      <c r="B67" s="10">
        <f>3.6/1.4</f>
        <v>2.5714285714285716</v>
      </c>
      <c r="C67" s="5" t="s">
        <v>28</v>
      </c>
      <c r="D67" s="5" t="s">
        <v>9</v>
      </c>
      <c r="E67" s="5"/>
      <c r="F67" s="5" t="s">
        <v>15</v>
      </c>
      <c r="G67" s="12" t="s">
        <v>32</v>
      </c>
      <c r="H67" s="5" t="s">
        <v>62</v>
      </c>
      <c r="I67" s="5"/>
      <c r="J67" s="5"/>
      <c r="K67" s="5"/>
      <c r="L67" s="5"/>
      <c r="M67" s="5"/>
      <c r="N67" s="5"/>
      <c r="O67" s="5"/>
      <c r="P67" s="1"/>
    </row>
    <row r="68" spans="1:17" s="2" customFormat="1" ht="15.5" x14ac:dyDescent="0.35">
      <c r="A68" s="6" t="s">
        <v>26</v>
      </c>
      <c r="B68" s="10">
        <f>0.0550068/1.4</f>
        <v>3.9290571428571432E-2</v>
      </c>
      <c r="C68" s="5" t="s">
        <v>16</v>
      </c>
      <c r="D68" s="5" t="s">
        <v>17</v>
      </c>
      <c r="E68" s="5"/>
      <c r="F68" s="5" t="s">
        <v>15</v>
      </c>
      <c r="G68" s="6" t="s">
        <v>27</v>
      </c>
      <c r="H68" s="5" t="s">
        <v>61</v>
      </c>
      <c r="I68" s="5"/>
      <c r="J68" s="5"/>
      <c r="K68" s="5"/>
      <c r="L68" s="5"/>
      <c r="M68" s="5"/>
      <c r="N68" s="5"/>
      <c r="O68" s="5"/>
      <c r="P68" s="1"/>
    </row>
    <row r="69" spans="1:17" s="2" customFormat="1" ht="15.5" x14ac:dyDescent="0.35">
      <c r="A69" s="6" t="s">
        <v>26</v>
      </c>
      <c r="B69" s="10">
        <f>0.000915/1.4</f>
        <v>6.535714285714286E-4</v>
      </c>
      <c r="C69" s="5" t="s">
        <v>16</v>
      </c>
      <c r="D69" s="5" t="s">
        <v>17</v>
      </c>
      <c r="E69" s="5"/>
      <c r="F69" s="5" t="s">
        <v>15</v>
      </c>
      <c r="G69" s="6" t="s">
        <v>27</v>
      </c>
      <c r="H69" s="5" t="s">
        <v>60</v>
      </c>
      <c r="I69" s="5"/>
      <c r="J69" s="5"/>
      <c r="K69" s="5"/>
      <c r="L69" s="5"/>
      <c r="M69" s="5"/>
      <c r="N69" s="5"/>
      <c r="O69" s="5"/>
      <c r="P69" s="1"/>
    </row>
    <row r="70" spans="1:17" s="14" customFormat="1" ht="15.5" x14ac:dyDescent="0.35">
      <c r="A70" s="13" t="s">
        <v>34</v>
      </c>
      <c r="B70" s="16">
        <f>25.6/1.4</f>
        <v>18.285714285714288</v>
      </c>
      <c r="C70" s="12" t="s">
        <v>16</v>
      </c>
      <c r="D70" s="12" t="s">
        <v>9</v>
      </c>
      <c r="E70" s="12"/>
      <c r="F70" s="12" t="s">
        <v>15</v>
      </c>
      <c r="G70" s="12" t="s">
        <v>33</v>
      </c>
      <c r="H70" s="12" t="s">
        <v>59</v>
      </c>
      <c r="I70" s="12"/>
      <c r="J70" s="12"/>
      <c r="K70" s="12"/>
      <c r="L70" s="12"/>
      <c r="M70" s="12"/>
      <c r="N70" s="12"/>
      <c r="O70" s="12"/>
      <c r="P70" s="15"/>
      <c r="Q70" s="12"/>
    </row>
    <row r="71" spans="1:17" s="2" customFormat="1" ht="15.5" x14ac:dyDescent="0.35">
      <c r="A71" s="6" t="s">
        <v>26</v>
      </c>
      <c r="B71" s="10">
        <f>0.01539/1.4</f>
        <v>1.0992857142857143E-2</v>
      </c>
      <c r="C71" s="5" t="s">
        <v>16</v>
      </c>
      <c r="D71" s="5" t="s">
        <v>17</v>
      </c>
      <c r="E71" s="5"/>
      <c r="F71" s="5" t="s">
        <v>15</v>
      </c>
      <c r="G71" s="6" t="s">
        <v>27</v>
      </c>
      <c r="H71" s="5" t="s">
        <v>58</v>
      </c>
      <c r="I71" s="5"/>
      <c r="J71" s="5"/>
      <c r="K71" s="5"/>
      <c r="L71" s="5"/>
      <c r="M71" s="5"/>
      <c r="N71" s="5"/>
      <c r="O71" s="5"/>
      <c r="P71" s="1"/>
    </row>
    <row r="72" spans="1:17" s="14" customFormat="1" ht="31" x14ac:dyDescent="0.35">
      <c r="A72" s="13" t="s">
        <v>57</v>
      </c>
      <c r="B72" s="16">
        <f>3.6/1.4</f>
        <v>2.5714285714285716</v>
      </c>
      <c r="C72" s="12" t="s">
        <v>28</v>
      </c>
      <c r="D72" s="12" t="s">
        <v>9</v>
      </c>
      <c r="E72" s="12"/>
      <c r="F72" s="12" t="s">
        <v>15</v>
      </c>
      <c r="G72" s="12" t="s">
        <v>30</v>
      </c>
      <c r="H72" s="12" t="s">
        <v>56</v>
      </c>
      <c r="I72" s="12"/>
      <c r="J72" s="12"/>
      <c r="K72" s="12"/>
      <c r="L72" s="12"/>
      <c r="M72" s="12"/>
      <c r="N72" s="12"/>
      <c r="O72" s="12"/>
      <c r="P72" s="15"/>
      <c r="Q72" s="12"/>
    </row>
    <row r="73" spans="1:17" s="2" customFormat="1" ht="15.5" x14ac:dyDescent="0.35">
      <c r="A73" s="6" t="s">
        <v>26</v>
      </c>
      <c r="B73" s="10">
        <f>0.0010675/1.4</f>
        <v>7.6250000000000016E-4</v>
      </c>
      <c r="C73" s="5" t="s">
        <v>16</v>
      </c>
      <c r="D73" s="5" t="s">
        <v>17</v>
      </c>
      <c r="E73" s="5"/>
      <c r="F73" s="5" t="s">
        <v>15</v>
      </c>
      <c r="G73" s="6" t="s">
        <v>27</v>
      </c>
      <c r="H73" s="5" t="s">
        <v>55</v>
      </c>
      <c r="I73" s="5"/>
      <c r="J73" s="5"/>
      <c r="K73" s="5"/>
      <c r="L73" s="5"/>
      <c r="M73" s="5"/>
      <c r="N73" s="5"/>
      <c r="O73" s="5"/>
      <c r="P73" s="1"/>
    </row>
    <row r="74" spans="1:17" s="2" customFormat="1" ht="15.5" x14ac:dyDescent="0.35">
      <c r="A74" s="6" t="s">
        <v>26</v>
      </c>
      <c r="B74" s="10">
        <f>0.038/1.4</f>
        <v>2.7142857142857142E-2</v>
      </c>
      <c r="C74" s="5" t="s">
        <v>16</v>
      </c>
      <c r="D74" s="5" t="s">
        <v>17</v>
      </c>
      <c r="E74" s="5"/>
      <c r="F74" s="5" t="s">
        <v>15</v>
      </c>
      <c r="G74" s="6" t="s">
        <v>27</v>
      </c>
      <c r="H74" s="5" t="s">
        <v>54</v>
      </c>
      <c r="I74" s="5"/>
      <c r="J74" s="5"/>
      <c r="K74" s="5"/>
      <c r="L74" s="5"/>
      <c r="M74" s="5"/>
      <c r="N74" s="5"/>
      <c r="O74" s="5"/>
      <c r="P74" s="1"/>
    </row>
    <row r="75" spans="1:17" s="2" customFormat="1" ht="15.5" x14ac:dyDescent="0.35">
      <c r="A75" s="13" t="s">
        <v>31</v>
      </c>
      <c r="B75" s="10">
        <f>8.12/1000</f>
        <v>8.1199999999999987E-3</v>
      </c>
      <c r="C75" s="5" t="s">
        <v>28</v>
      </c>
      <c r="D75" s="5" t="s">
        <v>9</v>
      </c>
      <c r="E75" s="5"/>
      <c r="F75" s="5" t="s">
        <v>15</v>
      </c>
      <c r="G75" s="12" t="s">
        <v>32</v>
      </c>
      <c r="H75" s="5" t="s">
        <v>44</v>
      </c>
      <c r="I75" s="5"/>
      <c r="J75" s="5"/>
      <c r="K75" s="5"/>
      <c r="L75" s="5"/>
      <c r="M75" s="5"/>
      <c r="N75" s="5"/>
      <c r="O75" s="5"/>
      <c r="P75" s="1"/>
    </row>
    <row r="76" spans="1:17" s="2" customFormat="1" ht="31" x14ac:dyDescent="0.35">
      <c r="A76" s="13" t="s">
        <v>53</v>
      </c>
      <c r="B76" s="10">
        <f>53/1000</f>
        <v>5.2999999999999999E-2</v>
      </c>
      <c r="C76" s="5" t="s">
        <v>28</v>
      </c>
      <c r="D76" s="5" t="s">
        <v>9</v>
      </c>
      <c r="E76" s="5"/>
      <c r="F76" s="5" t="s">
        <v>15</v>
      </c>
      <c r="G76" s="12" t="s">
        <v>52</v>
      </c>
      <c r="H76" s="5" t="s">
        <v>51</v>
      </c>
      <c r="I76" s="5"/>
      <c r="J76" s="5"/>
      <c r="K76" s="5"/>
      <c r="L76" s="5"/>
      <c r="M76" s="5"/>
      <c r="N76" s="5"/>
      <c r="O76" s="5"/>
      <c r="P76" s="1"/>
    </row>
    <row r="77" spans="1:17" s="2" customFormat="1" ht="31" x14ac:dyDescent="0.35">
      <c r="A77" s="13" t="s">
        <v>50</v>
      </c>
      <c r="B77" s="10">
        <f>6/1000</f>
        <v>6.0000000000000001E-3</v>
      </c>
      <c r="C77" s="5" t="s">
        <v>28</v>
      </c>
      <c r="D77" s="5" t="s">
        <v>9</v>
      </c>
      <c r="E77" s="5"/>
      <c r="F77" s="5" t="s">
        <v>15</v>
      </c>
      <c r="G77" s="12" t="s">
        <v>49</v>
      </c>
      <c r="H77" s="5" t="s">
        <v>44</v>
      </c>
      <c r="I77" s="5"/>
      <c r="J77" s="5"/>
      <c r="K77" s="5"/>
      <c r="L77" s="5"/>
      <c r="M77" s="5"/>
      <c r="N77" s="5"/>
      <c r="O77" s="5"/>
      <c r="P77" s="1"/>
    </row>
    <row r="78" spans="1:17" s="2" customFormat="1" ht="15.5" x14ac:dyDescent="0.35">
      <c r="A78" s="13" t="s">
        <v>48</v>
      </c>
      <c r="B78" s="10">
        <f>5.73/1000</f>
        <v>5.7300000000000007E-3</v>
      </c>
      <c r="C78" s="5" t="s">
        <v>80</v>
      </c>
      <c r="D78" s="5" t="s">
        <v>9</v>
      </c>
      <c r="E78" s="5"/>
      <c r="F78" s="5" t="s">
        <v>15</v>
      </c>
      <c r="G78" s="12" t="s">
        <v>47</v>
      </c>
      <c r="H78" s="5" t="s">
        <v>44</v>
      </c>
      <c r="I78" s="5"/>
      <c r="J78" s="5"/>
      <c r="K78" s="5"/>
      <c r="L78" s="5"/>
      <c r="M78" s="5"/>
      <c r="N78" s="5"/>
      <c r="O78" s="5"/>
      <c r="P78" s="1"/>
    </row>
    <row r="79" spans="1:17" s="2" customFormat="1" ht="15.5" x14ac:dyDescent="0.35">
      <c r="A79" s="13" t="s">
        <v>46</v>
      </c>
      <c r="B79" s="10">
        <f>3.6/1000</f>
        <v>3.5999999999999999E-3</v>
      </c>
      <c r="C79" s="5" t="s">
        <v>28</v>
      </c>
      <c r="D79" s="5" t="s">
        <v>9</v>
      </c>
      <c r="E79" s="5"/>
      <c r="F79" s="5" t="s">
        <v>15</v>
      </c>
      <c r="G79" s="12" t="s">
        <v>45</v>
      </c>
      <c r="H79" s="5" t="s">
        <v>44</v>
      </c>
      <c r="I79" s="5"/>
      <c r="J79" s="5"/>
      <c r="K79" s="5"/>
      <c r="L79" s="5"/>
      <c r="M79" s="5"/>
      <c r="N79" s="5"/>
      <c r="O79" s="5"/>
      <c r="P79" s="1"/>
    </row>
    <row r="80" spans="1:17" s="2" customFormat="1" ht="31" x14ac:dyDescent="0.35">
      <c r="A80" s="6" t="s">
        <v>37</v>
      </c>
      <c r="B80" s="10">
        <f>-25/1.4/1000 -(B75+B76+B77+B78+B79)</f>
        <v>-9.4307142857142867E-2</v>
      </c>
      <c r="C80" s="5" t="s">
        <v>35</v>
      </c>
      <c r="D80" s="5" t="s">
        <v>29</v>
      </c>
      <c r="E80" s="5"/>
      <c r="F80" s="5" t="s">
        <v>15</v>
      </c>
      <c r="G80" s="6" t="s">
        <v>38</v>
      </c>
      <c r="H80" s="5" t="s">
        <v>43</v>
      </c>
      <c r="I80" s="5"/>
      <c r="J80" s="5"/>
      <c r="K80" s="5"/>
      <c r="L80" s="5"/>
      <c r="M80" s="5"/>
      <c r="N80" s="5"/>
      <c r="O80" s="5"/>
      <c r="P80" s="1"/>
    </row>
    <row r="81" spans="1:15" ht="31" x14ac:dyDescent="0.35">
      <c r="A81" s="11" t="s">
        <v>42</v>
      </c>
      <c r="B81" s="10">
        <f>-4.135/1.4</f>
        <v>-2.9535714285714287</v>
      </c>
      <c r="C81" s="5" t="s">
        <v>16</v>
      </c>
      <c r="D81" s="5" t="s">
        <v>9</v>
      </c>
      <c r="E81" s="5"/>
      <c r="F81" s="5" t="s">
        <v>15</v>
      </c>
      <c r="G81" s="6" t="s">
        <v>41</v>
      </c>
      <c r="H81" s="5" t="s">
        <v>40</v>
      </c>
      <c r="I81" s="5"/>
      <c r="J81" s="5"/>
      <c r="K81" s="5"/>
      <c r="L81" s="5"/>
      <c r="M81" s="5"/>
      <c r="N81" s="5"/>
      <c r="O81" s="5"/>
    </row>
    <row r="82" spans="1:15" ht="15.5" x14ac:dyDescent="0.35">
      <c r="H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CIGS_EOL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2025-08-21T11:08:39Z</dcterms:modified>
</cp:coreProperties>
</file>