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873" documentId="13_ncr:1_{D0FB8C27-5AAD-4D83-B52A-9764F8EB4256}" xr6:coauthVersionLast="47" xr6:coauthVersionMax="47" xr10:uidLastSave="{955DE863-38C2-4271-9979-9F8904D301EE}"/>
  <bookViews>
    <workbookView xWindow="-110" yWindow="-110" windowWidth="19420" windowHeight="10300" xr2:uid="{00000000-000D-0000-FFFF-FFFF00000000}"/>
  </bookViews>
  <sheets>
    <sheet name="Fuel_Cell_SOFC_EOL" sheetId="5" r:id="rId1"/>
  </sheets>
  <definedNames>
    <definedName name="btbl4fnb" localSheetId="0">Fuel_Cell_SOFC_EOL!$H$98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5" l="1"/>
  <c r="B77" i="5"/>
  <c r="A13" i="5"/>
  <c r="B13" i="5"/>
  <c r="C13" i="5"/>
  <c r="A25" i="5"/>
  <c r="B25" i="5"/>
  <c r="C25" i="5"/>
  <c r="A37" i="5"/>
  <c r="B37" i="5"/>
  <c r="C37" i="5"/>
  <c r="A49" i="5"/>
  <c r="B49" i="5"/>
  <c r="C49" i="5"/>
  <c r="A61" i="5"/>
  <c r="B61" i="5"/>
  <c r="C61" i="5"/>
  <c r="A73" i="5"/>
  <c r="C73" i="5"/>
  <c r="D73" i="5"/>
  <c r="G73" i="5"/>
  <c r="A90" i="5"/>
  <c r="A74" i="5" s="1"/>
  <c r="D90" i="5"/>
  <c r="G90" i="5"/>
  <c r="G74" i="5" s="1"/>
  <c r="B92" i="5"/>
  <c r="B93" i="5"/>
  <c r="B94" i="5"/>
  <c r="B95" i="5"/>
  <c r="B97" i="5"/>
  <c r="B98" i="5"/>
  <c r="A111" i="5"/>
  <c r="A75" i="5" s="1"/>
  <c r="D111" i="5"/>
  <c r="G111" i="5"/>
  <c r="G75" i="5" s="1"/>
  <c r="B113" i="5"/>
  <c r="B114" i="5"/>
  <c r="B116" i="5"/>
  <c r="B117" i="5"/>
</calcChain>
</file>

<file path=xl/sharedStrings.xml><?xml version="1.0" encoding="utf-8"?>
<sst xmlns="http://schemas.openxmlformats.org/spreadsheetml/2006/main" count="397" uniqueCount="95">
  <si>
    <t>database</t>
  </si>
  <si>
    <t>fuel_cell_SOFC_EoL</t>
  </si>
  <si>
    <t>Activity</t>
  </si>
  <si>
    <t>treatment of used solide oxide cell, anode recovery,  hydrothermal treatment</t>
  </si>
  <si>
    <t>comment</t>
  </si>
  <si>
    <t>90% recovery rate is assumed according to Mori (2025) --&gt; from 5.06g fuel cell we can recover 2.02g YSZ with 8% Y and 92%Z</t>
  </si>
  <si>
    <t>location</t>
  </si>
  <si>
    <t>RER</t>
  </si>
  <si>
    <t>production amount</t>
  </si>
  <si>
    <t>source</t>
  </si>
  <si>
    <t>Mori et al. (2025). New life cycle inventories for end-of-life solid oxide cells based on novel recycling processes for critical solid oxide cell materials</t>
  </si>
  <si>
    <t>reference product</t>
  </si>
  <si>
    <t>yttrium oxide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</si>
  <si>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</si>
  <si>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</si>
  <si>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</si>
  <si>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</si>
  <si>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</si>
  <si>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</si>
  <si>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</si>
  <si>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</si>
  <si>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formula</t>
  </si>
  <si>
    <t>uncertainty type</t>
  </si>
  <si>
    <t>loc</t>
  </si>
  <si>
    <t>scale</t>
  </si>
  <si>
    <t>shape</t>
  </si>
  <si>
    <t>minimum</t>
  </si>
  <si>
    <t>maximum</t>
  </si>
  <si>
    <t>production</t>
  </si>
  <si>
    <t>from 5.06g fuel cell we can recover 2.02g YSZ with 8% Y and 92%Z</t>
  </si>
  <si>
    <t>zirconium oxide</t>
  </si>
  <si>
    <t xml:space="preserve">                      </t>
  </si>
  <si>
    <t>90% recovery rate is assumed according to Mori (2025) --&gt; from 5.06g fuel cell we can recover 1g NiO</t>
  </si>
  <si>
    <t>nickel, class 1</t>
  </si>
  <si>
    <t>in the form of nickel oxide</t>
  </si>
  <si>
    <t>treatment of used solide oxide cell, cathode recovery, nitric acid route</t>
  </si>
  <si>
    <t>87% recovery rate is assumed according to Mori (2025). --&gt; from 402.56g fuel cell we can recover 1.36g lanthanum oxide and 1g cobalt oxide</t>
  </si>
  <si>
    <t>cobalt oxide</t>
  </si>
  <si>
    <t>nitric acide route for cathode recycling</t>
  </si>
  <si>
    <t>100% recovery rate is assumed according to Mori (2025). --&gt; from 402.56g fuel cell we can recover 1.36g lanthanum oxide and 1g cobalt oxide</t>
  </si>
  <si>
    <t>lanthanum oxide</t>
  </si>
  <si>
    <t>treatment of used fuel cell stack, 125kW, SOFC</t>
  </si>
  <si>
    <t>LCI data scaled up for 125kWe fuel cell stack</t>
  </si>
  <si>
    <t>CH</t>
  </si>
  <si>
    <t>used fuel cell stack, 125kWe, SOFC</t>
  </si>
  <si>
    <t>for 1 unit of stack, modeled according to "fuel cell production, stack solid oxide, 125kW electrical, future"</t>
  </si>
  <si>
    <t>technosphere</t>
  </si>
  <si>
    <t>1.36g lanthanum oxide and 1g cobalth oxide are recovered from 1.36g lanthanum and 1.15g cobalt; for 31.225kg La, we can recover the same amount --&gt; 31.225kg/1.36g cobalt = 22959.5 unit. For 3.75kg cobalt we can recover 3.26kg. 3.75kg/1.15g cobalt = 3260.9 unit. not the same scale, take the small amount to recover --&gt; 3290.6 unit</t>
  </si>
  <si>
    <t>We have 2.02g YSZ with 0.16g Yttrium and 1.86 zirconium recovered --&gt; 2.24g YSZ with 0.18g Y and 2.06g Zr; For 11.906kg Y, we can recover 10.71kg --&gt; 11.906kg/0.18g = 66144.4 unit. For 84.8kg Zr, we can recover 76.32kg --&gt; 84.8kg/2.06g = 41165 unit. We have 1g  Nickel recovered from 1.11g Nickel --&gt; 437.5kg/1.11g = 397727.3 unit. not the same scale, take the small amount to recover ---&gt; 41165uni</t>
  </si>
  <si>
    <t>treatment of municipal solid waste, municipal incineration FAE</t>
  </si>
  <si>
    <t>municipal solid waste</t>
  </si>
  <si>
    <t>Other metals are incinerated (chromium, cerium, manganese, gadolinium, vinyl acetate)</t>
  </si>
  <si>
    <t>market for waste steel</t>
  </si>
  <si>
    <t>waste steel</t>
  </si>
  <si>
    <t>market for waste aluminium</t>
  </si>
  <si>
    <t>waste aluminium</t>
  </si>
  <si>
    <t>LCI data from Table 4 according to Mori et al. (2025) and Figure S1 from Supplementary Information</t>
  </si>
  <si>
    <t>waste LSC cathode from used solide oxide cell</t>
  </si>
  <si>
    <t xml:space="preserve">See Figure S1 from the Supplementary Information of Mori 2025 and Table 4. Given for 402.56g EoL SOC Cell. The treatment is modeled for 1.36 g Lanthanum oxide (100% efficiency) and 1g of Cobalt oxide (87% efficiency). LSC mass is not given… </t>
  </si>
  <si>
    <t>market for water, deionised</t>
  </si>
  <si>
    <t>water, deionised</t>
  </si>
  <si>
    <t>5298.69g</t>
  </si>
  <si>
    <t>market for hydrogen peroxide, without water, in 50% solution state</t>
  </si>
  <si>
    <t>hydrogen peroxide, without water, in 50% solution state</t>
  </si>
  <si>
    <t>1.39 g/mL for nitric acid, 1.11 g/mL for hydrogen peroxide and 1.43 g/mL for sodium hydroxide. Calculation: 9.53 mL*1.1g/mL = 10.6g</t>
  </si>
  <si>
    <t>market for nitric acid, without water, in 50% solution state</t>
  </si>
  <si>
    <t>RER w/o RU</t>
  </si>
  <si>
    <t>nitric acid, without water, in 50% solution state</t>
  </si>
  <si>
    <t>1.39 g/mL for nitric acid, 1.11 g/mL for hydrogen peroxide and 1.43 g/mL for sodium hydroxide. Calculation: 43.40 mL*1.39g/mL = 60.33g</t>
  </si>
  <si>
    <t>chlor-alkali electrolysis, average production</t>
  </si>
  <si>
    <t>sodium hydroxide, without water, in 50% solution state</t>
  </si>
  <si>
    <t>1.39 g/mL for nitric acid, 1.11 g/mL for hydrogen peroxide and 1.43 g/mL for sodium hydroxide. Calculation: 59.38 mL*1.43g/mL = 84.91g</t>
  </si>
  <si>
    <t>market for oxalic acid</t>
  </si>
  <si>
    <t>GLO</t>
  </si>
  <si>
    <t>oxalic acid</t>
  </si>
  <si>
    <t>market group for electricity, low voltage</t>
  </si>
  <si>
    <t>kilowatt hour</t>
  </si>
  <si>
    <t>electricity, low voltage</t>
  </si>
  <si>
    <t>for all steps. See Figure S1 from the Supplementary Information of Mori 2025 and Table 4. Given for 402.56g EoL SOC Cell</t>
  </si>
  <si>
    <t>waste from nitric acid route (sealant removal, LSC losses, calcination losses) = 38.34g + 1.23g + 14.81g + 0.77g = 55.15g</t>
  </si>
  <si>
    <t>treatment of wastewater, average, wastewater treatment</t>
  </si>
  <si>
    <t>cubic meter</t>
  </si>
  <si>
    <t>wastewater, average</t>
  </si>
  <si>
    <t>Deonized water from rinsing = 5298.7g = 5.3/1000m3</t>
  </si>
  <si>
    <t>treatment of spent solvent mixture, hazardous waste incineration</t>
  </si>
  <si>
    <t>spent solvent mixture</t>
  </si>
  <si>
    <t>Waste solvents and chemicals = 119.12 mL = 0.11912kg</t>
  </si>
  <si>
    <t>LCI data from Table 5 according to Mori et al. (2025) and Figure S2, S3 from Supplementary Information</t>
  </si>
  <si>
    <t>waste electrode from used solid oxide cell</t>
  </si>
  <si>
    <t>See Figure S2 and S3 from the Supplementary Information of Mori 2025 and Table 5. Given for 5.06g EoL SOC Cell. The treatment is modeled for 1 g nickel oxide (90% efficiency) and 2.02g of yttria-stabilised zirconia (90% efficiency). Individual massof each component is not given...</t>
  </si>
  <si>
    <t>1568.38g</t>
  </si>
  <si>
    <t>for all steps. See Figure S2 and S3 from the Supplementary Information of Mori 2025 and Table 5. Given for 5.06g EoL SOC Cell</t>
  </si>
  <si>
    <t>waste from hydrothermal treatment (sealant removal, LSC losses, GDC losses, Ni and YSZ losses, calcination losses) = 0.48g + 0.24g + 0.24g + 0.05g + 0.24g + 0.79= 2.04g</t>
  </si>
  <si>
    <t>Deonized water from rinsing = 1568.38g = 1.57/1000m3</t>
  </si>
  <si>
    <t>Waste solvents and chemicals = 58.57 mL = 0.5857kg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</si>
</sst>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1" fontId="1" fillId="5" borderId="0" xfId="1" applyNumberFormat="1" applyFill="1" applyAlignment="1">
      <alignment wrapText="1"/>
    </xf>
    <xf numFmtId="164" fontId="1" fillId="5" borderId="0" xfId="1" applyNumberFormat="1" applyFill="1"/>
    <xf numFmtId="0" fontId="2" fillId="5" borderId="0" xfId="1" applyFont="1" applyFill="1"/>
    <xf numFmtId="164" fontId="1" fillId="3" borderId="0" xfId="1" applyNumberFormat="1" applyFill="1"/>
    <xf numFmtId="11" fontId="1" fillId="3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FDC6-73D8-4C45-B229-18F26561D655}">
  <dimension ref="A1:R118"/>
  <sheetViews>
    <sheetView tabSelected="1" topLeftCell="A101" zoomScale="56" zoomScaleNormal="45" workbookViewId="0">
      <selection activeCell="H77" sqref="H77"/>
    </sheetView>
  </sheetViews>
  <sheetFormatPr defaultRowHeight="14.4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2.42578125" bestFit="1" customWidth="1"/>
    <col min="6" max="6" width="15" bestFit="1" customWidth="1"/>
    <col min="7" max="7" width="68.7109375" bestFit="1" customWidth="1"/>
    <col min="8" max="8" width="137" customWidth="1"/>
    <col min="9" max="9" width="8.140625" bestFit="1" customWidth="1"/>
    <col min="10" max="10" width="15.85546875" bestFit="1" customWidth="1"/>
    <col min="11" max="11" width="3.42578125" bestFit="1" customWidth="1"/>
    <col min="18" max="18" width="65.140625" customWidth="1"/>
  </cols>
  <sheetData>
    <row r="1" spans="1:18" s="2" customFormat="1" ht="15.6">
      <c r="A1" s="3" t="s">
        <v>0</v>
      </c>
      <c r="B1" s="3" t="s">
        <v>1</v>
      </c>
      <c r="P1" s="1"/>
      <c r="R1" s="10"/>
    </row>
    <row r="2" spans="1:18" s="2" customFormat="1" ht="15.6">
      <c r="P2" s="1"/>
      <c r="R2" s="10"/>
    </row>
    <row r="3" spans="1:18" s="2" customFormat="1" ht="15.6">
      <c r="A3" s="6" t="s">
        <v>2</v>
      </c>
      <c r="B3" s="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R3" s="10"/>
    </row>
    <row r="4" spans="1:18" s="2" customFormat="1" ht="15.6">
      <c r="A4" s="7" t="s">
        <v>4</v>
      </c>
      <c r="B4" s="7" t="s">
        <v>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8" s="2" customFormat="1" ht="15.6">
      <c r="A5" s="7" t="s">
        <v>6</v>
      </c>
      <c r="B5" s="7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6">
      <c r="A6" s="7" t="s">
        <v>8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1"/>
    </row>
    <row r="7" spans="1:18" s="2" customFormat="1" ht="15.6">
      <c r="A7" s="7" t="s">
        <v>9</v>
      </c>
      <c r="B7" s="7" t="s">
        <v>10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6">
      <c r="A8" s="7" t="s">
        <v>11</v>
      </c>
      <c r="B8" s="7" t="s">
        <v>12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6">
      <c r="A9" s="7" t="s">
        <v>13</v>
      </c>
      <c r="B9" s="7" t="s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R9" s="1"/>
    </row>
    <row r="10" spans="1:18" s="2" customFormat="1" ht="15.6">
      <c r="A10" s="7" t="s">
        <v>15</v>
      </c>
      <c r="B10" s="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s="2" customFormat="1" ht="15.6">
      <c r="A11" s="6" t="s">
        <v>17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1"/>
    </row>
    <row r="12" spans="1:18" s="2" customFormat="1" ht="15.6">
      <c r="A12" s="6" t="s">
        <v>18</v>
      </c>
      <c r="B12" s="6" t="s">
        <v>19</v>
      </c>
      <c r="C12" s="6" t="s">
        <v>6</v>
      </c>
      <c r="D12" s="6" t="s">
        <v>15</v>
      </c>
      <c r="E12" s="6" t="s">
        <v>20</v>
      </c>
      <c r="F12" s="6" t="s">
        <v>13</v>
      </c>
      <c r="G12" s="6" t="s">
        <v>11</v>
      </c>
      <c r="H12" s="6" t="s">
        <v>4</v>
      </c>
      <c r="I12" s="6" t="s">
        <v>21</v>
      </c>
      <c r="J12" s="6" t="s">
        <v>22</v>
      </c>
      <c r="K12" s="6" t="s">
        <v>23</v>
      </c>
      <c r="L12" s="6" t="s">
        <v>24</v>
      </c>
      <c r="M12" s="6" t="s">
        <v>25</v>
      </c>
      <c r="N12" s="6" t="s">
        <v>26</v>
      </c>
      <c r="O12" s="6" t="s">
        <v>27</v>
      </c>
      <c r="R12" s="1"/>
    </row>
    <row r="13" spans="1:18" ht="30.95">
      <c r="A13" s="9" t="str">
        <f>B3</f>
        <v>treatment of used solide oxide cell, anode recovery,  hydrothermal treatment</v>
      </c>
      <c r="B13" s="7">
        <f>160000/160000</f>
        <v>1</v>
      </c>
      <c r="C13" s="7" t="str">
        <f>B5</f>
        <v>RER</v>
      </c>
      <c r="D13" s="7" t="s">
        <v>16</v>
      </c>
      <c r="E13" s="7"/>
      <c r="F13" s="7" t="s">
        <v>28</v>
      </c>
      <c r="G13" s="7" t="s">
        <v>12</v>
      </c>
      <c r="H13" s="7" t="s">
        <v>29</v>
      </c>
      <c r="I13" s="7"/>
      <c r="J13" s="7"/>
      <c r="K13" s="7"/>
      <c r="L13" s="7"/>
      <c r="M13" s="7"/>
      <c r="N13" s="7"/>
      <c r="O13" s="7"/>
    </row>
    <row r="14" spans="1:18" ht="15.6">
      <c r="R14" s="2"/>
    </row>
    <row r="15" spans="1:18" s="2" customFormat="1" ht="15.6">
      <c r="A15" s="6" t="s">
        <v>2</v>
      </c>
      <c r="B15" s="6" t="s">
        <v>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</row>
    <row r="16" spans="1:18" s="2" customFormat="1" ht="15.6">
      <c r="A16" s="7" t="s">
        <v>4</v>
      </c>
      <c r="B16" s="7" t="s">
        <v>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R16" s="1"/>
    </row>
    <row r="17" spans="1:18" s="2" customFormat="1" ht="15.6">
      <c r="A17" s="7" t="s">
        <v>6</v>
      </c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8" s="2" customFormat="1" ht="15.6">
      <c r="A18" s="7" t="s">
        <v>8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1"/>
    </row>
    <row r="19" spans="1:18" s="2" customFormat="1" ht="15.6">
      <c r="A19" s="7" t="s">
        <v>9</v>
      </c>
      <c r="B19" s="7" t="s">
        <v>10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8" s="2" customFormat="1" ht="15.6">
      <c r="A20" s="7" t="s">
        <v>11</v>
      </c>
      <c r="B20" s="7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8" s="2" customFormat="1" ht="15.6">
      <c r="A21" s="7" t="s">
        <v>13</v>
      </c>
      <c r="B21" s="7" t="s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R21" s="1"/>
    </row>
    <row r="22" spans="1:18" s="2" customFormat="1" ht="15.6">
      <c r="A22" s="7" t="s">
        <v>15</v>
      </c>
      <c r="B22" s="7" t="s">
        <v>16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R22" s="1"/>
    </row>
    <row r="23" spans="1:18" s="2" customFormat="1" ht="15.6">
      <c r="A23" s="6" t="s">
        <v>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8" s="2" customFormat="1" ht="15.6">
      <c r="A24" s="6" t="s">
        <v>18</v>
      </c>
      <c r="B24" s="6" t="s">
        <v>19</v>
      </c>
      <c r="C24" s="6" t="s">
        <v>6</v>
      </c>
      <c r="D24" s="6" t="s">
        <v>15</v>
      </c>
      <c r="E24" s="6" t="s">
        <v>20</v>
      </c>
      <c r="F24" s="6" t="s">
        <v>13</v>
      </c>
      <c r="G24" s="6" t="s">
        <v>11</v>
      </c>
      <c r="H24" s="6" t="s">
        <v>4</v>
      </c>
      <c r="I24" s="6" t="s">
        <v>21</v>
      </c>
      <c r="J24" s="6" t="s">
        <v>22</v>
      </c>
      <c r="K24" s="6" t="s">
        <v>23</v>
      </c>
      <c r="L24" s="6" t="s">
        <v>24</v>
      </c>
      <c r="M24" s="6" t="s">
        <v>25</v>
      </c>
      <c r="N24" s="6" t="s">
        <v>26</v>
      </c>
      <c r="O24" s="6" t="s">
        <v>27</v>
      </c>
      <c r="R24" s="1"/>
    </row>
    <row r="25" spans="1:18" ht="30.95">
      <c r="A25" s="9" t="str">
        <f>B15</f>
        <v>treatment of used solide oxide cell, anode recovery,  hydrothermal treatment</v>
      </c>
      <c r="B25" s="7">
        <f>160000/160000</f>
        <v>1</v>
      </c>
      <c r="C25" s="7" t="str">
        <f>B17</f>
        <v>RER</v>
      </c>
      <c r="D25" s="7" t="s">
        <v>16</v>
      </c>
      <c r="E25" s="7"/>
      <c r="F25" s="7" t="s">
        <v>28</v>
      </c>
      <c r="G25" s="7" t="s">
        <v>30</v>
      </c>
      <c r="H25" s="7" t="s">
        <v>29</v>
      </c>
      <c r="I25" s="7"/>
      <c r="J25" s="7"/>
      <c r="K25" s="7"/>
      <c r="L25" s="7"/>
      <c r="M25" s="7"/>
      <c r="N25" s="7"/>
      <c r="O25" s="7"/>
    </row>
    <row r="27" spans="1:18" ht="15.6">
      <c r="A27" s="6" t="s">
        <v>2</v>
      </c>
      <c r="B27" s="6" t="s">
        <v>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  <c r="Q27" s="2"/>
      <c r="R27" t="s">
        <v>31</v>
      </c>
    </row>
    <row r="28" spans="1:18" s="2" customFormat="1" ht="15.6">
      <c r="A28" s="7" t="s">
        <v>4</v>
      </c>
      <c r="B28" s="7" t="s">
        <v>32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8" s="2" customFormat="1" ht="15.6">
      <c r="A29" s="7" t="s">
        <v>6</v>
      </c>
      <c r="B29" s="7" t="s">
        <v>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8" s="2" customFormat="1" ht="15.6">
      <c r="A30" s="7" t="s">
        <v>8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8" s="2" customFormat="1" ht="15.6">
      <c r="A31" s="7" t="s">
        <v>9</v>
      </c>
      <c r="B31" s="7" t="s">
        <v>10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8" s="2" customFormat="1" ht="15.6">
      <c r="A32" s="7" t="s">
        <v>11</v>
      </c>
      <c r="B32" s="7" t="s">
        <v>33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7" s="2" customFormat="1" ht="15.6">
      <c r="A33" s="7" t="s">
        <v>13</v>
      </c>
      <c r="B33" s="7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s="2" customFormat="1" ht="15.6">
      <c r="A34" s="7" t="s">
        <v>15</v>
      </c>
      <c r="B34" s="7" t="s">
        <v>16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/>
      <c r="Q34"/>
    </row>
    <row r="35" spans="1:17" s="2" customFormat="1" ht="15.6">
      <c r="A35" s="6" t="s">
        <v>17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/>
      <c r="Q35"/>
    </row>
    <row r="36" spans="1:17" ht="15.6">
      <c r="A36" s="6" t="s">
        <v>18</v>
      </c>
      <c r="B36" s="6" t="s">
        <v>19</v>
      </c>
      <c r="C36" s="6" t="s">
        <v>6</v>
      </c>
      <c r="D36" s="6" t="s">
        <v>15</v>
      </c>
      <c r="E36" s="6" t="s">
        <v>20</v>
      </c>
      <c r="F36" s="6" t="s">
        <v>13</v>
      </c>
      <c r="G36" s="6" t="s">
        <v>11</v>
      </c>
      <c r="H36" s="6" t="s">
        <v>4</v>
      </c>
      <c r="I36" s="6" t="s">
        <v>21</v>
      </c>
      <c r="J36" s="6" t="s">
        <v>22</v>
      </c>
      <c r="K36" s="6" t="s">
        <v>23</v>
      </c>
      <c r="L36" s="6" t="s">
        <v>24</v>
      </c>
      <c r="M36" s="6" t="s">
        <v>25</v>
      </c>
      <c r="N36" s="6" t="s">
        <v>26</v>
      </c>
      <c r="O36" s="6" t="s">
        <v>27</v>
      </c>
    </row>
    <row r="37" spans="1:17" ht="30.95">
      <c r="A37" s="9" t="str">
        <f>B27</f>
        <v>treatment of used solide oxide cell, anode recovery,  hydrothermal treatment</v>
      </c>
      <c r="B37" s="7">
        <f>160000/160000</f>
        <v>1</v>
      </c>
      <c r="C37" s="7" t="str">
        <f>B29</f>
        <v>RER</v>
      </c>
      <c r="D37" s="7" t="s">
        <v>16</v>
      </c>
      <c r="E37" s="7"/>
      <c r="F37" s="7" t="s">
        <v>28</v>
      </c>
      <c r="G37" s="7" t="s">
        <v>33</v>
      </c>
      <c r="H37" s="7" t="s">
        <v>34</v>
      </c>
      <c r="I37" s="7"/>
      <c r="J37" s="7"/>
      <c r="K37" s="7"/>
      <c r="L37" s="7"/>
      <c r="M37" s="7"/>
      <c r="N37" s="7"/>
      <c r="O37" s="7"/>
      <c r="P37" s="1"/>
      <c r="Q37" s="2"/>
    </row>
    <row r="38" spans="1:17" ht="15.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6">
      <c r="A39" s="6" t="s">
        <v>2</v>
      </c>
      <c r="B39" s="6" t="s">
        <v>35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s="2" customFormat="1" ht="15.6">
      <c r="A40" s="7" t="s">
        <v>4</v>
      </c>
      <c r="B40" s="7" t="s">
        <v>36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6">
      <c r="A41" s="7" t="s">
        <v>6</v>
      </c>
      <c r="B41" s="7" t="s">
        <v>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6">
      <c r="A42" s="7" t="s">
        <v>8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6">
      <c r="A43" s="7" t="s">
        <v>9</v>
      </c>
      <c r="B43" s="7" t="s">
        <v>10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7" s="2" customFormat="1" ht="15.6">
      <c r="A44" s="7" t="s">
        <v>11</v>
      </c>
      <c r="B44" s="7" t="s">
        <v>37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7" s="2" customFormat="1" ht="15.6">
      <c r="A45" s="7" t="s">
        <v>13</v>
      </c>
      <c r="B45" s="7" t="s">
        <v>14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</row>
    <row r="46" spans="1:17" s="2" customFormat="1" ht="15.6">
      <c r="A46" s="7" t="s">
        <v>15</v>
      </c>
      <c r="B46" s="7" t="s">
        <v>16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/>
      <c r="Q46"/>
    </row>
    <row r="47" spans="1:17" s="2" customFormat="1" ht="15.6">
      <c r="A47" s="6" t="s">
        <v>17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/>
      <c r="Q47"/>
    </row>
    <row r="48" spans="1:17" ht="15.6">
      <c r="A48" s="6" t="s">
        <v>18</v>
      </c>
      <c r="B48" s="6" t="s">
        <v>19</v>
      </c>
      <c r="C48" s="6" t="s">
        <v>6</v>
      </c>
      <c r="D48" s="6" t="s">
        <v>15</v>
      </c>
      <c r="E48" s="6" t="s">
        <v>20</v>
      </c>
      <c r="F48" s="6" t="s">
        <v>13</v>
      </c>
      <c r="G48" s="6" t="s">
        <v>11</v>
      </c>
      <c r="H48" s="6" t="s">
        <v>4</v>
      </c>
      <c r="I48" s="6" t="s">
        <v>21</v>
      </c>
      <c r="J48" s="6" t="s">
        <v>22</v>
      </c>
      <c r="K48" s="6" t="s">
        <v>23</v>
      </c>
      <c r="L48" s="6" t="s">
        <v>24</v>
      </c>
      <c r="M48" s="6" t="s">
        <v>25</v>
      </c>
      <c r="N48" s="6" t="s">
        <v>26</v>
      </c>
      <c r="O48" s="6" t="s">
        <v>27</v>
      </c>
    </row>
    <row r="49" spans="1:17" ht="30.95">
      <c r="A49" s="9" t="str">
        <f>B39</f>
        <v>treatment of used solide oxide cell, cathode recovery, nitric acid route</v>
      </c>
      <c r="B49" s="7">
        <f>160000/160000</f>
        <v>1</v>
      </c>
      <c r="C49" s="7" t="str">
        <f>B41</f>
        <v>RER</v>
      </c>
      <c r="D49" s="7" t="s">
        <v>16</v>
      </c>
      <c r="E49" s="7"/>
      <c r="F49" s="7" t="s">
        <v>28</v>
      </c>
      <c r="G49" s="7" t="s">
        <v>37</v>
      </c>
      <c r="H49" s="7" t="s">
        <v>38</v>
      </c>
      <c r="I49" s="7"/>
      <c r="J49" s="7"/>
      <c r="K49" s="7"/>
      <c r="L49" s="7"/>
      <c r="M49" s="7"/>
      <c r="N49" s="7"/>
      <c r="O49" s="7"/>
      <c r="P49" s="1"/>
      <c r="Q49" s="2"/>
    </row>
    <row r="50" spans="1:17" ht="15.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7" ht="15.6">
      <c r="A51" s="6" t="s">
        <v>2</v>
      </c>
      <c r="B51" s="6" t="s">
        <v>35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2"/>
    </row>
    <row r="52" spans="1:17" s="2" customFormat="1" ht="15.6">
      <c r="A52" s="7" t="s">
        <v>4</v>
      </c>
      <c r="B52" s="7" t="s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</row>
    <row r="53" spans="1:17" s="2" customFormat="1" ht="15.6">
      <c r="A53" s="7" t="s">
        <v>6</v>
      </c>
      <c r="B53" s="7" t="s">
        <v>7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</row>
    <row r="54" spans="1:17" s="2" customFormat="1" ht="15.6">
      <c r="A54" s="7" t="s">
        <v>8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7" s="2" customFormat="1" ht="15.6">
      <c r="A55" s="7" t="s">
        <v>9</v>
      </c>
      <c r="B55" s="7" t="s">
        <v>10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</row>
    <row r="56" spans="1:17" s="2" customFormat="1" ht="15.6">
      <c r="A56" s="7" t="s">
        <v>11</v>
      </c>
      <c r="B56" s="7" t="s">
        <v>40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</row>
    <row r="57" spans="1:17" ht="15.6">
      <c r="A57" s="7" t="s">
        <v>13</v>
      </c>
      <c r="B57" s="7" t="s">
        <v>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7" ht="15.6">
      <c r="A58" s="7" t="s">
        <v>15</v>
      </c>
      <c r="B58" s="7" t="s">
        <v>16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7" ht="15.6">
      <c r="A59" s="6" t="s">
        <v>17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7" ht="15.6">
      <c r="A60" s="6" t="s">
        <v>18</v>
      </c>
      <c r="B60" s="6" t="s">
        <v>19</v>
      </c>
      <c r="C60" s="6" t="s">
        <v>6</v>
      </c>
      <c r="D60" s="6" t="s">
        <v>15</v>
      </c>
      <c r="E60" s="6" t="s">
        <v>20</v>
      </c>
      <c r="F60" s="6" t="s">
        <v>13</v>
      </c>
      <c r="G60" s="6" t="s">
        <v>11</v>
      </c>
      <c r="H60" s="6" t="s">
        <v>4</v>
      </c>
      <c r="I60" s="6" t="s">
        <v>21</v>
      </c>
      <c r="J60" s="6" t="s">
        <v>22</v>
      </c>
      <c r="K60" s="6" t="s">
        <v>23</v>
      </c>
      <c r="L60" s="6" t="s">
        <v>24</v>
      </c>
      <c r="M60" s="6" t="s">
        <v>25</v>
      </c>
      <c r="N60" s="6" t="s">
        <v>26</v>
      </c>
      <c r="O60" s="6" t="s">
        <v>27</v>
      </c>
    </row>
    <row r="61" spans="1:17" ht="30.95">
      <c r="A61" s="9" t="str">
        <f>B51</f>
        <v>treatment of used solide oxide cell, cathode recovery, nitric acid route</v>
      </c>
      <c r="B61" s="7">
        <f>160000/160000</f>
        <v>1</v>
      </c>
      <c r="C61" s="7" t="str">
        <f>B53</f>
        <v>RER</v>
      </c>
      <c r="D61" s="7" t="s">
        <v>16</v>
      </c>
      <c r="E61" s="7"/>
      <c r="F61" s="7" t="s">
        <v>28</v>
      </c>
      <c r="G61" s="7" t="s">
        <v>40</v>
      </c>
      <c r="H61" s="7" t="s">
        <v>38</v>
      </c>
      <c r="I61" s="7"/>
      <c r="J61" s="7"/>
      <c r="K61" s="7"/>
      <c r="L61" s="7"/>
      <c r="M61" s="7"/>
      <c r="N61" s="7"/>
      <c r="O61" s="7"/>
      <c r="P61" s="1"/>
      <c r="Q61" s="2"/>
    </row>
    <row r="62" spans="1:17" ht="15.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2"/>
    </row>
    <row r="63" spans="1:17" ht="15.6">
      <c r="A63" s="4" t="s">
        <v>2</v>
      </c>
      <c r="B63" s="4" t="s">
        <v>41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"/>
      <c r="Q63" s="2"/>
    </row>
    <row r="64" spans="1:17" ht="15.6">
      <c r="A64" s="5" t="s">
        <v>4</v>
      </c>
      <c r="B64" s="5" t="s">
        <v>42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"/>
      <c r="Q64" s="2"/>
    </row>
    <row r="65" spans="1:17" s="2" customFormat="1" ht="15.6">
      <c r="A65" s="5" t="s">
        <v>6</v>
      </c>
      <c r="B65" s="5" t="s">
        <v>43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"/>
    </row>
    <row r="66" spans="1:17" s="2" customFormat="1" ht="15.6">
      <c r="A66" s="5" t="s">
        <v>8</v>
      </c>
      <c r="B66" s="5">
        <v>-1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/>
      <c r="Q66"/>
    </row>
    <row r="67" spans="1:17" s="2" customFormat="1" ht="15.6">
      <c r="A67" s="5" t="s">
        <v>9</v>
      </c>
      <c r="B67" s="5" t="s">
        <v>10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/>
      <c r="Q67"/>
    </row>
    <row r="68" spans="1:17" s="2" customFormat="1" ht="15.6">
      <c r="A68" s="5" t="s">
        <v>11</v>
      </c>
      <c r="B68" s="5" t="s">
        <v>44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/>
      <c r="Q68"/>
    </row>
    <row r="69" spans="1:17" ht="15.6">
      <c r="A69" s="5" t="s">
        <v>13</v>
      </c>
      <c r="B69" s="5" t="s">
        <v>14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7" s="2" customFormat="1" ht="15.6">
      <c r="A70" s="5" t="s">
        <v>15</v>
      </c>
      <c r="B70" s="5" t="s">
        <v>15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/>
      <c r="Q70"/>
    </row>
    <row r="71" spans="1:17" s="2" customFormat="1" ht="15.6">
      <c r="A71" s="4" t="s">
        <v>17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/>
      <c r="Q71"/>
    </row>
    <row r="72" spans="1:17" s="2" customFormat="1" ht="15.6">
      <c r="A72" s="4" t="s">
        <v>18</v>
      </c>
      <c r="B72" s="4" t="s">
        <v>19</v>
      </c>
      <c r="C72" s="4" t="s">
        <v>6</v>
      </c>
      <c r="D72" s="4" t="s">
        <v>15</v>
      </c>
      <c r="E72" s="4" t="s">
        <v>20</v>
      </c>
      <c r="F72" s="4" t="s">
        <v>13</v>
      </c>
      <c r="G72" s="4" t="s">
        <v>11</v>
      </c>
      <c r="H72" s="4" t="s">
        <v>4</v>
      </c>
      <c r="I72" s="4" t="s">
        <v>21</v>
      </c>
      <c r="J72" s="4" t="s">
        <v>22</v>
      </c>
      <c r="K72" s="4" t="s">
        <v>23</v>
      </c>
      <c r="L72" s="4" t="s">
        <v>24</v>
      </c>
      <c r="M72" s="4" t="s">
        <v>25</v>
      </c>
      <c r="N72" s="4" t="s">
        <v>26</v>
      </c>
      <c r="O72" s="4" t="s">
        <v>27</v>
      </c>
      <c r="P72"/>
      <c r="Q72"/>
    </row>
    <row r="73" spans="1:17" ht="15.6">
      <c r="A73" s="5" t="str">
        <f>B63</f>
        <v>treatment of used fuel cell stack, 125kW, SOFC</v>
      </c>
      <c r="B73" s="5">
        <v>-1</v>
      </c>
      <c r="C73" s="5" t="str">
        <f>B65</f>
        <v>CH</v>
      </c>
      <c r="D73" s="5" t="str">
        <f>B70</f>
        <v>unit</v>
      </c>
      <c r="E73" s="5"/>
      <c r="F73" s="5" t="s">
        <v>28</v>
      </c>
      <c r="G73" s="5" t="str">
        <f>B68</f>
        <v>used fuel cell stack, 125kWe, SOFC</v>
      </c>
      <c r="H73" s="8" t="s">
        <v>45</v>
      </c>
      <c r="I73" s="5"/>
      <c r="J73" s="5"/>
      <c r="K73" s="5"/>
      <c r="L73" s="5"/>
      <c r="M73" s="5"/>
      <c r="N73" s="5"/>
      <c r="O73" s="5"/>
    </row>
    <row r="74" spans="1:17" ht="46.5">
      <c r="A74" s="8" t="str">
        <f>A90</f>
        <v>treatment of used solide oxide cell, cathode recovery, nitric acid route</v>
      </c>
      <c r="B74" s="17">
        <v>-3260.9</v>
      </c>
      <c r="C74" s="5" t="s">
        <v>7</v>
      </c>
      <c r="D74" s="5" t="s">
        <v>15</v>
      </c>
      <c r="E74" s="5"/>
      <c r="F74" s="5" t="s">
        <v>46</v>
      </c>
      <c r="G74" s="5" t="str">
        <f>G90</f>
        <v>waste LSC cathode from used solide oxide cell</v>
      </c>
      <c r="H74" s="8" t="s">
        <v>47</v>
      </c>
      <c r="I74" s="5"/>
      <c r="J74" s="5"/>
      <c r="K74" s="5"/>
      <c r="L74" s="5"/>
      <c r="M74" s="5"/>
      <c r="N74" s="5"/>
      <c r="O74" s="5"/>
      <c r="P74" s="1"/>
      <c r="Q74" s="2"/>
    </row>
    <row r="75" spans="1:17" ht="46.5">
      <c r="A75" s="8" t="str">
        <f>A111</f>
        <v>treatment of used solide oxide cell, anode recovery,  hydrothermal treatment</v>
      </c>
      <c r="B75" s="17">
        <v>-41165</v>
      </c>
      <c r="C75" s="5" t="s">
        <v>7</v>
      </c>
      <c r="D75" s="5" t="s">
        <v>15</v>
      </c>
      <c r="E75" s="5"/>
      <c r="F75" s="5" t="s">
        <v>46</v>
      </c>
      <c r="G75" s="5" t="str">
        <f>G111</f>
        <v>waste electrode from used solid oxide cell</v>
      </c>
      <c r="H75" s="8" t="s">
        <v>48</v>
      </c>
      <c r="I75" s="5"/>
      <c r="J75" s="5"/>
      <c r="K75" s="5"/>
      <c r="L75" s="5"/>
      <c r="M75" s="5"/>
      <c r="N75" s="5"/>
      <c r="O75" s="5"/>
      <c r="P75" s="1"/>
      <c r="Q75" s="2"/>
    </row>
    <row r="76" spans="1:17" ht="15.6">
      <c r="A76" s="5" t="s">
        <v>49</v>
      </c>
      <c r="B76" s="18">
        <v>-75.599999999999994</v>
      </c>
      <c r="C76" s="5" t="s">
        <v>43</v>
      </c>
      <c r="D76" s="5" t="s">
        <v>16</v>
      </c>
      <c r="E76" s="5"/>
      <c r="F76" s="5" t="s">
        <v>46</v>
      </c>
      <c r="G76" s="5" t="s">
        <v>50</v>
      </c>
      <c r="H76" s="8" t="s">
        <v>51</v>
      </c>
      <c r="I76" s="5"/>
      <c r="J76" s="5"/>
      <c r="K76" s="5"/>
      <c r="L76" s="5"/>
      <c r="M76" s="5"/>
      <c r="N76" s="5"/>
      <c r="O76" s="5"/>
      <c r="P76" s="1"/>
      <c r="Q76" s="2"/>
    </row>
    <row r="77" spans="1:17" ht="15.6">
      <c r="A77" s="5" t="s">
        <v>52</v>
      </c>
      <c r="B77" s="18">
        <f>-5816</f>
        <v>-5816</v>
      </c>
      <c r="C77" s="5" t="s">
        <v>43</v>
      </c>
      <c r="D77" s="5" t="s">
        <v>16</v>
      </c>
      <c r="E77" s="5"/>
      <c r="F77" s="5" t="s">
        <v>46</v>
      </c>
      <c r="G77" s="5" t="s">
        <v>53</v>
      </c>
      <c r="H77" s="8"/>
      <c r="I77" s="5"/>
      <c r="J77" s="5"/>
      <c r="K77" s="5"/>
      <c r="L77" s="5"/>
      <c r="M77" s="5"/>
      <c r="N77" s="5"/>
      <c r="O77" s="5"/>
      <c r="P77" s="1"/>
      <c r="Q77" s="2"/>
    </row>
    <row r="78" spans="1:17" ht="15.6">
      <c r="A78" s="5" t="s">
        <v>54</v>
      </c>
      <c r="B78" s="18">
        <f>-3203.1</f>
        <v>-3203.1</v>
      </c>
      <c r="C78" s="5" t="s">
        <v>43</v>
      </c>
      <c r="D78" s="5" t="s">
        <v>16</v>
      </c>
      <c r="E78" s="5"/>
      <c r="F78" s="5" t="s">
        <v>46</v>
      </c>
      <c r="G78" s="5" t="s">
        <v>55</v>
      </c>
      <c r="H78" s="8"/>
      <c r="I78" s="5"/>
      <c r="J78" s="5"/>
      <c r="K78" s="5"/>
      <c r="L78" s="5"/>
      <c r="M78" s="5"/>
      <c r="N78" s="5"/>
      <c r="O78" s="5"/>
      <c r="P78" s="1"/>
      <c r="Q78" s="2"/>
    </row>
    <row r="80" spans="1:17" ht="15.6">
      <c r="A80" s="16" t="s">
        <v>2</v>
      </c>
      <c r="B80" s="16" t="s">
        <v>35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"/>
      <c r="Q80" s="2"/>
    </row>
    <row r="81" spans="1:17" ht="15.6">
      <c r="A81" s="11" t="s">
        <v>4</v>
      </c>
      <c r="B81" s="11" t="s">
        <v>56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"/>
      <c r="Q81" s="2"/>
    </row>
    <row r="82" spans="1:17" s="2" customFormat="1" ht="15.6">
      <c r="A82" s="11" t="s">
        <v>6</v>
      </c>
      <c r="B82" s="11" t="s">
        <v>7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"/>
    </row>
    <row r="83" spans="1:17" s="2" customFormat="1" ht="15.6">
      <c r="A83" s="11" t="s">
        <v>8</v>
      </c>
      <c r="B83" s="11">
        <v>-1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/>
      <c r="Q83"/>
    </row>
    <row r="84" spans="1:17" s="2" customFormat="1" ht="15.6">
      <c r="A84" s="11" t="s">
        <v>9</v>
      </c>
      <c r="B84" s="11" t="s">
        <v>10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/>
      <c r="Q84"/>
    </row>
    <row r="85" spans="1:17" s="2" customFormat="1" ht="15.6">
      <c r="A85" s="11" t="s">
        <v>11</v>
      </c>
      <c r="B85" s="11" t="s">
        <v>57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/>
      <c r="Q85"/>
    </row>
    <row r="86" spans="1:17" s="2" customFormat="1" ht="15.6">
      <c r="A86" s="11" t="s">
        <v>13</v>
      </c>
      <c r="B86" s="11" t="s">
        <v>14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/>
      <c r="Q86"/>
    </row>
    <row r="87" spans="1:17" s="2" customFormat="1" ht="15.6">
      <c r="A87" s="11" t="s">
        <v>15</v>
      </c>
      <c r="B87" s="11" t="s">
        <v>15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/>
      <c r="Q87"/>
    </row>
    <row r="88" spans="1:17" s="2" customFormat="1" ht="15.6">
      <c r="A88" s="16" t="s">
        <v>17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/>
      <c r="Q88"/>
    </row>
    <row r="89" spans="1:17" s="2" customFormat="1" ht="15.6">
      <c r="A89" s="16" t="s">
        <v>18</v>
      </c>
      <c r="B89" s="16" t="s">
        <v>19</v>
      </c>
      <c r="C89" s="16" t="s">
        <v>6</v>
      </c>
      <c r="D89" s="16" t="s">
        <v>15</v>
      </c>
      <c r="E89" s="16" t="s">
        <v>20</v>
      </c>
      <c r="F89" s="16" t="s">
        <v>13</v>
      </c>
      <c r="G89" s="16" t="s">
        <v>11</v>
      </c>
      <c r="H89" s="16" t="s">
        <v>4</v>
      </c>
      <c r="I89" s="16" t="s">
        <v>21</v>
      </c>
      <c r="J89" s="16" t="s">
        <v>22</v>
      </c>
      <c r="K89" s="16" t="s">
        <v>23</v>
      </c>
      <c r="L89" s="16" t="s">
        <v>24</v>
      </c>
      <c r="M89" s="16" t="s">
        <v>25</v>
      </c>
      <c r="N89" s="16" t="s">
        <v>26</v>
      </c>
      <c r="O89" s="16" t="s">
        <v>27</v>
      </c>
      <c r="P89"/>
      <c r="Q89"/>
    </row>
    <row r="90" spans="1:17" s="2" customFormat="1" ht="30.95">
      <c r="A90" s="12" t="str">
        <f>B80</f>
        <v>treatment of used solide oxide cell, cathode recovery, nitric acid route</v>
      </c>
      <c r="B90" s="11">
        <v>-1</v>
      </c>
      <c r="C90" s="11" t="s">
        <v>7</v>
      </c>
      <c r="D90" s="11" t="str">
        <f>B87</f>
        <v>unit</v>
      </c>
      <c r="E90" s="11"/>
      <c r="F90" s="11" t="s">
        <v>28</v>
      </c>
      <c r="G90" s="11" t="str">
        <f>B85</f>
        <v>waste LSC cathode from used solide oxide cell</v>
      </c>
      <c r="H90" s="12" t="s">
        <v>58</v>
      </c>
      <c r="I90" s="11"/>
      <c r="J90" s="11"/>
      <c r="K90" s="11"/>
      <c r="L90" s="11"/>
      <c r="M90" s="11"/>
      <c r="N90" s="11"/>
      <c r="O90" s="11"/>
      <c r="P90"/>
      <c r="Q90"/>
    </row>
    <row r="91" spans="1:17" s="2" customFormat="1" ht="15.6">
      <c r="A91" s="12" t="s">
        <v>59</v>
      </c>
      <c r="B91" s="15">
        <v>5.3</v>
      </c>
      <c r="C91" s="11" t="s">
        <v>43</v>
      </c>
      <c r="D91" s="11" t="s">
        <v>16</v>
      </c>
      <c r="E91" s="11"/>
      <c r="F91" s="11" t="s">
        <v>46</v>
      </c>
      <c r="G91" s="11" t="s">
        <v>60</v>
      </c>
      <c r="H91" s="12" t="s">
        <v>61</v>
      </c>
      <c r="I91" s="11"/>
      <c r="J91" s="11"/>
      <c r="K91" s="11"/>
      <c r="L91" s="11"/>
      <c r="M91" s="11"/>
      <c r="N91" s="11"/>
      <c r="O91" s="11"/>
      <c r="P91" s="1"/>
    </row>
    <row r="92" spans="1:17" s="2" customFormat="1" ht="30.95">
      <c r="A92" s="12" t="s">
        <v>62</v>
      </c>
      <c r="B92" s="13">
        <f>1.11*9.53/1000</f>
        <v>1.0578300000000001E-2</v>
      </c>
      <c r="C92" s="11" t="s">
        <v>7</v>
      </c>
      <c r="D92" s="11" t="s">
        <v>16</v>
      </c>
      <c r="E92" s="11"/>
      <c r="F92" s="11" t="s">
        <v>46</v>
      </c>
      <c r="G92" s="11" t="s">
        <v>63</v>
      </c>
      <c r="H92" s="12" t="s">
        <v>64</v>
      </c>
      <c r="I92" s="11"/>
      <c r="J92" s="11"/>
      <c r="K92" s="11"/>
      <c r="L92" s="11"/>
      <c r="M92" s="11"/>
      <c r="N92" s="11"/>
      <c r="O92" s="11"/>
      <c r="P92" s="1"/>
    </row>
    <row r="93" spans="1:17" s="2" customFormat="1" ht="30.95">
      <c r="A93" s="12" t="s">
        <v>65</v>
      </c>
      <c r="B93" s="13">
        <f>43.4*1.39</f>
        <v>60.325999999999993</v>
      </c>
      <c r="C93" s="11" t="s">
        <v>66</v>
      </c>
      <c r="D93" s="11" t="s">
        <v>16</v>
      </c>
      <c r="E93" s="11"/>
      <c r="F93" s="11" t="s">
        <v>46</v>
      </c>
      <c r="G93" s="12" t="s">
        <v>67</v>
      </c>
      <c r="H93" s="12" t="s">
        <v>68</v>
      </c>
      <c r="I93" s="11"/>
      <c r="J93" s="11"/>
      <c r="K93" s="11"/>
      <c r="L93" s="11"/>
      <c r="M93" s="11"/>
      <c r="N93" s="11"/>
      <c r="O93" s="11"/>
      <c r="P93" s="1"/>
    </row>
    <row r="94" spans="1:17" s="2" customFormat="1" ht="15.6">
      <c r="A94" s="12" t="s">
        <v>69</v>
      </c>
      <c r="B94" s="13">
        <f>59.38*1.43</f>
        <v>84.913399999999996</v>
      </c>
      <c r="C94" s="11" t="s">
        <v>7</v>
      </c>
      <c r="D94" s="11" t="s">
        <v>16</v>
      </c>
      <c r="E94" s="11"/>
      <c r="F94" s="11" t="s">
        <v>46</v>
      </c>
      <c r="G94" s="12" t="s">
        <v>70</v>
      </c>
      <c r="H94" s="12" t="s">
        <v>71</v>
      </c>
      <c r="I94" s="11"/>
      <c r="J94" s="11"/>
      <c r="K94" s="11"/>
      <c r="L94" s="11"/>
      <c r="M94" s="11"/>
      <c r="N94" s="11"/>
      <c r="O94" s="11"/>
      <c r="P94" s="1"/>
    </row>
    <row r="95" spans="1:17" ht="30.95">
      <c r="A95" s="12" t="s">
        <v>72</v>
      </c>
      <c r="B95" s="13">
        <f>6.88/1000</f>
        <v>6.8799999999999998E-3</v>
      </c>
      <c r="C95" s="11" t="s">
        <v>73</v>
      </c>
      <c r="D95" s="11" t="s">
        <v>16</v>
      </c>
      <c r="E95" s="11"/>
      <c r="F95" s="11" t="s">
        <v>46</v>
      </c>
      <c r="G95" s="12" t="s">
        <v>74</v>
      </c>
      <c r="H95" s="12" t="s">
        <v>58</v>
      </c>
      <c r="I95" s="11"/>
      <c r="J95" s="11"/>
      <c r="K95" s="11"/>
      <c r="L95" s="11"/>
      <c r="M95" s="11"/>
      <c r="N95" s="11"/>
      <c r="O95" s="11"/>
      <c r="P95" s="1"/>
      <c r="Q95" s="2"/>
    </row>
    <row r="96" spans="1:17" ht="15.6">
      <c r="A96" s="12" t="s">
        <v>75</v>
      </c>
      <c r="B96" s="13">
        <v>10.452999999999999</v>
      </c>
      <c r="C96" s="11" t="s">
        <v>7</v>
      </c>
      <c r="D96" s="11" t="s">
        <v>76</v>
      </c>
      <c r="E96" s="11"/>
      <c r="F96" s="11" t="s">
        <v>46</v>
      </c>
      <c r="G96" s="12" t="s">
        <v>77</v>
      </c>
      <c r="H96" s="12" t="s">
        <v>78</v>
      </c>
      <c r="I96" s="11"/>
      <c r="J96" s="11"/>
      <c r="K96" s="11"/>
      <c r="L96" s="11"/>
      <c r="M96" s="11"/>
      <c r="N96" s="11"/>
      <c r="O96" s="11"/>
      <c r="P96" s="1"/>
      <c r="Q96" s="2"/>
    </row>
    <row r="97" spans="1:17" ht="30.95">
      <c r="A97" s="14" t="s">
        <v>49</v>
      </c>
      <c r="B97" s="13">
        <f>-55.15/1000</f>
        <v>-5.5149999999999998E-2</v>
      </c>
      <c r="C97" s="11" t="s">
        <v>43</v>
      </c>
      <c r="D97" s="11" t="s">
        <v>16</v>
      </c>
      <c r="E97" s="11"/>
      <c r="F97" s="11" t="s">
        <v>46</v>
      </c>
      <c r="G97" s="12" t="s">
        <v>50</v>
      </c>
      <c r="H97" s="12" t="s">
        <v>79</v>
      </c>
      <c r="I97" s="11"/>
      <c r="J97" s="11"/>
      <c r="K97" s="11"/>
      <c r="L97" s="11"/>
      <c r="M97" s="11"/>
      <c r="N97" s="11"/>
      <c r="O97" s="11"/>
      <c r="P97" s="1"/>
      <c r="Q97" s="2"/>
    </row>
    <row r="98" spans="1:17" ht="30.95">
      <c r="A98" s="14" t="s">
        <v>80</v>
      </c>
      <c r="B98" s="13">
        <f>-5.3/1000</f>
        <v>-5.3E-3</v>
      </c>
      <c r="C98" s="11" t="s">
        <v>43</v>
      </c>
      <c r="D98" s="11" t="s">
        <v>81</v>
      </c>
      <c r="E98" s="11"/>
      <c r="F98" s="11" t="s">
        <v>46</v>
      </c>
      <c r="G98" s="12" t="s">
        <v>82</v>
      </c>
      <c r="H98" s="12" t="s">
        <v>83</v>
      </c>
      <c r="I98" s="11"/>
      <c r="J98" s="11"/>
      <c r="K98" s="11"/>
      <c r="L98" s="11"/>
      <c r="M98" s="11"/>
      <c r="N98" s="11"/>
      <c r="O98" s="11"/>
      <c r="P98" s="1"/>
      <c r="Q98" s="2"/>
    </row>
    <row r="99" spans="1:17" ht="30.95">
      <c r="A99" s="14" t="s">
        <v>84</v>
      </c>
      <c r="B99" s="13">
        <v>-0.11912</v>
      </c>
      <c r="C99" s="11" t="s">
        <v>43</v>
      </c>
      <c r="D99" s="11" t="s">
        <v>16</v>
      </c>
      <c r="E99" s="11"/>
      <c r="F99" s="11" t="s">
        <v>46</v>
      </c>
      <c r="G99" s="12" t="s">
        <v>85</v>
      </c>
      <c r="H99" s="12" t="s">
        <v>86</v>
      </c>
      <c r="I99" s="11"/>
      <c r="J99" s="11"/>
      <c r="K99" s="11"/>
      <c r="L99" s="11"/>
      <c r="M99" s="11"/>
      <c r="N99" s="11"/>
      <c r="O99" s="11"/>
      <c r="P99" s="1"/>
      <c r="Q99" s="2"/>
    </row>
    <row r="101" spans="1:17" ht="15.6">
      <c r="A101" s="16" t="s">
        <v>2</v>
      </c>
      <c r="B101" s="16" t="s">
        <v>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7" ht="15.6">
      <c r="A102" s="11" t="s">
        <v>4</v>
      </c>
      <c r="B102" s="11" t="s">
        <v>87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7" ht="15.6">
      <c r="A103" s="11" t="s">
        <v>6</v>
      </c>
      <c r="B103" s="11" t="s">
        <v>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7" ht="15.6">
      <c r="A104" s="11" t="s">
        <v>8</v>
      </c>
      <c r="B104" s="11">
        <v>-1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7" ht="15.6">
      <c r="A105" s="11" t="s">
        <v>9</v>
      </c>
      <c r="B105" s="11" t="s">
        <v>10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7" ht="15.6">
      <c r="A106" s="11" t="s">
        <v>11</v>
      </c>
      <c r="B106" s="11" t="s">
        <v>88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7" ht="15.6">
      <c r="A107" s="11" t="s">
        <v>13</v>
      </c>
      <c r="B107" s="11" t="s">
        <v>14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7" ht="15.6">
      <c r="A108" s="11" t="s">
        <v>15</v>
      </c>
      <c r="B108" s="11" t="s">
        <v>15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7" ht="15.6">
      <c r="A109" s="16" t="s">
        <v>17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7" ht="15.6">
      <c r="A110" s="16" t="s">
        <v>18</v>
      </c>
      <c r="B110" s="16" t="s">
        <v>19</v>
      </c>
      <c r="C110" s="16" t="s">
        <v>6</v>
      </c>
      <c r="D110" s="16" t="s">
        <v>15</v>
      </c>
      <c r="E110" s="16" t="s">
        <v>20</v>
      </c>
      <c r="F110" s="16" t="s">
        <v>13</v>
      </c>
      <c r="G110" s="16" t="s">
        <v>11</v>
      </c>
      <c r="H110" s="16" t="s">
        <v>4</v>
      </c>
      <c r="I110" s="16" t="s">
        <v>21</v>
      </c>
      <c r="J110" s="16" t="s">
        <v>22</v>
      </c>
      <c r="K110" s="16" t="s">
        <v>23</v>
      </c>
      <c r="L110" s="16" t="s">
        <v>24</v>
      </c>
      <c r="M110" s="16" t="s">
        <v>25</v>
      </c>
      <c r="N110" s="16" t="s">
        <v>26</v>
      </c>
      <c r="O110" s="16" t="s">
        <v>27</v>
      </c>
    </row>
    <row r="111" spans="1:17" ht="30.95">
      <c r="A111" s="12" t="str">
        <f>B101</f>
        <v>treatment of used solide oxide cell, anode recovery,  hydrothermal treatment</v>
      </c>
      <c r="B111" s="11">
        <v>-1</v>
      </c>
      <c r="C111" s="11" t="s">
        <v>7</v>
      </c>
      <c r="D111" s="11" t="str">
        <f>B108</f>
        <v>unit</v>
      </c>
      <c r="E111" s="11"/>
      <c r="F111" s="11" t="s">
        <v>28</v>
      </c>
      <c r="G111" s="11" t="str">
        <f>B106</f>
        <v>waste electrode from used solid oxide cell</v>
      </c>
      <c r="H111" s="12" t="s">
        <v>89</v>
      </c>
      <c r="I111" s="11"/>
      <c r="J111" s="11"/>
      <c r="K111" s="11"/>
      <c r="L111" s="11"/>
      <c r="M111" s="11"/>
      <c r="N111" s="11"/>
      <c r="O111" s="11"/>
    </row>
    <row r="112" spans="1:17" ht="15.6">
      <c r="A112" s="12" t="s">
        <v>59</v>
      </c>
      <c r="B112" s="15">
        <v>1.56</v>
      </c>
      <c r="C112" s="11" t="s">
        <v>43</v>
      </c>
      <c r="D112" s="11" t="s">
        <v>16</v>
      </c>
      <c r="E112" s="11"/>
      <c r="F112" s="11" t="s">
        <v>46</v>
      </c>
      <c r="G112" s="11" t="s">
        <v>60</v>
      </c>
      <c r="H112" s="11" t="s">
        <v>90</v>
      </c>
      <c r="I112" s="11"/>
      <c r="J112" s="11"/>
      <c r="K112" s="11"/>
      <c r="L112" s="11"/>
      <c r="M112" s="11"/>
      <c r="N112" s="11"/>
      <c r="O112" s="11"/>
    </row>
    <row r="113" spans="1:15" ht="30.95">
      <c r="A113" s="12" t="s">
        <v>65</v>
      </c>
      <c r="B113" s="13">
        <f>48.96/1000</f>
        <v>4.8960000000000004E-2</v>
      </c>
      <c r="C113" s="11" t="s">
        <v>66</v>
      </c>
      <c r="D113" s="11" t="s">
        <v>16</v>
      </c>
      <c r="E113" s="11"/>
      <c r="F113" s="11" t="s">
        <v>46</v>
      </c>
      <c r="G113" s="12" t="s">
        <v>67</v>
      </c>
      <c r="H113" s="11"/>
      <c r="I113" s="11"/>
      <c r="J113" s="11"/>
      <c r="K113" s="11"/>
      <c r="L113" s="11"/>
      <c r="M113" s="11"/>
      <c r="N113" s="11"/>
      <c r="O113" s="11"/>
    </row>
    <row r="114" spans="1:15" ht="15.6">
      <c r="A114" s="12" t="s">
        <v>69</v>
      </c>
      <c r="B114" s="13">
        <f>9.61/1000</f>
        <v>9.6099999999999988E-3</v>
      </c>
      <c r="C114" s="11" t="s">
        <v>7</v>
      </c>
      <c r="D114" s="11" t="s">
        <v>16</v>
      </c>
      <c r="E114" s="11"/>
      <c r="F114" s="11" t="s">
        <v>46</v>
      </c>
      <c r="G114" s="12" t="s">
        <v>70</v>
      </c>
      <c r="H114" s="11"/>
      <c r="I114" s="11"/>
      <c r="J114" s="11"/>
      <c r="K114" s="11"/>
      <c r="L114" s="11"/>
      <c r="M114" s="11"/>
      <c r="N114" s="11"/>
      <c r="O114" s="11"/>
    </row>
    <row r="115" spans="1:15" ht="15.6">
      <c r="A115" s="12" t="s">
        <v>75</v>
      </c>
      <c r="B115" s="13">
        <v>6.36</v>
      </c>
      <c r="C115" s="11" t="s">
        <v>7</v>
      </c>
      <c r="D115" s="11" t="s">
        <v>76</v>
      </c>
      <c r="E115" s="11"/>
      <c r="F115" s="11" t="s">
        <v>46</v>
      </c>
      <c r="G115" s="12" t="s">
        <v>77</v>
      </c>
      <c r="H115" s="11" t="s">
        <v>91</v>
      </c>
      <c r="I115" s="11"/>
      <c r="J115" s="11"/>
      <c r="K115" s="11"/>
      <c r="L115" s="11"/>
      <c r="M115" s="11"/>
      <c r="N115" s="11"/>
      <c r="O115" s="11"/>
    </row>
    <row r="116" spans="1:15" ht="30.95">
      <c r="A116" s="14" t="s">
        <v>49</v>
      </c>
      <c r="B116" s="13">
        <f>-2.04/1000</f>
        <v>-2.0400000000000001E-3</v>
      </c>
      <c r="C116" s="11" t="s">
        <v>43</v>
      </c>
      <c r="D116" s="11" t="s">
        <v>16</v>
      </c>
      <c r="E116" s="11"/>
      <c r="F116" s="11" t="s">
        <v>46</v>
      </c>
      <c r="G116" s="12" t="s">
        <v>50</v>
      </c>
      <c r="H116" s="11" t="s">
        <v>92</v>
      </c>
      <c r="I116" s="11"/>
      <c r="J116" s="11"/>
      <c r="K116" s="11"/>
      <c r="L116" s="11"/>
      <c r="M116" s="11"/>
      <c r="N116" s="11"/>
      <c r="O116" s="11"/>
    </row>
    <row r="117" spans="1:15" ht="30.95">
      <c r="A117" s="14" t="s">
        <v>80</v>
      </c>
      <c r="B117" s="13">
        <f>-1.57/1000</f>
        <v>-1.57E-3</v>
      </c>
      <c r="C117" s="11" t="s">
        <v>43</v>
      </c>
      <c r="D117" s="11" t="s">
        <v>81</v>
      </c>
      <c r="E117" s="11"/>
      <c r="F117" s="11" t="s">
        <v>46</v>
      </c>
      <c r="G117" s="12" t="s">
        <v>82</v>
      </c>
      <c r="H117" s="11" t="s">
        <v>93</v>
      </c>
      <c r="I117" s="11"/>
      <c r="J117" s="11"/>
      <c r="K117" s="11"/>
      <c r="L117" s="11"/>
      <c r="M117" s="11"/>
      <c r="N117" s="11"/>
      <c r="O117" s="11"/>
    </row>
    <row r="118" spans="1:15" ht="30.95">
      <c r="A118" s="14" t="s">
        <v>84</v>
      </c>
      <c r="B118" s="13">
        <v>-0.5857</v>
      </c>
      <c r="C118" s="11" t="s">
        <v>43</v>
      </c>
      <c r="D118" s="11" t="s">
        <v>16</v>
      </c>
      <c r="E118" s="11"/>
      <c r="F118" s="11" t="s">
        <v>46</v>
      </c>
      <c r="G118" s="12" t="s">
        <v>85</v>
      </c>
      <c r="H118" s="11" t="s">
        <v>94</v>
      </c>
      <c r="I118" s="11"/>
      <c r="J118" s="11"/>
      <c r="K118" s="11"/>
      <c r="L118" s="11"/>
      <c r="M118" s="11"/>
      <c r="N118" s="11"/>
      <c r="O1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Kandiyoti Eskenazi Selin</cp:lastModifiedBy>
  <cp:revision/>
  <dcterms:created xsi:type="dcterms:W3CDTF">2015-06-05T18:19:34Z</dcterms:created>
  <dcterms:modified xsi:type="dcterms:W3CDTF">2025-08-28T12:24:52Z</dcterms:modified>
  <cp:category/>
  <cp:contentStatus/>
</cp:coreProperties>
</file>