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/>
  <xr:revisionPtr revIDLastSave="0" documentId="13_ncr:1_{A0D8B7E3-B8B4-4D36-AD44-AAF827AB40A9}" xr6:coauthVersionLast="47" xr6:coauthVersionMax="47" xr10:uidLastSave="{00000000-0000-0000-0000-000000000000}"/>
  <bookViews>
    <workbookView xWindow="-5415" yWindow="-21720" windowWidth="38640" windowHeight="21120" xr2:uid="{00000000-000D-0000-FFFF-FFFF00000000}"/>
  </bookViews>
  <sheets>
    <sheet name="Electrolyzer_AEC_EOL" sheetId="7" r:id="rId1"/>
  </sheets>
  <definedNames>
    <definedName name="btbl4fnb" localSheetId="0">Electrolyzer_AEC_EOL!$H$71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7" i="7" l="1"/>
  <c r="B86" i="7"/>
  <c r="G85" i="7"/>
  <c r="D85" i="7"/>
  <c r="C85" i="7"/>
  <c r="A85" i="7"/>
  <c r="B73" i="7"/>
  <c r="B72" i="7"/>
  <c r="B71" i="7"/>
  <c r="B70" i="7"/>
  <c r="B69" i="7"/>
  <c r="B68" i="7"/>
  <c r="B67" i="7"/>
  <c r="B66" i="7"/>
  <c r="B65" i="7"/>
  <c r="B64" i="7"/>
  <c r="G63" i="7"/>
  <c r="D63" i="7"/>
  <c r="A63" i="7"/>
  <c r="B50" i="7"/>
  <c r="G49" i="7"/>
  <c r="D49" i="7"/>
  <c r="C49" i="7"/>
  <c r="A49" i="7"/>
  <c r="G36" i="7"/>
  <c r="C36" i="7"/>
  <c r="B36" i="7"/>
  <c r="A36" i="7"/>
  <c r="G24" i="7"/>
  <c r="C24" i="7"/>
  <c r="B24" i="7"/>
  <c r="A24" i="7"/>
  <c r="C11" i="7"/>
  <c r="B11" i="7"/>
  <c r="A11" i="7"/>
</calcChain>
</file>

<file path=xl/sharedStrings.xml><?xml version="1.0" encoding="utf-8"?>
<sst xmlns="http://schemas.openxmlformats.org/spreadsheetml/2006/main" count="285" uniqueCount="79">
  <si>
    <t>Activity</t>
  </si>
  <si>
    <t>location</t>
  </si>
  <si>
    <t>production amount</t>
  </si>
  <si>
    <t>comment</t>
  </si>
  <si>
    <t>source</t>
  </si>
  <si>
    <t>reference product</t>
  </si>
  <si>
    <t>type</t>
  </si>
  <si>
    <t>process</t>
  </si>
  <si>
    <t>unit</t>
  </si>
  <si>
    <t>kilogram</t>
  </si>
  <si>
    <t>Exchanges</t>
  </si>
  <si>
    <t>name</t>
  </si>
  <si>
    <t>amount</t>
  </si>
  <si>
    <t>categories</t>
  </si>
  <si>
    <t>production</t>
  </si>
  <si>
    <t>technosphere</t>
  </si>
  <si>
    <t>CH</t>
  </si>
  <si>
    <t>kilowatt hour</t>
  </si>
  <si>
    <t>formula</t>
  </si>
  <si>
    <t>uncertainty type</t>
  </si>
  <si>
    <t>loc</t>
  </si>
  <si>
    <t>scale</t>
  </si>
  <si>
    <t>shape</t>
  </si>
  <si>
    <t>minimum</t>
  </si>
  <si>
    <t>maximum</t>
  </si>
  <si>
    <t>RER</t>
  </si>
  <si>
    <t>cubic meter</t>
  </si>
  <si>
    <t>sodium hydroxide, without water, in 50% solution state</t>
  </si>
  <si>
    <t>GLO</t>
  </si>
  <si>
    <t>water, deionised</t>
  </si>
  <si>
    <t>market for water, deionised</t>
  </si>
  <si>
    <t>treatment of wastewater, average, wastewater treatment</t>
  </si>
  <si>
    <t>wastewater, average</t>
  </si>
  <si>
    <t>municipal solid waste</t>
  </si>
  <si>
    <t>market for hydrogen peroxide, without water, in 50% solution state</t>
  </si>
  <si>
    <t>hydrogen peroxide, without water, in 50% solution state</t>
  </si>
  <si>
    <t>chlor-alkali electrolysis, average production</t>
  </si>
  <si>
    <t>electricity, low voltage</t>
  </si>
  <si>
    <t>nickel, class 1</t>
  </si>
  <si>
    <t>LCI data from Figure 3 according to Stropnik et al. (2019)</t>
  </si>
  <si>
    <t>Stropnik et al. (2019). Critical materials in PEMFC systems and a LCA analysis for the potential reduction of environmental impacts with EoL strategies</t>
  </si>
  <si>
    <t>treatment of used electrolyzer stack, 1MWe, AEC</t>
  </si>
  <si>
    <t xml:space="preserve">92% recovery rate is assumed according to Mori (2019) </t>
  </si>
  <si>
    <t>Mori et al. (2019). Case Studies with New Strategies in Dismantling and Recycling Stage</t>
  </si>
  <si>
    <t>treatment of metal part of electronics scrap, in copper, anode, by electrolytic refining</t>
  </si>
  <si>
    <t>SE</t>
  </si>
  <si>
    <t>treatment of used electrolyzer stack, 1MWe, AEC, platinum recovery, hydrometallurgy</t>
  </si>
  <si>
    <t>76% recovery rate is assumed according to Duclos (2017) and Stropnik (2019). For 1 unit of stack, we need 1.3kg platinum</t>
  </si>
  <si>
    <t>platinum</t>
  </si>
  <si>
    <t>96% recovery rate is assumed according to Stropnik (2019). For 1 unit of stack we need 75kg aluminium</t>
  </si>
  <si>
    <t>aluminium, cast alloy</t>
  </si>
  <si>
    <t>treatment of aluminium scrap, post-consumer, prepared for recycling, at refiner</t>
  </si>
  <si>
    <t>LCI data from Figure 3 according to Stropnik et al. (2019) for PEMFC platinum recovery is used as proxy for the AEC</t>
  </si>
  <si>
    <t>used electrolyzer stack, 1MWe, AEC</t>
  </si>
  <si>
    <t>for 1 unit of stack, modeled according to "electrolyzer production, 1MWe, AEC, Stack"</t>
  </si>
  <si>
    <t>waste platinum from used electrolyzer stack, 1MWe, AEC</t>
  </si>
  <si>
    <t>PEMFC platinum recovery activity is used as a proxy to recover the platinum in AEC. Platinum recovery for 1MWe electrolyzer stack for an input of 1.3kg platinum instead of 1.315kg</t>
  </si>
  <si>
    <t>For 1kWe fuel cell stack, platinum recovery. The treatment is modeled for 1kg Platinum recovery with 76% recovery rate --&gt; input 1.315kg platinum as input</t>
  </si>
  <si>
    <t>cyanex production</t>
  </si>
  <si>
    <t>cyanex</t>
  </si>
  <si>
    <t>market for hydrochloric acid, without water, in 30% solution state</t>
  </si>
  <si>
    <t>hydrochloric acid, without water, in 30% solution state</t>
  </si>
  <si>
    <t>market for 1-pentanol</t>
  </si>
  <si>
    <t>1-pentanol</t>
  </si>
  <si>
    <t>market for ammonium chloride</t>
  </si>
  <si>
    <t>ammonium chloride</t>
  </si>
  <si>
    <t>market for electricity, low voltage</t>
  </si>
  <si>
    <t>Electricity value taken from Duclos 2017 - Table 6</t>
  </si>
  <si>
    <t>treatment of hazardous waste, hazardous waste incineration</t>
  </si>
  <si>
    <t>hazardous waste, for incineration</t>
  </si>
  <si>
    <t>economic outflow</t>
  </si>
  <si>
    <t>market for phosphorus oxychloride</t>
  </si>
  <si>
    <t>phosphorus oxychloride</t>
  </si>
  <si>
    <t>economic inflow</t>
  </si>
  <si>
    <t>market for isohexane</t>
  </si>
  <si>
    <t>isohexane</t>
  </si>
  <si>
    <t>economic inflow, 2-methylpropane is replaced with isohexane</t>
  </si>
  <si>
    <t>treatment of municipal solid waste, municipal incineration FAE</t>
  </si>
  <si>
    <t>except for nickel, aluminium and platinum, other metals are incinerated (silver, zirconium, potassium, graphite, cobalt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</si>
</sst>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/>
    <xf numFmtId="0" fontId="1" fillId="0" borderId="0" xfId="1"/>
    <xf numFmtId="0" fontId="2" fillId="2" borderId="0" xfId="1" applyFont="1" applyFill="1"/>
    <xf numFmtId="0" fontId="1" fillId="2" borderId="0" xfId="1" applyFill="1"/>
    <xf numFmtId="0" fontId="2" fillId="3" borderId="0" xfId="1" applyFont="1" applyFill="1"/>
    <xf numFmtId="0" fontId="1" fillId="3" borderId="0" xfId="1" applyFill="1"/>
    <xf numFmtId="0" fontId="1" fillId="2" borderId="0" xfId="1" applyFill="1" applyAlignment="1">
      <alignment wrapText="1"/>
    </xf>
    <xf numFmtId="0" fontId="1" fillId="3" borderId="0" xfId="1" applyFill="1" applyAlignment="1">
      <alignment wrapText="1"/>
    </xf>
    <xf numFmtId="0" fontId="1" fillId="4" borderId="0" xfId="1" applyFill="1"/>
    <xf numFmtId="0" fontId="1" fillId="4" borderId="0" xfId="1" applyFill="1" applyAlignment="1">
      <alignment wrapText="1"/>
    </xf>
    <xf numFmtId="11" fontId="1" fillId="4" borderId="0" xfId="1" applyNumberFormat="1" applyFill="1"/>
    <xf numFmtId="11" fontId="1" fillId="4" borderId="0" xfId="1" applyNumberFormat="1" applyFill="1" applyAlignment="1">
      <alignment wrapText="1"/>
    </xf>
    <xf numFmtId="0" fontId="2" fillId="4" borderId="0" xfId="1" applyFont="1" applyFill="1"/>
    <xf numFmtId="0" fontId="1" fillId="0" borderId="0" xfId="1" applyAlignment="1">
      <alignment wrapText="1"/>
    </xf>
    <xf numFmtId="11" fontId="1" fillId="2" borderId="0" xfId="1" applyNumberFormat="1" applyFill="1"/>
    <xf numFmtId="2" fontId="1" fillId="2" borderId="0" xfId="1" applyNumberFormat="1" applyFill="1"/>
    <xf numFmtId="1" fontId="1" fillId="4" borderId="0" xfId="1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43797-B7F6-46C5-AD72-6ECC2A3EC1FA}">
  <dimension ref="A1:R87"/>
  <sheetViews>
    <sheetView tabSelected="1" zoomScale="44" zoomScaleNormal="45" workbookViewId="0">
      <selection activeCell="A2" sqref="A1:XFD2"/>
    </sheetView>
  </sheetViews>
  <sheetFormatPr defaultRowHeight="15" x14ac:dyDescent="0.25"/>
  <cols>
    <col min="1" max="1" width="48.5703125" customWidth="1"/>
    <col min="2" max="2" width="19.5703125" customWidth="1"/>
    <col min="3" max="3" width="29.85546875" bestFit="1" customWidth="1"/>
    <col min="4" max="4" width="13.140625" bestFit="1" customWidth="1"/>
    <col min="5" max="5" width="22.42578125" bestFit="1" customWidth="1"/>
    <col min="6" max="6" width="15" bestFit="1" customWidth="1"/>
    <col min="7" max="7" width="68.7109375" bestFit="1" customWidth="1"/>
    <col min="8" max="8" width="137" customWidth="1"/>
    <col min="9" max="9" width="8.140625" bestFit="1" customWidth="1"/>
    <col min="10" max="10" width="15.85546875" bestFit="1" customWidth="1"/>
    <col min="11" max="11" width="3.42578125" bestFit="1" customWidth="1"/>
    <col min="18" max="18" width="65.140625" customWidth="1"/>
  </cols>
  <sheetData>
    <row r="1" spans="1:18" s="2" customFormat="1" ht="15.75" x14ac:dyDescent="0.25">
      <c r="A1" s="5" t="s">
        <v>0</v>
      </c>
      <c r="B1" s="5" t="s">
        <v>41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1"/>
    </row>
    <row r="2" spans="1:18" s="2" customFormat="1" ht="15.75" x14ac:dyDescent="0.25">
      <c r="A2" s="6" t="s">
        <v>3</v>
      </c>
      <c r="B2" s="6" t="s">
        <v>42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8" s="2" customFormat="1" ht="15.75" x14ac:dyDescent="0.25">
      <c r="A3" s="6" t="s">
        <v>1</v>
      </c>
      <c r="B3" s="6" t="s">
        <v>25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8" s="2" customFormat="1" ht="15.75" x14ac:dyDescent="0.25">
      <c r="A4" s="6" t="s">
        <v>2</v>
      </c>
      <c r="B4" s="6">
        <v>1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R4" s="1"/>
    </row>
    <row r="5" spans="1:18" s="2" customFormat="1" ht="15.75" x14ac:dyDescent="0.25">
      <c r="A5" s="6" t="s">
        <v>4</v>
      </c>
      <c r="B5" s="6" t="s">
        <v>43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8" s="2" customFormat="1" ht="15.75" x14ac:dyDescent="0.25">
      <c r="A6" s="6" t="s">
        <v>5</v>
      </c>
      <c r="B6" s="6" t="s">
        <v>38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8" s="2" customFormat="1" ht="15.75" x14ac:dyDescent="0.25">
      <c r="A7" s="6" t="s">
        <v>6</v>
      </c>
      <c r="B7" s="6" t="s">
        <v>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8" s="2" customFormat="1" ht="15.75" x14ac:dyDescent="0.25">
      <c r="A8" s="6" t="s">
        <v>8</v>
      </c>
      <c r="B8" s="6" t="s">
        <v>9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8" s="2" customFormat="1" ht="15.75" x14ac:dyDescent="0.25">
      <c r="A9" s="5" t="s">
        <v>10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8" s="2" customFormat="1" ht="15.75" x14ac:dyDescent="0.25">
      <c r="A10" s="5" t="s">
        <v>11</v>
      </c>
      <c r="B10" s="5" t="s">
        <v>12</v>
      </c>
      <c r="C10" s="5" t="s">
        <v>1</v>
      </c>
      <c r="D10" s="5" t="s">
        <v>8</v>
      </c>
      <c r="E10" s="5" t="s">
        <v>13</v>
      </c>
      <c r="F10" s="5" t="s">
        <v>6</v>
      </c>
      <c r="G10" s="5" t="s">
        <v>5</v>
      </c>
      <c r="H10" s="5" t="s">
        <v>3</v>
      </c>
      <c r="I10" s="5" t="s">
        <v>18</v>
      </c>
      <c r="J10" s="5" t="s">
        <v>19</v>
      </c>
      <c r="K10" s="5" t="s">
        <v>20</v>
      </c>
      <c r="L10" s="5" t="s">
        <v>21</v>
      </c>
      <c r="M10" s="5" t="s">
        <v>22</v>
      </c>
      <c r="N10" s="5" t="s">
        <v>23</v>
      </c>
      <c r="O10" s="5" t="s">
        <v>24</v>
      </c>
    </row>
    <row r="11" spans="1:18" ht="15.75" x14ac:dyDescent="0.25">
      <c r="A11" s="8" t="str">
        <f>B1</f>
        <v>treatment of used electrolyzer stack, 1MWe, AEC</v>
      </c>
      <c r="B11" s="6">
        <f>160000/160000</f>
        <v>1</v>
      </c>
      <c r="C11" s="6" t="str">
        <f>B3</f>
        <v>RER</v>
      </c>
      <c r="D11" s="6" t="s">
        <v>9</v>
      </c>
      <c r="E11" s="6"/>
      <c r="F11" s="6" t="s">
        <v>14</v>
      </c>
      <c r="G11" s="6" t="s">
        <v>38</v>
      </c>
      <c r="H11" s="6"/>
      <c r="I11" s="6"/>
      <c r="J11" s="6"/>
      <c r="K11" s="6"/>
      <c r="L11" s="6"/>
      <c r="M11" s="6"/>
      <c r="N11" s="6"/>
      <c r="O11" s="6"/>
    </row>
    <row r="12" spans="1:18" ht="31.5" x14ac:dyDescent="0.25">
      <c r="A12" s="8" t="s">
        <v>44</v>
      </c>
      <c r="B12" s="6">
        <v>1</v>
      </c>
      <c r="C12" s="6" t="s">
        <v>45</v>
      </c>
      <c r="D12" s="6" t="s">
        <v>9</v>
      </c>
      <c r="E12" s="6"/>
      <c r="F12" s="6" t="s">
        <v>15</v>
      </c>
      <c r="G12" s="6" t="s">
        <v>38</v>
      </c>
      <c r="H12" s="6"/>
      <c r="I12" s="6"/>
      <c r="J12" s="6"/>
      <c r="K12" s="6"/>
      <c r="L12" s="6"/>
      <c r="M12" s="6"/>
      <c r="N12" s="6"/>
      <c r="O12" s="6"/>
    </row>
    <row r="14" spans="1:18" s="2" customFormat="1" ht="15.75" x14ac:dyDescent="0.25">
      <c r="A14" s="5" t="s">
        <v>0</v>
      </c>
      <c r="B14" s="5" t="s">
        <v>46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/>
      <c r="Q14"/>
    </row>
    <row r="15" spans="1:18" s="2" customFormat="1" ht="15.75" x14ac:dyDescent="0.25">
      <c r="A15" s="6" t="s">
        <v>3</v>
      </c>
      <c r="B15" s="6" t="s">
        <v>47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/>
      <c r="Q15"/>
    </row>
    <row r="16" spans="1:18" ht="15.75" x14ac:dyDescent="0.25">
      <c r="A16" s="6" t="s">
        <v>1</v>
      </c>
      <c r="B16" s="6" t="s">
        <v>25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7" ht="15.75" x14ac:dyDescent="0.25">
      <c r="A17" s="6" t="s">
        <v>2</v>
      </c>
      <c r="B17" s="6">
        <v>1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1"/>
      <c r="Q17" s="2"/>
    </row>
    <row r="18" spans="1:17" ht="15.75" x14ac:dyDescent="0.25">
      <c r="A18" s="6" t="s">
        <v>4</v>
      </c>
      <c r="B18" s="6" t="s">
        <v>40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1"/>
      <c r="Q18" s="2"/>
    </row>
    <row r="19" spans="1:17" ht="15.75" x14ac:dyDescent="0.25">
      <c r="A19" s="6" t="s">
        <v>5</v>
      </c>
      <c r="B19" s="6" t="s">
        <v>48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1"/>
      <c r="Q19" s="2"/>
    </row>
    <row r="20" spans="1:17" ht="15.75" x14ac:dyDescent="0.25">
      <c r="A20" s="6" t="s">
        <v>6</v>
      </c>
      <c r="B20" s="6" t="s">
        <v>7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1"/>
      <c r="Q20" s="2"/>
    </row>
    <row r="21" spans="1:17" ht="15.75" x14ac:dyDescent="0.25">
      <c r="A21" s="6" t="s">
        <v>8</v>
      </c>
      <c r="B21" s="6" t="s">
        <v>9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7" ht="15.75" x14ac:dyDescent="0.25">
      <c r="A22" s="5" t="s">
        <v>10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1"/>
      <c r="Q22" s="2"/>
    </row>
    <row r="23" spans="1:17" ht="15.75" x14ac:dyDescent="0.25">
      <c r="A23" s="5" t="s">
        <v>11</v>
      </c>
      <c r="B23" s="5" t="s">
        <v>12</v>
      </c>
      <c r="C23" s="5" t="s">
        <v>1</v>
      </c>
      <c r="D23" s="5" t="s">
        <v>8</v>
      </c>
      <c r="E23" s="5" t="s">
        <v>13</v>
      </c>
      <c r="F23" s="5" t="s">
        <v>6</v>
      </c>
      <c r="G23" s="5" t="s">
        <v>5</v>
      </c>
      <c r="H23" s="5" t="s">
        <v>3</v>
      </c>
      <c r="I23" s="5" t="s">
        <v>18</v>
      </c>
      <c r="J23" s="5" t="s">
        <v>19</v>
      </c>
      <c r="K23" s="5" t="s">
        <v>20</v>
      </c>
      <c r="L23" s="5" t="s">
        <v>21</v>
      </c>
      <c r="M23" s="5" t="s">
        <v>22</v>
      </c>
      <c r="N23" s="5" t="s">
        <v>23</v>
      </c>
      <c r="O23" s="5" t="s">
        <v>24</v>
      </c>
      <c r="P23" s="1"/>
      <c r="Q23" s="2"/>
    </row>
    <row r="24" spans="1:17" s="2" customFormat="1" ht="31.5" x14ac:dyDescent="0.25">
      <c r="A24" s="8" t="str">
        <f>B14</f>
        <v>treatment of used electrolyzer stack, 1MWe, AEC, platinum recovery, hydrometallurgy</v>
      </c>
      <c r="B24" s="6">
        <f>160000/160000</f>
        <v>1</v>
      </c>
      <c r="C24" s="6" t="str">
        <f>B16</f>
        <v>RER</v>
      </c>
      <c r="D24" s="6" t="s">
        <v>9</v>
      </c>
      <c r="E24" s="6"/>
      <c r="F24" s="6" t="s">
        <v>14</v>
      </c>
      <c r="G24" s="6" t="str">
        <f>B19</f>
        <v>platinum</v>
      </c>
      <c r="H24" s="6"/>
      <c r="I24" s="6"/>
      <c r="J24" s="6"/>
      <c r="K24" s="6"/>
      <c r="L24" s="6"/>
      <c r="M24" s="6"/>
      <c r="N24" s="6"/>
      <c r="O24" s="6"/>
      <c r="P24" s="1"/>
    </row>
    <row r="25" spans="1:17" s="2" customFormat="1" ht="15.75" x14ac:dyDescent="0.25">
      <c r="A25" s="14"/>
      <c r="P25" s="1"/>
    </row>
    <row r="26" spans="1:17" ht="15.75" x14ac:dyDescent="0.25">
      <c r="A26" s="5" t="s">
        <v>0</v>
      </c>
      <c r="B26" s="5" t="s">
        <v>41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1"/>
      <c r="Q26" s="2"/>
    </row>
    <row r="27" spans="1:17" s="2" customFormat="1" ht="15.75" x14ac:dyDescent="0.25">
      <c r="A27" s="6" t="s">
        <v>3</v>
      </c>
      <c r="B27" s="6" t="s">
        <v>49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1"/>
    </row>
    <row r="28" spans="1:17" s="2" customFormat="1" ht="15.75" x14ac:dyDescent="0.25">
      <c r="A28" s="6" t="s">
        <v>1</v>
      </c>
      <c r="B28" s="6" t="s">
        <v>25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"/>
    </row>
    <row r="29" spans="1:17" s="2" customFormat="1" ht="15.75" x14ac:dyDescent="0.25">
      <c r="A29" s="6" t="s">
        <v>2</v>
      </c>
      <c r="B29" s="6">
        <v>1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"/>
    </row>
    <row r="30" spans="1:17" s="2" customFormat="1" ht="15.75" x14ac:dyDescent="0.25">
      <c r="A30" s="6" t="s">
        <v>4</v>
      </c>
      <c r="B30" s="6" t="s">
        <v>40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1"/>
    </row>
    <row r="31" spans="1:17" s="2" customFormat="1" ht="15.75" x14ac:dyDescent="0.25">
      <c r="A31" s="6" t="s">
        <v>5</v>
      </c>
      <c r="B31" s="6" t="s">
        <v>50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1"/>
    </row>
    <row r="32" spans="1:17" s="2" customFormat="1" ht="15.75" x14ac:dyDescent="0.25">
      <c r="A32" s="6" t="s">
        <v>6</v>
      </c>
      <c r="B32" s="6" t="s">
        <v>7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/>
      <c r="Q32"/>
    </row>
    <row r="33" spans="1:17" s="2" customFormat="1" ht="15.75" x14ac:dyDescent="0.25">
      <c r="A33" s="6" t="s">
        <v>8</v>
      </c>
      <c r="B33" s="6" t="s">
        <v>9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/>
      <c r="Q33"/>
    </row>
    <row r="34" spans="1:17" s="2" customFormat="1" ht="15.75" x14ac:dyDescent="0.25">
      <c r="A34" s="5" t="s">
        <v>10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/>
      <c r="Q34"/>
    </row>
    <row r="35" spans="1:17" ht="15.75" x14ac:dyDescent="0.25">
      <c r="A35" s="5" t="s">
        <v>11</v>
      </c>
      <c r="B35" s="5" t="s">
        <v>12</v>
      </c>
      <c r="C35" s="5" t="s">
        <v>1</v>
      </c>
      <c r="D35" s="5" t="s">
        <v>8</v>
      </c>
      <c r="E35" s="5" t="s">
        <v>13</v>
      </c>
      <c r="F35" s="5" t="s">
        <v>6</v>
      </c>
      <c r="G35" s="5" t="s">
        <v>5</v>
      </c>
      <c r="H35" s="5" t="s">
        <v>3</v>
      </c>
      <c r="I35" s="5" t="s">
        <v>18</v>
      </c>
      <c r="J35" s="5" t="s">
        <v>19</v>
      </c>
      <c r="K35" s="5" t="s">
        <v>20</v>
      </c>
      <c r="L35" s="5" t="s">
        <v>21</v>
      </c>
      <c r="M35" s="5" t="s">
        <v>22</v>
      </c>
      <c r="N35" s="5" t="s">
        <v>23</v>
      </c>
      <c r="O35" s="5" t="s">
        <v>24</v>
      </c>
    </row>
    <row r="36" spans="1:17" ht="15.75" x14ac:dyDescent="0.25">
      <c r="A36" s="8" t="str">
        <f>B26</f>
        <v>treatment of used electrolyzer stack, 1MWe, AEC</v>
      </c>
      <c r="B36" s="6">
        <f>160000/160000</f>
        <v>1</v>
      </c>
      <c r="C36" s="6" t="str">
        <f>B28</f>
        <v>RER</v>
      </c>
      <c r="D36" s="6" t="s">
        <v>9</v>
      </c>
      <c r="E36" s="6"/>
      <c r="F36" s="6" t="s">
        <v>14</v>
      </c>
      <c r="G36" s="6" t="str">
        <f>B31</f>
        <v>aluminium, cast alloy</v>
      </c>
      <c r="H36" s="6"/>
      <c r="I36" s="6"/>
      <c r="J36" s="6"/>
      <c r="K36" s="6"/>
      <c r="L36" s="6"/>
      <c r="M36" s="6"/>
      <c r="N36" s="6"/>
      <c r="O36" s="6"/>
      <c r="P36" s="1"/>
      <c r="Q36" s="2"/>
    </row>
    <row r="37" spans="1:17" ht="31.5" x14ac:dyDescent="0.25">
      <c r="A37" s="8" t="s">
        <v>51</v>
      </c>
      <c r="B37" s="6">
        <v>1</v>
      </c>
      <c r="C37" s="6" t="s">
        <v>25</v>
      </c>
      <c r="D37" s="6" t="s">
        <v>9</v>
      </c>
      <c r="E37" s="6"/>
      <c r="F37" s="6" t="s">
        <v>15</v>
      </c>
      <c r="G37" s="6" t="s">
        <v>50</v>
      </c>
      <c r="H37" s="6"/>
      <c r="I37" s="6"/>
      <c r="J37" s="6"/>
      <c r="K37" s="6"/>
      <c r="L37" s="6"/>
      <c r="M37" s="6"/>
      <c r="N37" s="6"/>
      <c r="O37" s="6"/>
      <c r="P37" s="1"/>
      <c r="Q37" s="2"/>
    </row>
    <row r="38" spans="1:17" ht="15.7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1"/>
      <c r="Q38" s="2"/>
    </row>
    <row r="39" spans="1:17" ht="15.75" x14ac:dyDescent="0.25">
      <c r="A39" s="3" t="s">
        <v>0</v>
      </c>
      <c r="B39" s="3" t="s">
        <v>41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1"/>
      <c r="Q39" s="2"/>
    </row>
    <row r="40" spans="1:17" ht="15.75" x14ac:dyDescent="0.25">
      <c r="A40" s="4" t="s">
        <v>3</v>
      </c>
      <c r="B40" s="4" t="s">
        <v>52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1"/>
      <c r="Q40" s="2"/>
    </row>
    <row r="41" spans="1:17" s="2" customFormat="1" ht="15.75" x14ac:dyDescent="0.25">
      <c r="A41" s="4" t="s">
        <v>1</v>
      </c>
      <c r="B41" s="4" t="s">
        <v>25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1"/>
    </row>
    <row r="42" spans="1:17" s="2" customFormat="1" ht="15.75" x14ac:dyDescent="0.25">
      <c r="A42" s="4" t="s">
        <v>2</v>
      </c>
      <c r="B42" s="4">
        <v>-1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/>
      <c r="Q42"/>
    </row>
    <row r="43" spans="1:17" s="2" customFormat="1" ht="15.75" x14ac:dyDescent="0.25">
      <c r="A43" s="4" t="s">
        <v>4</v>
      </c>
      <c r="B43" s="4" t="s">
        <v>40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/>
      <c r="Q43"/>
    </row>
    <row r="44" spans="1:17" s="2" customFormat="1" ht="15.75" x14ac:dyDescent="0.25">
      <c r="A44" s="4" t="s">
        <v>5</v>
      </c>
      <c r="B44" s="4" t="s">
        <v>53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/>
      <c r="Q44"/>
    </row>
    <row r="45" spans="1:17" ht="15.75" x14ac:dyDescent="0.25">
      <c r="A45" s="4" t="s">
        <v>6</v>
      </c>
      <c r="B45" s="4" t="s">
        <v>7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  <row r="46" spans="1:17" s="2" customFormat="1" ht="15.75" x14ac:dyDescent="0.25">
      <c r="A46" s="4" t="s">
        <v>8</v>
      </c>
      <c r="B46" s="4" t="s">
        <v>8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/>
      <c r="Q46"/>
    </row>
    <row r="47" spans="1:17" s="2" customFormat="1" ht="15.75" x14ac:dyDescent="0.25">
      <c r="A47" s="3" t="s">
        <v>10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/>
      <c r="Q47"/>
    </row>
    <row r="48" spans="1:17" s="2" customFormat="1" ht="15.75" x14ac:dyDescent="0.25">
      <c r="A48" s="3" t="s">
        <v>11</v>
      </c>
      <c r="B48" s="3" t="s">
        <v>12</v>
      </c>
      <c r="C48" s="3" t="s">
        <v>1</v>
      </c>
      <c r="D48" s="3" t="s">
        <v>8</v>
      </c>
      <c r="E48" s="3" t="s">
        <v>13</v>
      </c>
      <c r="F48" s="3" t="s">
        <v>6</v>
      </c>
      <c r="G48" s="3" t="s">
        <v>5</v>
      </c>
      <c r="H48" s="3" t="s">
        <v>3</v>
      </c>
      <c r="I48" s="3" t="s">
        <v>18</v>
      </c>
      <c r="J48" s="3" t="s">
        <v>19</v>
      </c>
      <c r="K48" s="3" t="s">
        <v>20</v>
      </c>
      <c r="L48" s="3" t="s">
        <v>21</v>
      </c>
      <c r="M48" s="3" t="s">
        <v>22</v>
      </c>
      <c r="N48" s="3" t="s">
        <v>23</v>
      </c>
      <c r="O48" s="3" t="s">
        <v>24</v>
      </c>
      <c r="P48"/>
      <c r="Q48"/>
    </row>
    <row r="49" spans="1:17" ht="15.75" x14ac:dyDescent="0.25">
      <c r="A49" s="4" t="str">
        <f>B39</f>
        <v>treatment of used electrolyzer stack, 1MWe, AEC</v>
      </c>
      <c r="B49" s="4">
        <v>-1</v>
      </c>
      <c r="C49" s="4" t="str">
        <f>B41</f>
        <v>RER</v>
      </c>
      <c r="D49" s="4" t="str">
        <f>B46</f>
        <v>unit</v>
      </c>
      <c r="E49" s="4"/>
      <c r="F49" s="4" t="s">
        <v>14</v>
      </c>
      <c r="G49" s="4" t="str">
        <f>B44</f>
        <v>used electrolyzer stack, 1MWe, AEC</v>
      </c>
      <c r="H49" s="7" t="s">
        <v>54</v>
      </c>
      <c r="I49" s="4"/>
      <c r="J49" s="4"/>
      <c r="K49" s="4"/>
      <c r="L49" s="4"/>
      <c r="M49" s="4"/>
      <c r="N49" s="4"/>
      <c r="O49" s="4"/>
    </row>
    <row r="50" spans="1:17" ht="31.5" x14ac:dyDescent="0.25">
      <c r="A50" s="7" t="s">
        <v>46</v>
      </c>
      <c r="B50" s="15">
        <f>-1.3/1.315</f>
        <v>-0.98859315589353625</v>
      </c>
      <c r="C50" s="4" t="s">
        <v>25</v>
      </c>
      <c r="D50" s="4" t="s">
        <v>8</v>
      </c>
      <c r="E50" s="4"/>
      <c r="F50" s="4" t="s">
        <v>15</v>
      </c>
      <c r="G50" s="4" t="s">
        <v>55</v>
      </c>
      <c r="H50" s="4" t="s">
        <v>56</v>
      </c>
      <c r="I50" s="4"/>
      <c r="J50" s="4"/>
      <c r="K50" s="4"/>
      <c r="L50" s="4"/>
      <c r="M50" s="4"/>
      <c r="N50" s="4"/>
      <c r="O50" s="4"/>
      <c r="P50" s="1"/>
      <c r="Q50" s="2"/>
    </row>
    <row r="51" spans="1:17" ht="31.5" x14ac:dyDescent="0.25">
      <c r="A51" s="7" t="s">
        <v>77</v>
      </c>
      <c r="B51" s="16">
        <v>-1303.7270000000001</v>
      </c>
      <c r="C51" s="4" t="s">
        <v>16</v>
      </c>
      <c r="D51" s="4" t="s">
        <v>9</v>
      </c>
      <c r="E51" s="4"/>
      <c r="F51" s="4" t="s">
        <v>15</v>
      </c>
      <c r="G51" s="4" t="s">
        <v>33</v>
      </c>
      <c r="H51" s="4" t="s">
        <v>78</v>
      </c>
      <c r="I51" s="4"/>
      <c r="J51" s="4"/>
      <c r="K51" s="4"/>
      <c r="L51" s="4"/>
      <c r="M51" s="4"/>
      <c r="N51" s="4"/>
      <c r="O51" s="4"/>
      <c r="P51" s="1"/>
      <c r="Q51" s="2"/>
    </row>
    <row r="53" spans="1:17" ht="15.75" x14ac:dyDescent="0.25">
      <c r="A53" s="13" t="s">
        <v>0</v>
      </c>
      <c r="B53" s="13" t="s">
        <v>46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1"/>
      <c r="Q53" s="2"/>
    </row>
    <row r="54" spans="1:17" ht="15.75" x14ac:dyDescent="0.25">
      <c r="A54" s="9" t="s">
        <v>3</v>
      </c>
      <c r="B54" s="9" t="s">
        <v>52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1"/>
      <c r="Q54" s="2"/>
    </row>
    <row r="55" spans="1:17" s="2" customFormat="1" ht="15.75" x14ac:dyDescent="0.25">
      <c r="A55" s="9" t="s">
        <v>1</v>
      </c>
      <c r="B55" s="9" t="s">
        <v>25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1"/>
    </row>
    <row r="56" spans="1:17" s="2" customFormat="1" ht="15.75" x14ac:dyDescent="0.25">
      <c r="A56" s="9" t="s">
        <v>2</v>
      </c>
      <c r="B56" s="9">
        <v>-1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/>
      <c r="Q56"/>
    </row>
    <row r="57" spans="1:17" s="2" customFormat="1" ht="15.75" x14ac:dyDescent="0.25">
      <c r="A57" s="9" t="s">
        <v>4</v>
      </c>
      <c r="B57" s="9" t="s">
        <v>40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/>
      <c r="Q57"/>
    </row>
    <row r="58" spans="1:17" s="2" customFormat="1" ht="15.75" x14ac:dyDescent="0.25">
      <c r="A58" s="9" t="s">
        <v>5</v>
      </c>
      <c r="B58" s="9" t="s">
        <v>55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/>
      <c r="Q58"/>
    </row>
    <row r="59" spans="1:17" s="2" customFormat="1" ht="15.75" x14ac:dyDescent="0.25">
      <c r="A59" s="9" t="s">
        <v>6</v>
      </c>
      <c r="B59" s="9" t="s">
        <v>7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/>
      <c r="Q59"/>
    </row>
    <row r="60" spans="1:17" s="2" customFormat="1" ht="15.75" x14ac:dyDescent="0.25">
      <c r="A60" s="9" t="s">
        <v>8</v>
      </c>
      <c r="B60" s="9" t="s">
        <v>8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/>
      <c r="Q60"/>
    </row>
    <row r="61" spans="1:17" s="2" customFormat="1" ht="15.75" x14ac:dyDescent="0.25">
      <c r="A61" s="13" t="s">
        <v>10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/>
      <c r="Q61"/>
    </row>
    <row r="62" spans="1:17" s="2" customFormat="1" ht="15.75" x14ac:dyDescent="0.25">
      <c r="A62" s="13" t="s">
        <v>11</v>
      </c>
      <c r="B62" s="13" t="s">
        <v>12</v>
      </c>
      <c r="C62" s="13" t="s">
        <v>1</v>
      </c>
      <c r="D62" s="13" t="s">
        <v>8</v>
      </c>
      <c r="E62" s="13" t="s">
        <v>13</v>
      </c>
      <c r="F62" s="13" t="s">
        <v>6</v>
      </c>
      <c r="G62" s="13" t="s">
        <v>5</v>
      </c>
      <c r="H62" s="13" t="s">
        <v>3</v>
      </c>
      <c r="I62" s="13" t="s">
        <v>18</v>
      </c>
      <c r="J62" s="13" t="s">
        <v>19</v>
      </c>
      <c r="K62" s="13" t="s">
        <v>20</v>
      </c>
      <c r="L62" s="13" t="s">
        <v>21</v>
      </c>
      <c r="M62" s="13" t="s">
        <v>22</v>
      </c>
      <c r="N62" s="13" t="s">
        <v>23</v>
      </c>
      <c r="O62" s="13" t="s">
        <v>24</v>
      </c>
      <c r="P62"/>
      <c r="Q62"/>
    </row>
    <row r="63" spans="1:17" s="2" customFormat="1" ht="31.5" x14ac:dyDescent="0.25">
      <c r="A63" s="10" t="str">
        <f>B53</f>
        <v>treatment of used electrolyzer stack, 1MWe, AEC, platinum recovery, hydrometallurgy</v>
      </c>
      <c r="B63" s="9">
        <v>-1</v>
      </c>
      <c r="C63" s="9" t="s">
        <v>25</v>
      </c>
      <c r="D63" s="9" t="str">
        <f>B60</f>
        <v>unit</v>
      </c>
      <c r="E63" s="9"/>
      <c r="F63" s="9" t="s">
        <v>14</v>
      </c>
      <c r="G63" s="9" t="str">
        <f>B58</f>
        <v>waste platinum from used electrolyzer stack, 1MWe, AEC</v>
      </c>
      <c r="H63" s="10" t="s">
        <v>57</v>
      </c>
      <c r="I63" s="9"/>
      <c r="J63" s="9"/>
      <c r="K63" s="9"/>
      <c r="L63" s="9"/>
      <c r="M63" s="9"/>
      <c r="N63" s="9"/>
      <c r="O63" s="9"/>
      <c r="P63"/>
      <c r="Q63"/>
    </row>
    <row r="64" spans="1:17" s="2" customFormat="1" ht="15.75" x14ac:dyDescent="0.25">
      <c r="A64" s="10" t="s">
        <v>58</v>
      </c>
      <c r="B64" s="17">
        <f>154</f>
        <v>154</v>
      </c>
      <c r="C64" s="9" t="s">
        <v>25</v>
      </c>
      <c r="D64" s="9" t="s">
        <v>9</v>
      </c>
      <c r="E64" s="9"/>
      <c r="F64" s="9" t="s">
        <v>15</v>
      </c>
      <c r="G64" s="9" t="s">
        <v>59</v>
      </c>
      <c r="H64" s="9"/>
      <c r="I64" s="9"/>
      <c r="J64" s="9"/>
      <c r="K64" s="9"/>
      <c r="L64" s="9"/>
      <c r="M64" s="9"/>
      <c r="N64" s="9"/>
      <c r="O64" s="9"/>
      <c r="P64" s="1"/>
    </row>
    <row r="65" spans="1:17" s="2" customFormat="1" ht="15.75" x14ac:dyDescent="0.25">
      <c r="A65" s="10" t="s">
        <v>30</v>
      </c>
      <c r="B65" s="17">
        <f>2500</f>
        <v>2500</v>
      </c>
      <c r="C65" s="9" t="s">
        <v>16</v>
      </c>
      <c r="D65" s="9" t="s">
        <v>9</v>
      </c>
      <c r="E65" s="9"/>
      <c r="F65" s="9" t="s">
        <v>15</v>
      </c>
      <c r="G65" s="9" t="s">
        <v>29</v>
      </c>
      <c r="H65" s="9"/>
      <c r="I65" s="9"/>
      <c r="J65" s="9"/>
      <c r="K65" s="9"/>
      <c r="L65" s="9"/>
      <c r="M65" s="9"/>
      <c r="N65" s="9"/>
      <c r="O65" s="9"/>
      <c r="P65" s="1"/>
    </row>
    <row r="66" spans="1:17" s="2" customFormat="1" ht="31.5" x14ac:dyDescent="0.25">
      <c r="A66" s="10" t="s">
        <v>34</v>
      </c>
      <c r="B66" s="11">
        <f>6.58</f>
        <v>6.58</v>
      </c>
      <c r="C66" s="9" t="s">
        <v>25</v>
      </c>
      <c r="D66" s="9" t="s">
        <v>9</v>
      </c>
      <c r="E66" s="9"/>
      <c r="F66" s="9" t="s">
        <v>15</v>
      </c>
      <c r="G66" s="9" t="s">
        <v>35</v>
      </c>
      <c r="H66" s="9"/>
      <c r="I66" s="9"/>
      <c r="J66" s="9"/>
      <c r="K66" s="9"/>
      <c r="L66" s="9"/>
      <c r="M66" s="9"/>
      <c r="N66" s="9"/>
      <c r="O66" s="9"/>
      <c r="P66" s="1"/>
    </row>
    <row r="67" spans="1:17" s="2" customFormat="1" ht="31.5" x14ac:dyDescent="0.25">
      <c r="A67" s="10" t="s">
        <v>60</v>
      </c>
      <c r="B67" s="11">
        <f>374</f>
        <v>374</v>
      </c>
      <c r="C67" s="9" t="s">
        <v>25</v>
      </c>
      <c r="D67" s="9" t="s">
        <v>9</v>
      </c>
      <c r="E67" s="9"/>
      <c r="F67" s="9" t="s">
        <v>15</v>
      </c>
      <c r="G67" s="10" t="s">
        <v>61</v>
      </c>
      <c r="H67" s="9"/>
      <c r="I67" s="9"/>
      <c r="J67" s="9"/>
      <c r="K67" s="9"/>
      <c r="L67" s="9"/>
      <c r="M67" s="9"/>
      <c r="N67" s="9"/>
      <c r="O67" s="9"/>
      <c r="P67" s="1"/>
    </row>
    <row r="68" spans="1:17" ht="15.75" x14ac:dyDescent="0.25">
      <c r="A68" s="10" t="s">
        <v>36</v>
      </c>
      <c r="B68" s="11">
        <f>97.4</f>
        <v>97.4</v>
      </c>
      <c r="C68" s="9" t="s">
        <v>25</v>
      </c>
      <c r="D68" s="9" t="s">
        <v>9</v>
      </c>
      <c r="E68" s="9"/>
      <c r="F68" s="9" t="s">
        <v>15</v>
      </c>
      <c r="G68" s="10" t="s">
        <v>27</v>
      </c>
      <c r="H68" s="9"/>
      <c r="I68" s="9"/>
      <c r="J68" s="9"/>
      <c r="K68" s="9"/>
      <c r="L68" s="9"/>
      <c r="M68" s="9"/>
      <c r="N68" s="9"/>
      <c r="O68" s="9"/>
      <c r="P68" s="1"/>
      <c r="Q68" s="2"/>
    </row>
    <row r="69" spans="1:17" ht="15.75" x14ac:dyDescent="0.25">
      <c r="A69" s="10" t="s">
        <v>62</v>
      </c>
      <c r="B69" s="11">
        <f>816</f>
        <v>816</v>
      </c>
      <c r="C69" s="9" t="s">
        <v>28</v>
      </c>
      <c r="D69" s="9" t="s">
        <v>9</v>
      </c>
      <c r="E69" s="9"/>
      <c r="F69" s="9" t="s">
        <v>15</v>
      </c>
      <c r="G69" s="10" t="s">
        <v>63</v>
      </c>
      <c r="H69" s="9"/>
      <c r="I69" s="9"/>
      <c r="J69" s="9"/>
      <c r="K69" s="9"/>
      <c r="L69" s="9"/>
      <c r="M69" s="9"/>
      <c r="N69" s="9"/>
      <c r="O69" s="9"/>
      <c r="P69" s="1"/>
      <c r="Q69" s="2"/>
    </row>
    <row r="70" spans="1:17" ht="15.75" x14ac:dyDescent="0.25">
      <c r="A70" s="10" t="s">
        <v>64</v>
      </c>
      <c r="B70" s="11">
        <f>35</f>
        <v>35</v>
      </c>
      <c r="C70" s="9" t="s">
        <v>28</v>
      </c>
      <c r="D70" s="9" t="s">
        <v>9</v>
      </c>
      <c r="E70" s="9"/>
      <c r="F70" s="9" t="s">
        <v>15</v>
      </c>
      <c r="G70" s="10" t="s">
        <v>65</v>
      </c>
      <c r="H70" s="9"/>
      <c r="I70" s="9"/>
      <c r="J70" s="9"/>
      <c r="K70" s="9"/>
      <c r="L70" s="9"/>
      <c r="M70" s="9"/>
      <c r="N70" s="9"/>
      <c r="O70" s="9"/>
      <c r="P70" s="1"/>
      <c r="Q70" s="2"/>
    </row>
    <row r="71" spans="1:17" ht="15.75" x14ac:dyDescent="0.25">
      <c r="A71" s="11" t="s">
        <v>66</v>
      </c>
      <c r="B71" s="11">
        <f>1096.4</f>
        <v>1096.4000000000001</v>
      </c>
      <c r="C71" s="9" t="s">
        <v>16</v>
      </c>
      <c r="D71" s="9" t="s">
        <v>17</v>
      </c>
      <c r="E71" s="9"/>
      <c r="F71" s="9" t="s">
        <v>15</v>
      </c>
      <c r="G71" s="10" t="s">
        <v>37</v>
      </c>
      <c r="H71" s="9" t="s">
        <v>67</v>
      </c>
      <c r="I71" s="9"/>
      <c r="J71" s="9"/>
      <c r="K71" s="9"/>
      <c r="L71" s="9"/>
      <c r="M71" s="9"/>
      <c r="N71" s="9"/>
      <c r="O71" s="9"/>
      <c r="P71" s="1"/>
      <c r="Q71" s="2"/>
    </row>
    <row r="72" spans="1:17" ht="31.5" x14ac:dyDescent="0.25">
      <c r="A72" s="12" t="s">
        <v>31</v>
      </c>
      <c r="B72" s="11">
        <f>-2640</f>
        <v>-2640</v>
      </c>
      <c r="C72" s="9" t="s">
        <v>16</v>
      </c>
      <c r="D72" s="9" t="s">
        <v>26</v>
      </c>
      <c r="E72" s="9"/>
      <c r="F72" s="9" t="s">
        <v>15</v>
      </c>
      <c r="G72" s="10" t="s">
        <v>32</v>
      </c>
      <c r="H72" s="9"/>
      <c r="I72" s="9"/>
      <c r="J72" s="9"/>
      <c r="K72" s="9"/>
      <c r="L72" s="9"/>
      <c r="M72" s="9"/>
      <c r="N72" s="9"/>
      <c r="O72" s="9"/>
      <c r="P72" s="1"/>
      <c r="Q72" s="2"/>
    </row>
    <row r="73" spans="1:17" ht="31.5" x14ac:dyDescent="0.25">
      <c r="A73" s="12" t="s">
        <v>68</v>
      </c>
      <c r="B73" s="11">
        <f>-1.76</f>
        <v>-1.76</v>
      </c>
      <c r="C73" s="9" t="s">
        <v>16</v>
      </c>
      <c r="D73" s="9" t="s">
        <v>9</v>
      </c>
      <c r="E73" s="9"/>
      <c r="F73" s="9" t="s">
        <v>15</v>
      </c>
      <c r="G73" s="10" t="s">
        <v>69</v>
      </c>
      <c r="H73" s="9"/>
      <c r="I73" s="9"/>
      <c r="J73" s="9"/>
      <c r="K73" s="9"/>
      <c r="L73" s="9"/>
      <c r="M73" s="9"/>
      <c r="N73" s="9"/>
      <c r="O73" s="9"/>
    </row>
    <row r="75" spans="1:17" ht="15.75" x14ac:dyDescent="0.25">
      <c r="A75" s="3" t="s">
        <v>0</v>
      </c>
      <c r="B75" s="3" t="s">
        <v>58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</row>
    <row r="76" spans="1:17" ht="15.75" x14ac:dyDescent="0.25">
      <c r="A76" s="4" t="s">
        <v>3</v>
      </c>
      <c r="B76" s="4" t="s">
        <v>39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</row>
    <row r="77" spans="1:17" ht="15.75" x14ac:dyDescent="0.25">
      <c r="A77" s="4" t="s">
        <v>1</v>
      </c>
      <c r="B77" s="4" t="s">
        <v>25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</row>
    <row r="78" spans="1:17" ht="15.75" x14ac:dyDescent="0.25">
      <c r="A78" s="4" t="s">
        <v>2</v>
      </c>
      <c r="B78" s="4">
        <v>1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</row>
    <row r="79" spans="1:17" ht="15.75" x14ac:dyDescent="0.25">
      <c r="A79" s="4" t="s">
        <v>4</v>
      </c>
      <c r="B79" s="4" t="s">
        <v>40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</row>
    <row r="80" spans="1:17" ht="15.75" x14ac:dyDescent="0.25">
      <c r="A80" s="4" t="s">
        <v>5</v>
      </c>
      <c r="B80" s="4" t="s">
        <v>59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</row>
    <row r="81" spans="1:15" ht="15.75" x14ac:dyDescent="0.25">
      <c r="A81" s="4" t="s">
        <v>6</v>
      </c>
      <c r="B81" s="4" t="s">
        <v>7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</row>
    <row r="82" spans="1:15" ht="15.75" x14ac:dyDescent="0.25">
      <c r="A82" s="4" t="s">
        <v>8</v>
      </c>
      <c r="B82" s="4" t="s">
        <v>9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</row>
    <row r="83" spans="1:15" ht="15.75" x14ac:dyDescent="0.25">
      <c r="A83" s="3" t="s">
        <v>10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</row>
    <row r="84" spans="1:15" ht="15.75" x14ac:dyDescent="0.25">
      <c r="A84" s="3" t="s">
        <v>11</v>
      </c>
      <c r="B84" s="3" t="s">
        <v>12</v>
      </c>
      <c r="C84" s="3" t="s">
        <v>1</v>
      </c>
      <c r="D84" s="3" t="s">
        <v>8</v>
      </c>
      <c r="E84" s="3" t="s">
        <v>13</v>
      </c>
      <c r="F84" s="3" t="s">
        <v>6</v>
      </c>
      <c r="G84" s="3" t="s">
        <v>5</v>
      </c>
      <c r="H84" s="3" t="s">
        <v>3</v>
      </c>
      <c r="I84" s="3" t="s">
        <v>18</v>
      </c>
      <c r="J84" s="3" t="s">
        <v>19</v>
      </c>
      <c r="K84" s="3" t="s">
        <v>20</v>
      </c>
      <c r="L84" s="3" t="s">
        <v>21</v>
      </c>
      <c r="M84" s="3" t="s">
        <v>22</v>
      </c>
      <c r="N84" s="3" t="s">
        <v>23</v>
      </c>
      <c r="O84" s="3" t="s">
        <v>24</v>
      </c>
    </row>
    <row r="85" spans="1:15" ht="15.75" x14ac:dyDescent="0.25">
      <c r="A85" s="4" t="str">
        <f>B75</f>
        <v>cyanex production</v>
      </c>
      <c r="B85" s="4">
        <v>1</v>
      </c>
      <c r="C85" s="4" t="str">
        <f>B77</f>
        <v>RER</v>
      </c>
      <c r="D85" s="4" t="str">
        <f>B82</f>
        <v>kilogram</v>
      </c>
      <c r="E85" s="4"/>
      <c r="F85" s="4" t="s">
        <v>14</v>
      </c>
      <c r="G85" s="4" t="str">
        <f>B80</f>
        <v>cyanex</v>
      </c>
      <c r="H85" s="4" t="s">
        <v>70</v>
      </c>
      <c r="I85" s="4"/>
      <c r="J85" s="4"/>
      <c r="K85" s="4"/>
      <c r="L85" s="4"/>
      <c r="M85" s="4"/>
      <c r="N85" s="4"/>
      <c r="O85" s="4"/>
    </row>
    <row r="86" spans="1:15" ht="15.75" x14ac:dyDescent="0.25">
      <c r="A86" s="7" t="s">
        <v>71</v>
      </c>
      <c r="B86" s="16">
        <f>61.6/154</f>
        <v>0.4</v>
      </c>
      <c r="C86" s="4" t="s">
        <v>25</v>
      </c>
      <c r="D86" s="4" t="s">
        <v>9</v>
      </c>
      <c r="E86" s="4"/>
      <c r="F86" s="4" t="s">
        <v>15</v>
      </c>
      <c r="G86" s="4" t="s">
        <v>72</v>
      </c>
      <c r="H86" s="4" t="s">
        <v>73</v>
      </c>
      <c r="I86" s="4"/>
      <c r="J86" s="4"/>
      <c r="K86" s="4"/>
      <c r="L86" s="4"/>
      <c r="M86" s="4"/>
      <c r="N86" s="4"/>
      <c r="O86" s="4"/>
    </row>
    <row r="87" spans="1:15" ht="15.75" x14ac:dyDescent="0.25">
      <c r="A87" s="7" t="s">
        <v>74</v>
      </c>
      <c r="B87" s="16">
        <f>135/154</f>
        <v>0.87662337662337664</v>
      </c>
      <c r="C87" s="4" t="s">
        <v>28</v>
      </c>
      <c r="D87" s="4" t="s">
        <v>9</v>
      </c>
      <c r="E87" s="4"/>
      <c r="F87" s="4" t="s">
        <v>15</v>
      </c>
      <c r="G87" s="4" t="s">
        <v>75</v>
      </c>
      <c r="H87" s="4" t="s">
        <v>76</v>
      </c>
      <c r="I87" s="4"/>
      <c r="J87" s="4"/>
      <c r="K87" s="4"/>
      <c r="L87" s="4"/>
      <c r="M87" s="4"/>
      <c r="N87" s="4"/>
      <c r="O8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Electrolyzer_AEC_EOL</vt:lpstr>
      <vt:lpstr>Electrolyzer_AEC_EOL!btbl4fnb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2025-08-27T19:27:04Z</dcterms:modified>
</cp:coreProperties>
</file>