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xr:revisionPtr revIDLastSave="0" documentId="13_ncr:1_{5B0FBBE5-9F46-4CA3-B685-D5485324C28A}" xr6:coauthVersionLast="47" xr6:coauthVersionMax="47" xr10:uidLastSave="{00000000-0000-0000-0000-000000000000}"/>
  <bookViews>
    <workbookView xWindow="-5415" yWindow="-21720" windowWidth="38640" windowHeight="21120" xr2:uid="{00000000-000D-0000-FFFF-FFFF00000000}"/>
  </bookViews>
  <sheets>
    <sheet name="Electrolyzer_PEM_EOL"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6" i="5" l="1"/>
  <c r="B95" i="5"/>
  <c r="B94" i="5"/>
  <c r="B93" i="5"/>
  <c r="B92" i="5"/>
  <c r="B91" i="5"/>
  <c r="B90" i="5"/>
  <c r="B89" i="5"/>
  <c r="B88" i="5"/>
  <c r="B87" i="5"/>
  <c r="B86" i="5"/>
  <c r="B85" i="5"/>
  <c r="B84" i="5"/>
  <c r="B83" i="5"/>
  <c r="B82" i="5"/>
  <c r="B81" i="5"/>
  <c r="B68" i="5"/>
  <c r="B67" i="5"/>
  <c r="B66" i="5"/>
  <c r="B65" i="5"/>
  <c r="B64" i="5"/>
  <c r="B63" i="5"/>
  <c r="C62" i="5"/>
  <c r="B110" i="5"/>
  <c r="B109" i="5"/>
  <c r="G108" i="5"/>
  <c r="D108" i="5"/>
  <c r="C108" i="5"/>
  <c r="A108" i="5"/>
  <c r="G80" i="5"/>
  <c r="D80" i="5"/>
  <c r="C80" i="5"/>
  <c r="A80" i="5"/>
  <c r="G62" i="5"/>
  <c r="D62" i="5"/>
  <c r="A62" i="5"/>
  <c r="G47" i="5"/>
  <c r="D47" i="5"/>
  <c r="C47" i="5"/>
  <c r="A47" i="5"/>
  <c r="G35" i="5"/>
  <c r="C35" i="5"/>
  <c r="B35" i="5"/>
  <c r="A35" i="5"/>
  <c r="C23" i="5"/>
  <c r="B23" i="5"/>
  <c r="A23" i="5"/>
  <c r="C11" i="5"/>
  <c r="B11" i="5"/>
  <c r="A11" i="5"/>
</calcChain>
</file>

<file path=xl/sharedStrings.xml><?xml version="1.0" encoding="utf-8"?>
<sst xmlns="http://schemas.openxmlformats.org/spreadsheetml/2006/main" count="389" uniqueCount="103">
  <si>
    <t>Activity</t>
  </si>
  <si>
    <t>location</t>
  </si>
  <si>
    <t>production amount</t>
  </si>
  <si>
    <t>comment</t>
  </si>
  <si>
    <t>source</t>
  </si>
  <si>
    <t>reference product</t>
  </si>
  <si>
    <t>type</t>
  </si>
  <si>
    <t>process</t>
  </si>
  <si>
    <t>unit</t>
  </si>
  <si>
    <t>kilogram</t>
  </si>
  <si>
    <t>Exchanges</t>
  </si>
  <si>
    <t>name</t>
  </si>
  <si>
    <t>amount</t>
  </si>
  <si>
    <t>categories</t>
  </si>
  <si>
    <t>production</t>
  </si>
  <si>
    <t>technosphere</t>
  </si>
  <si>
    <t>CH</t>
  </si>
  <si>
    <t>kilowatt hour</t>
  </si>
  <si>
    <t>formula</t>
  </si>
  <si>
    <t>uncertainty type</t>
  </si>
  <si>
    <t>loc</t>
  </si>
  <si>
    <t>scale</t>
  </si>
  <si>
    <t>shape</t>
  </si>
  <si>
    <t>minimum</t>
  </si>
  <si>
    <t>maximum</t>
  </si>
  <si>
    <t>RER</t>
  </si>
  <si>
    <t>cubic meter</t>
  </si>
  <si>
    <t>sodium hydroxide, without water, in 50% solution state</t>
  </si>
  <si>
    <t>GLO</t>
  </si>
  <si>
    <t>water, deionised</t>
  </si>
  <si>
    <t>market for water, deionised</t>
  </si>
  <si>
    <t>treatment of wastewater, average, wastewater treatment</t>
  </si>
  <si>
    <t>wastewater, average</t>
  </si>
  <si>
    <t>Stropnik et al. (2019). Critical materials in PEMFC systems and a LCA analysis for the potential reduction of environmental impacts with EoL strategies</t>
  </si>
  <si>
    <t>platinum</t>
  </si>
  <si>
    <t>LCI data from Figure 3 according to Stropnik et al. (2019)</t>
  </si>
  <si>
    <t>cyanex production</t>
  </si>
  <si>
    <t>cyanex</t>
  </si>
  <si>
    <t>market for hydrogen peroxide, without water, in 50% solution state</t>
  </si>
  <si>
    <t>hydrogen peroxide, without water, in 50% solution state</t>
  </si>
  <si>
    <t>market for hydrochloric acid, without water, in 30% solution state</t>
  </si>
  <si>
    <t>hydrochloric acid, without water, in 30% solution state</t>
  </si>
  <si>
    <t>chlor-alkali electrolysis, average production</t>
  </si>
  <si>
    <t>market for ammonium chloride</t>
  </si>
  <si>
    <t>ammonium chloride</t>
  </si>
  <si>
    <t>electricity, low voltage</t>
  </si>
  <si>
    <t>treatment of hazardous waste, hazardous waste incineration</t>
  </si>
  <si>
    <t>hazardous waste, for incineration</t>
  </si>
  <si>
    <t>market for phosphorus oxychloride</t>
  </si>
  <si>
    <t>phosphorus oxychloride</t>
  </si>
  <si>
    <t>market for isohexane</t>
  </si>
  <si>
    <t>isohexane</t>
  </si>
  <si>
    <t>2-methylpropane is replaced with isohexane</t>
  </si>
  <si>
    <t>treatment of used electrolyzer stack, PFSA membrane recovery, 1MWe, PEM, solvent dissolution</t>
  </si>
  <si>
    <t>81% recovery rate is assumed according to Uekert (2024). For 1 unit of stack, we need 16kg TFE (used for PFSA)</t>
  </si>
  <si>
    <t>Uekert et al. (2024). Electrolyzer and fuel cell recycling for a circular hydrogen economy, Supplementary Information</t>
  </si>
  <si>
    <t>tetrafluoroethylene</t>
  </si>
  <si>
    <t xml:space="preserve">treatment of used electrolyzer stack, PGM recovery, 1MWe, PEM, hydrometallurgy </t>
  </si>
  <si>
    <t>87% recovery rate is assumed according to Uekert (2024). For 1 unit of stack we need 0.738kg iridium</t>
  </si>
  <si>
    <t>iridium</t>
  </si>
  <si>
    <t>85% recovery rate is assumed according to Uekert (2024). For 1 unit of stack, we need 0.304kg platinum</t>
  </si>
  <si>
    <t>treatment of used electrolyzer stack, 1MWe, PEM</t>
  </si>
  <si>
    <t>LCI data from Table S2 and S6 according to the Supplementary Information of Uekert et al. (2024)</t>
  </si>
  <si>
    <t>Uekert et al. (2024). Electrolyzer and fuel cell recycling for a circular hydrogen economy, Supplementary Information Table S6</t>
  </si>
  <si>
    <t>used electrolyzer stack, 1MWe, PEM</t>
  </si>
  <si>
    <t>for 1 unit of stack, modeled according to "electrolyzer production, 1MWe, PEM, Stack"</t>
  </si>
  <si>
    <t>waste PFSA membrane from used electrolyzer stack, 1MWe, PEM</t>
  </si>
  <si>
    <t xml:space="preserve">treatment of used electrolyzer stack, PGM, 1MWe, PEM, hydrometallurgy </t>
  </si>
  <si>
    <t>waste PGM from used electrolyzer stack, 1MWe, PEM</t>
  </si>
  <si>
    <t>Europe without Switzerland</t>
  </si>
  <si>
    <t>carbon black, potassium hydroxide, ruthenium, titanium. With conventional titanium, we could recycle 91% of titanium but no data available in Ecoinvent</t>
  </si>
  <si>
    <t>LCI data from Table S6 according to the Supplementary Information of Uekert et al. (2024)</t>
  </si>
  <si>
    <t>Uekert 2024, Table 6 from Supplementary Information, for process water</t>
  </si>
  <si>
    <t>market for 2-butanol</t>
  </si>
  <si>
    <t>2-butanol</t>
  </si>
  <si>
    <t>Uekert 2024, Table 6 from Supplementary Information, instead of butanol</t>
  </si>
  <si>
    <t>Uekert 2024, Table 6 from Supplementary Information</t>
  </si>
  <si>
    <t>steam production, in chemical industry</t>
  </si>
  <si>
    <t>steam, in chemical industry</t>
  </si>
  <si>
    <t>Organic carbon</t>
  </si>
  <si>
    <t>biosphere</t>
  </si>
  <si>
    <t>LCI data from Table S2 according to the Supplementary Information of Uekert et al. (2024)</t>
  </si>
  <si>
    <t>Uekert et al. (2024). Electrolyzer and fuel cell recycling for a circular hydrogen economy, Supplementary Information Table S2</t>
  </si>
  <si>
    <t>Uekert 2024, Table S2 from Supplementary Information, for process water</t>
  </si>
  <si>
    <t>market for tap water</t>
  </si>
  <si>
    <t>tap water</t>
  </si>
  <si>
    <t>Uekert 2024, Table S2 from Supplementary Information, for cooling water</t>
  </si>
  <si>
    <t>Uekert 2024, Table S2 from Supplementary Information</t>
  </si>
  <si>
    <t>market for toluene, liquid</t>
  </si>
  <si>
    <t>toluene, liquid</t>
  </si>
  <si>
    <t>market for hydrogen, gaseous, low pressure</t>
  </si>
  <si>
    <t>hydrogen, gaseous, low pressure</t>
  </si>
  <si>
    <t>Solids, inorganic</t>
  </si>
  <si>
    <t>water</t>
  </si>
  <si>
    <t>Platinum</t>
  </si>
  <si>
    <t>natural resource::in ground</t>
  </si>
  <si>
    <t>same cyanex in the fuel cell is used here</t>
  </si>
  <si>
    <t>market group for electricity, low voltage</t>
  </si>
  <si>
    <t>water::ground-</t>
  </si>
  <si>
    <t>For 1MWe electrolyzer stack. The treatment is modeled for 5.36kg recycled output. We have 16kg PFSA as input and 81% recycling rate --&gt; 16*0.81 = 12.96kg recycled output.  So we would need 12.96/5.36 = 2.417 unit</t>
  </si>
  <si>
    <t xml:space="preserve">For 1MWe electrolyzer stack. The treatment is modeled for 0.605kg recycled output.  We have 0.738kg iridium as input and 87% recycling rate --&gt; 0.738 × 0.87 = 0.642 kg and 0.304kg platinum as input and 85% recycling rate --&gt; 0.304kg * 0.87% = 0.259kg. In total we have 0.642 + 0.259 = 0.901kg recycled output. So we would need 0.901/0.605 = 1.489 unit.  </t>
  </si>
  <si>
    <t>For 1MWe electrolyzer stack. The treatment is modeled for 1kg of PFSA as output for PEMWE. For PFSA by solvent dissolution use Table S6. The “Recycling process” block there is per 1 kg recycled PFSA. The “Overall stack” block shows a 1 MW PEMWE needs 5.36 kg recycled PFSA. Multiply every flow in the Table S6 “Recycling process” block by 5.36.</t>
  </si>
  <si>
    <t xml:space="preserve">For 1MWe electrolyzer stack. The treatment is modeled for 1kg of output consists of 36.8 wt% Pt, 63.2 wt% Ir for PEMWE. But the recycling process is given for 1kg output. For Pt and Ir by hydrometallurgy use Table S2. A 1 MW PEMWE needs 0.223 kg recycled Pt and 0.382 kg recycled Ir. That is 0.605 kg of recycled product in total. Multiply every “Recycling process” flow in Table S2 by 0.605.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</si>
</sst>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 x14ac:knownFonts="1">
    <font>
      <sz val="11"/>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theme="6" tint="0.59999389629810485"/>
        <bgColor indexed="64"/>
      </patternFill>
    </fill>
  </fills>
  <borders count="1">
    <border>
      <left/>
      <right/>
      <top/>
      <bottom/>
      <diagonal/>
    </border>
  </borders>
  <cellStyleXfs count="3">
    <xf numFmtId="0" fontId="0" fillId="0" borderId="0"/>
    <xf numFmtId="0" fontId="1" fillId="0" borderId="0"/>
    <xf numFmtId="9" fontId="3" fillId="0" borderId="0" applyFont="0" applyFill="0" applyBorder="0" applyAlignment="0" applyProtection="0"/>
  </cellStyleXfs>
  <cellXfs count="22">
    <xf numFmtId="0" fontId="0" fillId="0" borderId="0" xfId="0"/>
    <xf numFmtId="0" fontId="2" fillId="0" borderId="0" xfId="1" applyFont="1"/>
    <xf numFmtId="0" fontId="1" fillId="0" borderId="0" xfId="1"/>
    <xf numFmtId="0" fontId="2" fillId="2" borderId="0" xfId="1" applyFont="1" applyFill="1"/>
    <xf numFmtId="0" fontId="1" fillId="2" borderId="0" xfId="1" applyFill="1"/>
    <xf numFmtId="11" fontId="1" fillId="2" borderId="0" xfId="1" applyNumberFormat="1" applyFill="1"/>
    <xf numFmtId="0" fontId="2" fillId="3" borderId="0" xfId="1" applyFont="1" applyFill="1"/>
    <xf numFmtId="0" fontId="1" fillId="3" borderId="0" xfId="1" applyFill="1"/>
    <xf numFmtId="0" fontId="1" fillId="2" borderId="0" xfId="1" applyFill="1" applyAlignment="1">
      <alignment wrapText="1"/>
    </xf>
    <xf numFmtId="0" fontId="1" fillId="3" borderId="0" xfId="1" applyFill="1" applyAlignment="1">
      <alignment wrapText="1"/>
    </xf>
    <xf numFmtId="2" fontId="1" fillId="2" borderId="0" xfId="1" applyNumberFormat="1" applyFill="1"/>
    <xf numFmtId="1" fontId="1" fillId="2" borderId="0" xfId="1" applyNumberFormat="1" applyFill="1"/>
    <xf numFmtId="11" fontId="1" fillId="2" borderId="0" xfId="1" applyNumberFormat="1" applyFill="1" applyAlignment="1">
      <alignment wrapText="1"/>
    </xf>
    <xf numFmtId="0" fontId="2" fillId="4" borderId="0" xfId="1" applyFont="1" applyFill="1"/>
    <xf numFmtId="0" fontId="1" fillId="4" borderId="0" xfId="1" applyFill="1"/>
    <xf numFmtId="0" fontId="1" fillId="4" borderId="0" xfId="1" applyFill="1" applyAlignment="1">
      <alignment wrapText="1"/>
    </xf>
    <xf numFmtId="2" fontId="1" fillId="4" borderId="0" xfId="1" applyNumberFormat="1" applyFill="1"/>
    <xf numFmtId="164" fontId="1" fillId="4" borderId="0" xfId="1" applyNumberFormat="1" applyFill="1"/>
    <xf numFmtId="0" fontId="0" fillId="2" borderId="0" xfId="0" applyFill="1"/>
    <xf numFmtId="9" fontId="1" fillId="0" borderId="0" xfId="2" applyFont="1"/>
    <xf numFmtId="165" fontId="1" fillId="0" borderId="0" xfId="2" applyNumberFormat="1" applyFont="1"/>
    <xf numFmtId="9" fontId="1" fillId="0" borderId="0" xfId="1" applyNumberFormat="1"/>
  </cellXfs>
  <cellStyles count="3">
    <cellStyle name="Normal" xfId="0" builtinId="0"/>
    <cellStyle name="Normal 2" xfId="1" xr:uid="{00000000-0005-0000-0000-000001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E08E9-19A6-4A5C-8A55-82D02DC0242A}">
  <dimension ref="A1:AN110"/>
  <sheetViews>
    <sheetView tabSelected="1" zoomScale="42" zoomScaleNormal="45" workbookViewId="0">
      <selection activeCell="A3" sqref="A1:XFD3"/>
    </sheetView>
  </sheetViews>
  <sheetFormatPr defaultRowHeight="15" x14ac:dyDescent="0.25"/>
  <cols>
    <col min="1" max="1" width="48.5703125" customWidth="1"/>
    <col min="2" max="2" width="19.5703125" customWidth="1"/>
    <col min="3" max="3" width="29.85546875" bestFit="1" customWidth="1"/>
    <col min="4" max="4" width="13.140625" bestFit="1" customWidth="1"/>
    <col min="5" max="5" width="22.42578125" bestFit="1" customWidth="1"/>
    <col min="6" max="6" width="15" bestFit="1" customWidth="1"/>
    <col min="7" max="7" width="68.7109375" bestFit="1" customWidth="1"/>
    <col min="8" max="8" width="84.42578125" customWidth="1"/>
    <col min="9" max="9" width="8.140625" bestFit="1" customWidth="1"/>
    <col min="10" max="10" width="15.85546875" bestFit="1" customWidth="1"/>
    <col min="11" max="11" width="3.42578125" bestFit="1" customWidth="1"/>
    <col min="18" max="18" width="65.140625" customWidth="1"/>
  </cols>
  <sheetData>
    <row r="1" spans="1:17" ht="15.75" x14ac:dyDescent="0.25">
      <c r="A1" s="6" t="s">
        <v>0</v>
      </c>
      <c r="B1" s="6" t="s">
        <v>53</v>
      </c>
      <c r="C1" s="7"/>
      <c r="D1" s="7"/>
      <c r="E1" s="7"/>
      <c r="F1" s="7"/>
      <c r="G1" s="7"/>
      <c r="H1" s="7"/>
      <c r="I1" s="7"/>
      <c r="J1" s="7"/>
      <c r="K1" s="7"/>
      <c r="L1" s="7"/>
      <c r="M1" s="7"/>
      <c r="N1" s="7"/>
      <c r="O1" s="7"/>
      <c r="P1" s="1"/>
      <c r="Q1" s="2"/>
    </row>
    <row r="2" spans="1:17" s="2" customFormat="1" ht="15.75" x14ac:dyDescent="0.25">
      <c r="A2" s="7" t="s">
        <v>3</v>
      </c>
      <c r="B2" s="7" t="s">
        <v>54</v>
      </c>
      <c r="C2" s="7"/>
      <c r="D2" s="7"/>
      <c r="E2" s="7"/>
      <c r="F2" s="7"/>
      <c r="G2" s="7"/>
      <c r="H2" s="7"/>
      <c r="I2" s="7"/>
      <c r="J2" s="7"/>
      <c r="K2" s="7"/>
      <c r="L2" s="7"/>
      <c r="M2" s="7"/>
      <c r="N2" s="7"/>
      <c r="O2" s="7"/>
      <c r="P2" s="1"/>
    </row>
    <row r="3" spans="1:17" s="2" customFormat="1" ht="15.75" x14ac:dyDescent="0.25">
      <c r="A3" s="7" t="s">
        <v>1</v>
      </c>
      <c r="B3" s="7" t="s">
        <v>25</v>
      </c>
      <c r="C3" s="7"/>
      <c r="D3" s="7"/>
      <c r="E3" s="7"/>
      <c r="F3" s="7"/>
      <c r="G3" s="7"/>
      <c r="H3" s="7"/>
      <c r="I3" s="7"/>
      <c r="J3" s="7"/>
      <c r="K3" s="7"/>
      <c r="L3" s="7"/>
      <c r="M3" s="7"/>
      <c r="N3" s="7"/>
      <c r="O3" s="7"/>
      <c r="P3" s="1"/>
    </row>
    <row r="4" spans="1:17" s="2" customFormat="1" ht="15.75" x14ac:dyDescent="0.25">
      <c r="A4" s="7" t="s">
        <v>2</v>
      </c>
      <c r="B4" s="7">
        <v>1</v>
      </c>
      <c r="C4" s="7"/>
      <c r="D4" s="7"/>
      <c r="E4" s="7"/>
      <c r="F4" s="7"/>
      <c r="G4" s="7"/>
      <c r="H4" s="7"/>
      <c r="I4" s="7"/>
      <c r="J4" s="7"/>
      <c r="K4" s="7"/>
      <c r="L4" s="7"/>
      <c r="M4" s="7"/>
      <c r="N4" s="7"/>
      <c r="O4" s="7"/>
      <c r="P4" s="1"/>
    </row>
    <row r="5" spans="1:17" s="2" customFormat="1" ht="15.75" x14ac:dyDescent="0.25">
      <c r="A5" s="7" t="s">
        <v>4</v>
      </c>
      <c r="B5" s="7" t="s">
        <v>55</v>
      </c>
      <c r="C5" s="7"/>
      <c r="D5" s="7"/>
      <c r="E5" s="7"/>
      <c r="F5" s="7"/>
      <c r="G5" s="7"/>
      <c r="H5" s="7"/>
      <c r="I5" s="7"/>
      <c r="J5" s="7"/>
      <c r="K5" s="7"/>
      <c r="L5" s="7"/>
      <c r="M5" s="7"/>
      <c r="N5" s="7"/>
      <c r="O5" s="7"/>
      <c r="P5" s="1"/>
    </row>
    <row r="6" spans="1:17" s="2" customFormat="1" ht="15.75" x14ac:dyDescent="0.25">
      <c r="A6" s="7" t="s">
        <v>5</v>
      </c>
      <c r="B6" s="7" t="s">
        <v>56</v>
      </c>
      <c r="C6" s="7"/>
      <c r="D6" s="7"/>
      <c r="E6" s="7"/>
      <c r="F6" s="7"/>
      <c r="G6" s="7"/>
      <c r="H6" s="7"/>
      <c r="I6" s="7"/>
      <c r="J6" s="7"/>
      <c r="K6" s="7"/>
      <c r="L6" s="7"/>
      <c r="M6" s="7"/>
      <c r="N6" s="7"/>
      <c r="O6" s="7"/>
      <c r="P6" s="1"/>
    </row>
    <row r="7" spans="1:17" s="2" customFormat="1" ht="15.75" x14ac:dyDescent="0.25">
      <c r="A7" s="7" t="s">
        <v>6</v>
      </c>
      <c r="B7" s="7" t="s">
        <v>7</v>
      </c>
      <c r="C7" s="7"/>
      <c r="D7" s="7"/>
      <c r="E7" s="7"/>
      <c r="F7" s="7"/>
      <c r="G7" s="7"/>
      <c r="H7" s="7"/>
      <c r="I7" s="7"/>
      <c r="J7" s="7"/>
      <c r="K7" s="7"/>
      <c r="L7" s="7"/>
      <c r="M7" s="7"/>
      <c r="N7" s="7"/>
      <c r="O7" s="7"/>
      <c r="P7"/>
      <c r="Q7"/>
    </row>
    <row r="8" spans="1:17" s="2" customFormat="1" ht="15.75" x14ac:dyDescent="0.25">
      <c r="A8" s="7" t="s">
        <v>8</v>
      </c>
      <c r="B8" s="7" t="s">
        <v>9</v>
      </c>
      <c r="C8" s="7"/>
      <c r="D8" s="7"/>
      <c r="E8" s="7"/>
      <c r="F8" s="7"/>
      <c r="G8" s="7"/>
      <c r="H8" s="7"/>
      <c r="I8" s="7"/>
      <c r="J8" s="7"/>
      <c r="K8" s="7"/>
      <c r="L8" s="7"/>
      <c r="M8" s="7"/>
      <c r="N8" s="7"/>
      <c r="O8" s="7"/>
      <c r="P8"/>
      <c r="Q8"/>
    </row>
    <row r="9" spans="1:17" s="2" customFormat="1" ht="15.75" x14ac:dyDescent="0.25">
      <c r="A9" s="6" t="s">
        <v>10</v>
      </c>
      <c r="B9" s="7"/>
      <c r="C9" s="7"/>
      <c r="D9" s="7"/>
      <c r="E9" s="7"/>
      <c r="F9" s="7"/>
      <c r="G9" s="7"/>
      <c r="H9" s="7"/>
      <c r="I9" s="7"/>
      <c r="J9" s="7"/>
      <c r="K9" s="7"/>
      <c r="L9" s="7"/>
      <c r="M9" s="7"/>
      <c r="N9" s="7"/>
      <c r="O9" s="7"/>
      <c r="P9"/>
      <c r="Q9"/>
    </row>
    <row r="10" spans="1:17" ht="15.75" x14ac:dyDescent="0.25">
      <c r="A10" s="6" t="s">
        <v>11</v>
      </c>
      <c r="B10" s="6" t="s">
        <v>12</v>
      </c>
      <c r="C10" s="6" t="s">
        <v>1</v>
      </c>
      <c r="D10" s="6" t="s">
        <v>8</v>
      </c>
      <c r="E10" s="6" t="s">
        <v>13</v>
      </c>
      <c r="F10" s="6" t="s">
        <v>6</v>
      </c>
      <c r="G10" s="6" t="s">
        <v>5</v>
      </c>
      <c r="H10" s="6" t="s">
        <v>3</v>
      </c>
      <c r="I10" s="6" t="s">
        <v>18</v>
      </c>
      <c r="J10" s="6" t="s">
        <v>19</v>
      </c>
      <c r="K10" s="6" t="s">
        <v>20</v>
      </c>
      <c r="L10" s="6" t="s">
        <v>21</v>
      </c>
      <c r="M10" s="6" t="s">
        <v>22</v>
      </c>
      <c r="N10" s="6" t="s">
        <v>23</v>
      </c>
      <c r="O10" s="6" t="s">
        <v>24</v>
      </c>
    </row>
    <row r="11" spans="1:17" ht="47.25" x14ac:dyDescent="0.25">
      <c r="A11" s="9" t="str">
        <f>B1</f>
        <v>treatment of used electrolyzer stack, PFSA membrane recovery, 1MWe, PEM, solvent dissolution</v>
      </c>
      <c r="B11" s="7">
        <f>160000/160000</f>
        <v>1</v>
      </c>
      <c r="C11" s="7" t="str">
        <f>B3</f>
        <v>RER</v>
      </c>
      <c r="D11" s="7" t="s">
        <v>9</v>
      </c>
      <c r="E11" s="7"/>
      <c r="F11" s="7" t="s">
        <v>14</v>
      </c>
      <c r="G11" s="7" t="s">
        <v>56</v>
      </c>
      <c r="H11" s="7"/>
      <c r="I11" s="7"/>
      <c r="J11" s="7"/>
      <c r="K11" s="7"/>
      <c r="L11" s="7"/>
      <c r="M11" s="7"/>
      <c r="N11" s="7"/>
      <c r="O11" s="7"/>
      <c r="P11" s="1"/>
      <c r="Q11" s="2"/>
    </row>
    <row r="12" spans="1:17" ht="15.75" x14ac:dyDescent="0.25">
      <c r="A12" s="2"/>
      <c r="B12" s="2"/>
      <c r="C12" s="2"/>
      <c r="D12" s="2"/>
      <c r="E12" s="2"/>
      <c r="F12" s="2"/>
      <c r="G12" s="2"/>
      <c r="H12" s="2"/>
      <c r="I12" s="2"/>
      <c r="J12" s="2"/>
      <c r="K12" s="2"/>
      <c r="L12" s="2"/>
      <c r="M12" s="2"/>
      <c r="N12" s="2"/>
      <c r="O12" s="2"/>
      <c r="P12" s="1"/>
      <c r="Q12" s="2"/>
    </row>
    <row r="13" spans="1:17" ht="15.75" x14ac:dyDescent="0.25">
      <c r="A13" s="6" t="s">
        <v>0</v>
      </c>
      <c r="B13" s="6" t="s">
        <v>57</v>
      </c>
      <c r="C13" s="7"/>
      <c r="D13" s="7"/>
      <c r="E13" s="7"/>
      <c r="F13" s="7"/>
      <c r="G13" s="7"/>
      <c r="H13" s="7"/>
      <c r="I13" s="7"/>
      <c r="J13" s="7"/>
      <c r="K13" s="7"/>
      <c r="L13" s="7"/>
      <c r="M13" s="7"/>
      <c r="N13" s="7"/>
      <c r="O13" s="7"/>
      <c r="P13" s="1"/>
      <c r="Q13" s="2"/>
    </row>
    <row r="14" spans="1:17" s="2" customFormat="1" ht="15.75" x14ac:dyDescent="0.25">
      <c r="A14" s="7" t="s">
        <v>3</v>
      </c>
      <c r="B14" s="7" t="s">
        <v>58</v>
      </c>
      <c r="C14" s="7"/>
      <c r="D14" s="7"/>
      <c r="E14" s="7"/>
      <c r="F14" s="7"/>
      <c r="G14" s="7"/>
      <c r="H14" s="7"/>
      <c r="I14" s="7"/>
      <c r="J14" s="7"/>
      <c r="K14" s="7"/>
      <c r="L14" s="7"/>
      <c r="M14" s="7"/>
      <c r="N14" s="7"/>
      <c r="O14" s="7"/>
      <c r="P14" s="1"/>
    </row>
    <row r="15" spans="1:17" s="2" customFormat="1" ht="15.75" x14ac:dyDescent="0.25">
      <c r="A15" s="7" t="s">
        <v>1</v>
      </c>
      <c r="B15" s="7" t="s">
        <v>25</v>
      </c>
      <c r="C15" s="7"/>
      <c r="D15" s="7"/>
      <c r="E15" s="7"/>
      <c r="F15" s="7"/>
      <c r="G15" s="7"/>
      <c r="H15" s="7"/>
      <c r="I15" s="7"/>
      <c r="J15" s="7"/>
      <c r="K15" s="7"/>
      <c r="L15" s="7"/>
      <c r="M15" s="7"/>
      <c r="N15" s="7"/>
      <c r="O15" s="7"/>
      <c r="P15" s="1"/>
    </row>
    <row r="16" spans="1:17" s="2" customFormat="1" ht="15.75" x14ac:dyDescent="0.25">
      <c r="A16" s="7" t="s">
        <v>2</v>
      </c>
      <c r="B16" s="7">
        <v>1</v>
      </c>
      <c r="C16" s="7"/>
      <c r="D16" s="7"/>
      <c r="E16" s="7"/>
      <c r="F16" s="7"/>
      <c r="G16" s="7"/>
      <c r="H16" s="7"/>
      <c r="I16" s="7"/>
      <c r="J16" s="7"/>
      <c r="K16" s="7"/>
      <c r="L16" s="7"/>
      <c r="M16" s="7"/>
      <c r="N16" s="7"/>
      <c r="O16" s="7"/>
      <c r="P16" s="1"/>
    </row>
    <row r="17" spans="1:17" s="2" customFormat="1" ht="15.75" x14ac:dyDescent="0.25">
      <c r="A17" s="7" t="s">
        <v>4</v>
      </c>
      <c r="B17" s="7" t="s">
        <v>55</v>
      </c>
      <c r="C17" s="7"/>
      <c r="D17" s="7"/>
      <c r="E17" s="7"/>
      <c r="F17" s="7"/>
      <c r="G17" s="7"/>
      <c r="H17" s="7"/>
      <c r="I17" s="7"/>
      <c r="J17" s="7"/>
      <c r="K17" s="7"/>
      <c r="L17" s="7"/>
      <c r="M17" s="7"/>
      <c r="N17" s="7"/>
      <c r="O17" s="7"/>
      <c r="P17" s="1"/>
    </row>
    <row r="18" spans="1:17" s="2" customFormat="1" ht="15.75" x14ac:dyDescent="0.25">
      <c r="A18" s="7" t="s">
        <v>5</v>
      </c>
      <c r="B18" s="7" t="s">
        <v>59</v>
      </c>
      <c r="C18" s="7"/>
      <c r="D18" s="7"/>
      <c r="E18" s="7"/>
      <c r="F18" s="7"/>
      <c r="G18" s="7"/>
      <c r="H18" s="7"/>
      <c r="I18" s="7"/>
      <c r="J18" s="7"/>
      <c r="K18" s="7"/>
      <c r="L18" s="7"/>
      <c r="M18" s="7"/>
      <c r="N18" s="7"/>
      <c r="O18" s="7"/>
      <c r="P18" s="1"/>
    </row>
    <row r="19" spans="1:17" s="2" customFormat="1" ht="15.75" x14ac:dyDescent="0.25">
      <c r="A19" s="7" t="s">
        <v>6</v>
      </c>
      <c r="B19" s="7" t="s">
        <v>7</v>
      </c>
      <c r="C19" s="7"/>
      <c r="D19" s="7"/>
      <c r="E19" s="7"/>
      <c r="F19" s="7"/>
      <c r="G19" s="7"/>
      <c r="H19" s="7"/>
      <c r="I19" s="7"/>
      <c r="J19" s="7"/>
      <c r="K19" s="7"/>
      <c r="L19" s="7"/>
      <c r="M19" s="7"/>
      <c r="N19" s="7"/>
      <c r="O19" s="7"/>
      <c r="P19"/>
      <c r="Q19"/>
    </row>
    <row r="20" spans="1:17" s="2" customFormat="1" ht="15.75" x14ac:dyDescent="0.25">
      <c r="A20" s="7" t="s">
        <v>8</v>
      </c>
      <c r="B20" s="7" t="s">
        <v>9</v>
      </c>
      <c r="C20" s="7"/>
      <c r="D20" s="7"/>
      <c r="E20" s="7"/>
      <c r="F20" s="7"/>
      <c r="G20" s="7"/>
      <c r="H20" s="7"/>
      <c r="I20" s="7"/>
      <c r="J20" s="7"/>
      <c r="K20" s="7"/>
      <c r="L20" s="7"/>
      <c r="M20" s="7"/>
      <c r="N20" s="7"/>
      <c r="O20" s="7"/>
      <c r="P20"/>
      <c r="Q20"/>
    </row>
    <row r="21" spans="1:17" s="2" customFormat="1" ht="15.75" x14ac:dyDescent="0.25">
      <c r="A21" s="6" t="s">
        <v>10</v>
      </c>
      <c r="B21" s="7"/>
      <c r="C21" s="7"/>
      <c r="D21" s="7"/>
      <c r="E21" s="7"/>
      <c r="F21" s="7"/>
      <c r="G21" s="7"/>
      <c r="H21" s="7"/>
      <c r="I21" s="7"/>
      <c r="J21" s="7"/>
      <c r="K21" s="7"/>
      <c r="L21" s="7"/>
      <c r="M21" s="7"/>
      <c r="N21" s="7"/>
      <c r="O21" s="7"/>
      <c r="P21"/>
      <c r="Q21"/>
    </row>
    <row r="22" spans="1:17" ht="15.75" x14ac:dyDescent="0.25">
      <c r="A22" s="6" t="s">
        <v>11</v>
      </c>
      <c r="B22" s="6" t="s">
        <v>12</v>
      </c>
      <c r="C22" s="6" t="s">
        <v>1</v>
      </c>
      <c r="D22" s="6" t="s">
        <v>8</v>
      </c>
      <c r="E22" s="6" t="s">
        <v>13</v>
      </c>
      <c r="F22" s="6" t="s">
        <v>6</v>
      </c>
      <c r="G22" s="6" t="s">
        <v>5</v>
      </c>
      <c r="H22" s="6" t="s">
        <v>3</v>
      </c>
      <c r="I22" s="6" t="s">
        <v>18</v>
      </c>
      <c r="J22" s="6" t="s">
        <v>19</v>
      </c>
      <c r="K22" s="6" t="s">
        <v>20</v>
      </c>
      <c r="L22" s="6" t="s">
        <v>21</v>
      </c>
      <c r="M22" s="6" t="s">
        <v>22</v>
      </c>
      <c r="N22" s="6" t="s">
        <v>23</v>
      </c>
      <c r="O22" s="6" t="s">
        <v>24</v>
      </c>
    </row>
    <row r="23" spans="1:17" ht="31.5" x14ac:dyDescent="0.25">
      <c r="A23" s="9" t="str">
        <f>B13</f>
        <v xml:space="preserve">treatment of used electrolyzer stack, PGM recovery, 1MWe, PEM, hydrometallurgy </v>
      </c>
      <c r="B23" s="7">
        <f>160000/160000</f>
        <v>1</v>
      </c>
      <c r="C23" s="7" t="str">
        <f>B15</f>
        <v>RER</v>
      </c>
      <c r="D23" s="7" t="s">
        <v>9</v>
      </c>
      <c r="E23" s="7"/>
      <c r="F23" s="7" t="s">
        <v>14</v>
      </c>
      <c r="G23" s="7" t="s">
        <v>59</v>
      </c>
      <c r="H23" s="7"/>
      <c r="I23" s="7"/>
      <c r="J23" s="7"/>
      <c r="K23" s="7"/>
      <c r="L23" s="7"/>
      <c r="M23" s="7"/>
      <c r="N23" s="7"/>
      <c r="O23" s="7"/>
      <c r="P23" s="1"/>
      <c r="Q23" s="2"/>
    </row>
    <row r="24" spans="1:17" ht="15.75" x14ac:dyDescent="0.25">
      <c r="A24" s="2"/>
      <c r="B24" s="2"/>
      <c r="C24" s="2"/>
      <c r="D24" s="2"/>
      <c r="E24" s="2"/>
      <c r="F24" s="2"/>
      <c r="G24" s="2"/>
      <c r="H24" s="2"/>
      <c r="I24" s="2"/>
      <c r="J24" s="2"/>
      <c r="K24" s="2"/>
      <c r="L24" s="2"/>
      <c r="M24" s="2"/>
      <c r="N24" s="2"/>
      <c r="O24" s="2"/>
      <c r="P24" s="1"/>
      <c r="Q24" s="2"/>
    </row>
    <row r="25" spans="1:17" ht="15.75" x14ac:dyDescent="0.25">
      <c r="A25" s="6" t="s">
        <v>0</v>
      </c>
      <c r="B25" s="6" t="s">
        <v>57</v>
      </c>
      <c r="C25" s="7"/>
      <c r="D25" s="7"/>
      <c r="E25" s="7"/>
      <c r="F25" s="7"/>
      <c r="G25" s="7"/>
      <c r="H25" s="7"/>
      <c r="I25" s="7"/>
      <c r="J25" s="7"/>
      <c r="K25" s="7"/>
      <c r="L25" s="7"/>
      <c r="M25" s="7"/>
      <c r="N25" s="7"/>
      <c r="O25" s="7"/>
      <c r="P25" s="1"/>
      <c r="Q25" s="2"/>
    </row>
    <row r="26" spans="1:17" s="2" customFormat="1" ht="15.75" x14ac:dyDescent="0.25">
      <c r="A26" s="7" t="s">
        <v>3</v>
      </c>
      <c r="B26" s="7" t="s">
        <v>60</v>
      </c>
      <c r="C26" s="7"/>
      <c r="D26" s="7"/>
      <c r="E26" s="7"/>
      <c r="F26" s="7"/>
      <c r="G26" s="7"/>
      <c r="H26" s="7"/>
      <c r="I26" s="7"/>
      <c r="J26" s="7"/>
      <c r="K26" s="7"/>
      <c r="L26" s="7"/>
      <c r="M26" s="7"/>
      <c r="N26" s="7"/>
      <c r="O26" s="7"/>
      <c r="P26" s="1"/>
    </row>
    <row r="27" spans="1:17" s="2" customFormat="1" ht="15.75" x14ac:dyDescent="0.25">
      <c r="A27" s="7" t="s">
        <v>1</v>
      </c>
      <c r="B27" s="7" t="s">
        <v>25</v>
      </c>
      <c r="C27" s="7"/>
      <c r="D27" s="7"/>
      <c r="E27" s="7"/>
      <c r="F27" s="7"/>
      <c r="G27" s="7"/>
      <c r="H27" s="7"/>
      <c r="I27" s="7"/>
      <c r="J27" s="7"/>
      <c r="K27" s="7"/>
      <c r="L27" s="7"/>
      <c r="M27" s="7"/>
      <c r="N27" s="7"/>
      <c r="O27" s="7"/>
      <c r="P27" s="1"/>
    </row>
    <row r="28" spans="1:17" s="2" customFormat="1" ht="15.75" x14ac:dyDescent="0.25">
      <c r="A28" s="7" t="s">
        <v>2</v>
      </c>
      <c r="B28" s="7">
        <v>1</v>
      </c>
      <c r="C28" s="7"/>
      <c r="D28" s="7"/>
      <c r="E28" s="7"/>
      <c r="F28" s="7"/>
      <c r="G28" s="7"/>
      <c r="H28" s="7"/>
      <c r="I28" s="7"/>
      <c r="J28" s="7"/>
      <c r="K28" s="7"/>
      <c r="L28" s="7"/>
      <c r="M28" s="7"/>
      <c r="N28" s="7"/>
      <c r="O28" s="7"/>
      <c r="P28" s="1"/>
    </row>
    <row r="29" spans="1:17" s="2" customFormat="1" ht="15.75" x14ac:dyDescent="0.25">
      <c r="A29" s="7" t="s">
        <v>4</v>
      </c>
      <c r="B29" s="7" t="s">
        <v>55</v>
      </c>
      <c r="C29" s="7"/>
      <c r="D29" s="7"/>
      <c r="E29" s="7"/>
      <c r="F29" s="7"/>
      <c r="G29" s="7"/>
      <c r="H29" s="7"/>
      <c r="I29" s="7"/>
      <c r="J29" s="7"/>
      <c r="K29" s="7"/>
      <c r="L29" s="7"/>
      <c r="M29" s="7"/>
      <c r="N29" s="7"/>
      <c r="O29" s="7"/>
      <c r="P29" s="1"/>
    </row>
    <row r="30" spans="1:17" s="2" customFormat="1" ht="15.75" x14ac:dyDescent="0.25">
      <c r="A30" s="7" t="s">
        <v>5</v>
      </c>
      <c r="B30" s="7" t="s">
        <v>34</v>
      </c>
      <c r="C30" s="7"/>
      <c r="D30" s="7"/>
      <c r="E30" s="7"/>
      <c r="F30" s="7"/>
      <c r="G30" s="7"/>
      <c r="H30" s="7"/>
      <c r="I30" s="7"/>
      <c r="J30" s="7"/>
      <c r="K30" s="7"/>
      <c r="L30" s="7"/>
      <c r="M30" s="7"/>
      <c r="N30" s="7"/>
      <c r="O30" s="7"/>
      <c r="P30" s="1"/>
    </row>
    <row r="31" spans="1:17" ht="15.75" x14ac:dyDescent="0.25">
      <c r="A31" s="7" t="s">
        <v>6</v>
      </c>
      <c r="B31" s="7" t="s">
        <v>7</v>
      </c>
      <c r="C31" s="7"/>
      <c r="D31" s="7"/>
      <c r="E31" s="7"/>
      <c r="F31" s="7"/>
      <c r="G31" s="7"/>
      <c r="H31" s="7"/>
      <c r="I31" s="7"/>
      <c r="J31" s="7"/>
      <c r="K31" s="7"/>
      <c r="L31" s="7"/>
      <c r="M31" s="7"/>
      <c r="N31" s="7"/>
      <c r="O31" s="7"/>
    </row>
    <row r="32" spans="1:17" ht="15.75" x14ac:dyDescent="0.25">
      <c r="A32" s="7" t="s">
        <v>8</v>
      </c>
      <c r="B32" s="7" t="s">
        <v>9</v>
      </c>
      <c r="C32" s="7"/>
      <c r="D32" s="7"/>
      <c r="E32" s="7"/>
      <c r="F32" s="7"/>
      <c r="G32" s="7"/>
      <c r="H32" s="7"/>
      <c r="I32" s="7"/>
      <c r="J32" s="7"/>
      <c r="K32" s="7"/>
      <c r="L32" s="7"/>
      <c r="M32" s="7"/>
      <c r="N32" s="7"/>
      <c r="O32" s="7"/>
    </row>
    <row r="33" spans="1:17" ht="15.75" x14ac:dyDescent="0.25">
      <c r="A33" s="6" t="s">
        <v>10</v>
      </c>
      <c r="B33" s="7"/>
      <c r="C33" s="7"/>
      <c r="D33" s="7"/>
      <c r="E33" s="7"/>
      <c r="F33" s="7"/>
      <c r="G33" s="7"/>
      <c r="H33" s="7"/>
      <c r="I33" s="7"/>
      <c r="J33" s="7"/>
      <c r="K33" s="7"/>
      <c r="L33" s="7"/>
      <c r="M33" s="7"/>
      <c r="N33" s="7"/>
      <c r="O33" s="7"/>
    </row>
    <row r="34" spans="1:17" ht="15.75" x14ac:dyDescent="0.25">
      <c r="A34" s="6" t="s">
        <v>11</v>
      </c>
      <c r="B34" s="6" t="s">
        <v>12</v>
      </c>
      <c r="C34" s="6" t="s">
        <v>1</v>
      </c>
      <c r="D34" s="6" t="s">
        <v>8</v>
      </c>
      <c r="E34" s="6" t="s">
        <v>13</v>
      </c>
      <c r="F34" s="6" t="s">
        <v>6</v>
      </c>
      <c r="G34" s="6" t="s">
        <v>5</v>
      </c>
      <c r="H34" s="6" t="s">
        <v>3</v>
      </c>
      <c r="I34" s="6" t="s">
        <v>18</v>
      </c>
      <c r="J34" s="6" t="s">
        <v>19</v>
      </c>
      <c r="K34" s="6" t="s">
        <v>20</v>
      </c>
      <c r="L34" s="6" t="s">
        <v>21</v>
      </c>
      <c r="M34" s="6" t="s">
        <v>22</v>
      </c>
      <c r="N34" s="6" t="s">
        <v>23</v>
      </c>
      <c r="O34" s="6" t="s">
        <v>24</v>
      </c>
    </row>
    <row r="35" spans="1:17" ht="31.5" x14ac:dyDescent="0.25">
      <c r="A35" s="9" t="str">
        <f>B25</f>
        <v xml:space="preserve">treatment of used electrolyzer stack, PGM recovery, 1MWe, PEM, hydrometallurgy </v>
      </c>
      <c r="B35" s="7">
        <f>160000/160000</f>
        <v>1</v>
      </c>
      <c r="C35" s="7" t="str">
        <f>B27</f>
        <v>RER</v>
      </c>
      <c r="D35" s="7" t="s">
        <v>9</v>
      </c>
      <c r="E35" s="7"/>
      <c r="F35" s="7" t="s">
        <v>14</v>
      </c>
      <c r="G35" s="7" t="str">
        <f>B30</f>
        <v>platinum</v>
      </c>
      <c r="H35" s="7"/>
      <c r="I35" s="7"/>
      <c r="J35" s="7"/>
      <c r="K35" s="7"/>
      <c r="L35" s="7"/>
      <c r="M35" s="7"/>
      <c r="N35" s="7"/>
      <c r="O35" s="7"/>
      <c r="P35" s="1"/>
      <c r="Q35" s="2"/>
    </row>
    <row r="36" spans="1:17" ht="15.75" x14ac:dyDescent="0.25">
      <c r="A36" s="2"/>
      <c r="B36" s="2"/>
      <c r="C36" s="2"/>
      <c r="D36" s="2"/>
      <c r="E36" s="2"/>
      <c r="F36" s="2"/>
      <c r="G36" s="2"/>
      <c r="H36" s="2"/>
      <c r="I36" s="2"/>
      <c r="J36" s="2"/>
      <c r="K36" s="2"/>
      <c r="L36" s="2"/>
      <c r="M36" s="2"/>
      <c r="N36" s="2"/>
      <c r="O36" s="2"/>
      <c r="P36" s="1"/>
      <c r="Q36" s="2"/>
    </row>
    <row r="37" spans="1:17" ht="15.75" x14ac:dyDescent="0.25">
      <c r="A37" s="13" t="s">
        <v>0</v>
      </c>
      <c r="B37" s="13" t="s">
        <v>61</v>
      </c>
      <c r="C37" s="14"/>
      <c r="D37" s="14"/>
      <c r="E37" s="14"/>
      <c r="F37" s="14"/>
      <c r="G37" s="14"/>
      <c r="H37" s="14"/>
      <c r="I37" s="14"/>
      <c r="J37" s="14"/>
      <c r="K37" s="14"/>
      <c r="L37" s="14"/>
      <c r="M37" s="14"/>
      <c r="N37" s="14"/>
      <c r="O37" s="14"/>
      <c r="P37" s="1"/>
      <c r="Q37" s="2"/>
    </row>
    <row r="38" spans="1:17" ht="15.75" x14ac:dyDescent="0.25">
      <c r="A38" s="14" t="s">
        <v>3</v>
      </c>
      <c r="B38" s="14" t="s">
        <v>62</v>
      </c>
      <c r="C38" s="14"/>
      <c r="D38" s="14"/>
      <c r="E38" s="14"/>
      <c r="F38" s="14"/>
      <c r="G38" s="14"/>
      <c r="H38" s="14"/>
      <c r="I38" s="14"/>
      <c r="J38" s="14"/>
      <c r="K38" s="14"/>
      <c r="L38" s="14"/>
      <c r="M38" s="14"/>
      <c r="N38" s="14"/>
      <c r="O38" s="14"/>
      <c r="P38" s="1"/>
      <c r="Q38" s="2"/>
    </row>
    <row r="39" spans="1:17" s="2" customFormat="1" ht="15.75" x14ac:dyDescent="0.25">
      <c r="A39" s="14" t="s">
        <v>1</v>
      </c>
      <c r="B39" s="14" t="s">
        <v>25</v>
      </c>
      <c r="C39" s="14"/>
      <c r="D39" s="14"/>
      <c r="E39" s="14"/>
      <c r="F39" s="14"/>
      <c r="G39" s="14"/>
      <c r="H39" s="14"/>
      <c r="I39" s="14"/>
      <c r="J39" s="14"/>
      <c r="K39" s="14"/>
      <c r="L39" s="14"/>
      <c r="M39" s="14"/>
      <c r="N39" s="14"/>
      <c r="O39" s="14"/>
      <c r="P39" s="1"/>
    </row>
    <row r="40" spans="1:17" s="2" customFormat="1" ht="15.75" x14ac:dyDescent="0.25">
      <c r="A40" s="14" t="s">
        <v>2</v>
      </c>
      <c r="B40" s="14">
        <v>-1</v>
      </c>
      <c r="C40" s="14"/>
      <c r="D40" s="14"/>
      <c r="E40" s="14"/>
      <c r="F40" s="14"/>
      <c r="G40" s="14"/>
      <c r="H40" s="14"/>
      <c r="I40" s="14"/>
      <c r="J40" s="14"/>
      <c r="K40" s="14"/>
      <c r="L40" s="14"/>
      <c r="M40" s="14"/>
      <c r="N40" s="14"/>
      <c r="O40" s="14"/>
      <c r="P40"/>
      <c r="Q40"/>
    </row>
    <row r="41" spans="1:17" s="2" customFormat="1" ht="15.75" x14ac:dyDescent="0.25">
      <c r="A41" s="14" t="s">
        <v>4</v>
      </c>
      <c r="B41" s="14" t="s">
        <v>63</v>
      </c>
      <c r="C41" s="14"/>
      <c r="D41" s="14"/>
      <c r="E41" s="14"/>
      <c r="F41" s="14"/>
      <c r="G41" s="14"/>
      <c r="H41" s="14"/>
      <c r="I41" s="14"/>
      <c r="J41" s="14"/>
      <c r="K41" s="14"/>
      <c r="L41" s="14"/>
      <c r="M41" s="14"/>
      <c r="N41" s="14"/>
      <c r="O41" s="14"/>
      <c r="P41"/>
      <c r="Q41"/>
    </row>
    <row r="42" spans="1:17" s="2" customFormat="1" ht="15.75" x14ac:dyDescent="0.25">
      <c r="A42" s="14" t="s">
        <v>5</v>
      </c>
      <c r="B42" s="14" t="s">
        <v>64</v>
      </c>
      <c r="C42" s="14"/>
      <c r="D42" s="14"/>
      <c r="E42" s="14"/>
      <c r="F42" s="14"/>
      <c r="G42" s="14"/>
      <c r="H42" s="14"/>
      <c r="I42" s="14"/>
      <c r="J42" s="14"/>
      <c r="K42" s="14"/>
      <c r="L42" s="14"/>
      <c r="M42" s="14"/>
      <c r="N42" s="14"/>
      <c r="O42" s="14"/>
      <c r="P42"/>
      <c r="Q42"/>
    </row>
    <row r="43" spans="1:17" ht="15.75" x14ac:dyDescent="0.25">
      <c r="A43" s="14" t="s">
        <v>6</v>
      </c>
      <c r="B43" s="14" t="s">
        <v>7</v>
      </c>
      <c r="C43" s="14"/>
      <c r="D43" s="14"/>
      <c r="E43" s="14"/>
      <c r="F43" s="14"/>
      <c r="G43" s="14"/>
      <c r="H43" s="14"/>
      <c r="I43" s="14"/>
      <c r="J43" s="14"/>
      <c r="K43" s="14"/>
      <c r="L43" s="14"/>
      <c r="M43" s="14"/>
      <c r="N43" s="14"/>
      <c r="O43" s="14"/>
    </row>
    <row r="44" spans="1:17" s="2" customFormat="1" ht="15.75" x14ac:dyDescent="0.25">
      <c r="A44" s="14" t="s">
        <v>8</v>
      </c>
      <c r="B44" s="14" t="s">
        <v>8</v>
      </c>
      <c r="C44" s="14"/>
      <c r="D44" s="14"/>
      <c r="E44" s="14"/>
      <c r="F44" s="14"/>
      <c r="G44" s="14"/>
      <c r="H44" s="14"/>
      <c r="I44" s="14"/>
      <c r="J44" s="14"/>
      <c r="K44" s="14"/>
      <c r="L44" s="14"/>
      <c r="M44" s="14"/>
      <c r="N44" s="14"/>
      <c r="O44" s="14"/>
      <c r="P44"/>
      <c r="Q44"/>
    </row>
    <row r="45" spans="1:17" s="2" customFormat="1" ht="15.75" x14ac:dyDescent="0.25">
      <c r="A45" s="13" t="s">
        <v>10</v>
      </c>
      <c r="B45" s="14"/>
      <c r="C45" s="14"/>
      <c r="D45" s="14"/>
      <c r="E45" s="14"/>
      <c r="F45" s="14"/>
      <c r="G45" s="14"/>
      <c r="H45" s="14"/>
      <c r="I45" s="14"/>
      <c r="J45" s="14"/>
      <c r="K45" s="14"/>
      <c r="L45" s="14"/>
      <c r="M45" s="14"/>
      <c r="N45" s="14"/>
      <c r="O45" s="14"/>
      <c r="P45"/>
      <c r="Q45"/>
    </row>
    <row r="46" spans="1:17" s="2" customFormat="1" ht="15.75" x14ac:dyDescent="0.25">
      <c r="A46" s="13" t="s">
        <v>11</v>
      </c>
      <c r="B46" s="13" t="s">
        <v>12</v>
      </c>
      <c r="C46" s="13" t="s">
        <v>1</v>
      </c>
      <c r="D46" s="13" t="s">
        <v>8</v>
      </c>
      <c r="E46" s="13" t="s">
        <v>13</v>
      </c>
      <c r="F46" s="13" t="s">
        <v>6</v>
      </c>
      <c r="G46" s="13" t="s">
        <v>5</v>
      </c>
      <c r="H46" s="13" t="s">
        <v>3</v>
      </c>
      <c r="I46" s="13" t="s">
        <v>18</v>
      </c>
      <c r="J46" s="13" t="s">
        <v>19</v>
      </c>
      <c r="K46" s="13" t="s">
        <v>20</v>
      </c>
      <c r="L46" s="13" t="s">
        <v>21</v>
      </c>
      <c r="M46" s="13" t="s">
        <v>22</v>
      </c>
      <c r="N46" s="13" t="s">
        <v>23</v>
      </c>
      <c r="O46" s="13" t="s">
        <v>24</v>
      </c>
      <c r="P46"/>
      <c r="Q46"/>
    </row>
    <row r="47" spans="1:17" ht="15.75" x14ac:dyDescent="0.25">
      <c r="A47" s="14" t="str">
        <f>B37</f>
        <v>treatment of used electrolyzer stack, 1MWe, PEM</v>
      </c>
      <c r="B47" s="14">
        <v>-1</v>
      </c>
      <c r="C47" s="14" t="str">
        <f>B39</f>
        <v>RER</v>
      </c>
      <c r="D47" s="14" t="str">
        <f>B44</f>
        <v>unit</v>
      </c>
      <c r="E47" s="14"/>
      <c r="F47" s="14" t="s">
        <v>14</v>
      </c>
      <c r="G47" s="14" t="str">
        <f>B42</f>
        <v>used electrolyzer stack, 1MWe, PEM</v>
      </c>
      <c r="H47" s="15" t="s">
        <v>65</v>
      </c>
      <c r="I47" s="14"/>
      <c r="J47" s="14"/>
      <c r="K47" s="14"/>
      <c r="L47" s="14"/>
      <c r="M47" s="14"/>
      <c r="N47" s="14"/>
      <c r="O47" s="14"/>
    </row>
    <row r="48" spans="1:17" ht="47.25" x14ac:dyDescent="0.25">
      <c r="A48" s="15" t="s">
        <v>53</v>
      </c>
      <c r="B48" s="16">
        <v>-2.4169999999999998</v>
      </c>
      <c r="C48" s="14" t="s">
        <v>25</v>
      </c>
      <c r="D48" s="14" t="s">
        <v>8</v>
      </c>
      <c r="E48" s="14"/>
      <c r="F48" s="14" t="s">
        <v>15</v>
      </c>
      <c r="G48" s="14" t="s">
        <v>66</v>
      </c>
      <c r="H48" s="15" t="s">
        <v>99</v>
      </c>
      <c r="I48" s="14"/>
      <c r="J48" s="14"/>
      <c r="K48" s="14"/>
      <c r="L48" s="14"/>
      <c r="M48" s="14"/>
      <c r="N48" s="14"/>
      <c r="O48" s="14"/>
      <c r="P48" s="1"/>
      <c r="Q48" s="2"/>
    </row>
    <row r="49" spans="1:17" ht="78.75" x14ac:dyDescent="0.25">
      <c r="A49" s="15" t="s">
        <v>67</v>
      </c>
      <c r="B49" s="17">
        <v>-1.4890000000000001</v>
      </c>
      <c r="C49" s="14" t="s">
        <v>25</v>
      </c>
      <c r="D49" s="14" t="s">
        <v>8</v>
      </c>
      <c r="E49" s="14"/>
      <c r="F49" s="14" t="s">
        <v>15</v>
      </c>
      <c r="G49" s="14" t="s">
        <v>68</v>
      </c>
      <c r="H49" s="15" t="s">
        <v>100</v>
      </c>
      <c r="I49" s="14"/>
      <c r="J49" s="14"/>
      <c r="K49" s="14"/>
      <c r="L49" s="14"/>
      <c r="M49" s="14"/>
      <c r="N49" s="14"/>
      <c r="O49" s="14"/>
      <c r="P49" s="1"/>
      <c r="Q49" s="2"/>
    </row>
    <row r="50" spans="1:17" ht="31.5" x14ac:dyDescent="0.25">
      <c r="A50" s="15" t="s">
        <v>46</v>
      </c>
      <c r="B50" s="16">
        <v>-209.45</v>
      </c>
      <c r="C50" s="14" t="s">
        <v>69</v>
      </c>
      <c r="D50" s="14" t="s">
        <v>9</v>
      </c>
      <c r="E50" s="14"/>
      <c r="F50" s="14" t="s">
        <v>15</v>
      </c>
      <c r="G50" s="14" t="s">
        <v>47</v>
      </c>
      <c r="H50" s="14" t="s">
        <v>70</v>
      </c>
      <c r="I50" s="14"/>
      <c r="J50" s="14"/>
      <c r="K50" s="14"/>
      <c r="L50" s="14"/>
      <c r="M50" s="14"/>
      <c r="N50" s="14"/>
      <c r="O50" s="14"/>
    </row>
    <row r="51" spans="1:17" ht="15.75" x14ac:dyDescent="0.25">
      <c r="P51" s="1"/>
      <c r="Q51" s="2"/>
    </row>
    <row r="52" spans="1:17" ht="15.75" x14ac:dyDescent="0.25">
      <c r="A52" s="3" t="s">
        <v>0</v>
      </c>
      <c r="B52" s="3" t="s">
        <v>53</v>
      </c>
      <c r="C52" s="4"/>
      <c r="D52" s="4"/>
      <c r="E52" s="4"/>
      <c r="F52" s="4"/>
      <c r="G52" s="4"/>
      <c r="H52" s="4"/>
      <c r="I52" s="4"/>
      <c r="J52" s="4"/>
      <c r="K52" s="4"/>
      <c r="L52" s="4"/>
      <c r="M52" s="4"/>
      <c r="N52" s="4"/>
      <c r="O52" s="4"/>
      <c r="P52" s="1"/>
      <c r="Q52" s="2"/>
    </row>
    <row r="53" spans="1:17" s="2" customFormat="1" ht="15.75" x14ac:dyDescent="0.25">
      <c r="A53" s="4" t="s">
        <v>3</v>
      </c>
      <c r="B53" s="4" t="s">
        <v>71</v>
      </c>
      <c r="C53" s="4"/>
      <c r="D53" s="4"/>
      <c r="E53" s="4"/>
      <c r="F53" s="4"/>
      <c r="G53" s="4"/>
      <c r="H53" s="4"/>
      <c r="I53" s="4"/>
      <c r="J53" s="4"/>
      <c r="K53" s="4"/>
      <c r="L53" s="4"/>
      <c r="M53" s="4"/>
      <c r="N53" s="4"/>
      <c r="O53" s="4"/>
      <c r="P53" s="1"/>
    </row>
    <row r="54" spans="1:17" s="2" customFormat="1" ht="15.75" x14ac:dyDescent="0.25">
      <c r="A54" s="4" t="s">
        <v>1</v>
      </c>
      <c r="B54" s="4" t="s">
        <v>25</v>
      </c>
      <c r="C54" s="4"/>
      <c r="D54" s="4"/>
      <c r="E54" s="4"/>
      <c r="F54" s="4"/>
      <c r="G54" s="4"/>
      <c r="H54" s="4"/>
      <c r="I54" s="4"/>
      <c r="J54" s="4"/>
      <c r="K54" s="4"/>
      <c r="L54" s="4"/>
      <c r="M54" s="4"/>
      <c r="N54" s="4"/>
      <c r="O54" s="4"/>
      <c r="P54"/>
      <c r="Q54"/>
    </row>
    <row r="55" spans="1:17" s="2" customFormat="1" ht="15.75" x14ac:dyDescent="0.25">
      <c r="A55" s="4" t="s">
        <v>2</v>
      </c>
      <c r="B55" s="4">
        <v>-1</v>
      </c>
      <c r="C55" s="4"/>
      <c r="D55" s="4"/>
      <c r="E55" s="4"/>
      <c r="F55" s="4"/>
      <c r="G55" s="4"/>
      <c r="H55" s="4"/>
      <c r="I55" s="4"/>
      <c r="J55" s="4"/>
      <c r="K55" s="4"/>
      <c r="L55" s="4"/>
      <c r="M55" s="4"/>
      <c r="N55" s="4"/>
      <c r="O55" s="4"/>
      <c r="P55"/>
      <c r="Q55"/>
    </row>
    <row r="56" spans="1:17" s="2" customFormat="1" ht="15.75" x14ac:dyDescent="0.25">
      <c r="A56" s="4" t="s">
        <v>4</v>
      </c>
      <c r="B56" s="4" t="s">
        <v>63</v>
      </c>
      <c r="C56" s="4"/>
      <c r="D56" s="4"/>
      <c r="E56" s="4"/>
      <c r="F56" s="4"/>
      <c r="G56" s="4"/>
      <c r="H56" s="4"/>
      <c r="I56" s="4"/>
      <c r="J56" s="4"/>
      <c r="K56" s="4"/>
      <c r="L56" s="4"/>
      <c r="M56" s="4"/>
      <c r="N56" s="4"/>
      <c r="O56" s="4"/>
      <c r="P56"/>
      <c r="Q56"/>
    </row>
    <row r="57" spans="1:17" ht="15.75" x14ac:dyDescent="0.25">
      <c r="A57" s="4" t="s">
        <v>5</v>
      </c>
      <c r="B57" s="4" t="s">
        <v>66</v>
      </c>
      <c r="C57" s="4"/>
      <c r="D57" s="4"/>
      <c r="E57" s="4"/>
      <c r="F57" s="4"/>
      <c r="G57" s="4"/>
      <c r="H57" s="4"/>
      <c r="I57" s="4"/>
      <c r="J57" s="4"/>
      <c r="K57" s="4"/>
      <c r="L57" s="4"/>
      <c r="M57" s="4"/>
      <c r="N57" s="4"/>
      <c r="O57" s="4"/>
    </row>
    <row r="58" spans="1:17" s="2" customFormat="1" ht="15.75" x14ac:dyDescent="0.25">
      <c r="A58" s="4" t="s">
        <v>6</v>
      </c>
      <c r="B58" s="4" t="s">
        <v>7</v>
      </c>
      <c r="C58" s="4"/>
      <c r="D58" s="4"/>
      <c r="E58" s="4"/>
      <c r="F58" s="4"/>
      <c r="G58" s="4"/>
      <c r="H58" s="4"/>
      <c r="I58" s="4"/>
      <c r="J58" s="4"/>
      <c r="K58" s="4"/>
      <c r="L58" s="4"/>
      <c r="M58" s="4"/>
      <c r="N58" s="4"/>
      <c r="O58" s="4"/>
      <c r="P58"/>
      <c r="Q58"/>
    </row>
    <row r="59" spans="1:17" s="2" customFormat="1" ht="15.75" x14ac:dyDescent="0.25">
      <c r="A59" s="4" t="s">
        <v>8</v>
      </c>
      <c r="B59" s="4" t="s">
        <v>8</v>
      </c>
      <c r="C59" s="4"/>
      <c r="D59" s="4"/>
      <c r="E59" s="4"/>
      <c r="F59" s="4"/>
      <c r="G59" s="4"/>
      <c r="H59" s="4"/>
      <c r="I59" s="4"/>
      <c r="J59" s="4"/>
      <c r="K59" s="4"/>
      <c r="L59" s="4"/>
      <c r="M59" s="4"/>
      <c r="N59" s="4"/>
      <c r="O59" s="4"/>
      <c r="P59"/>
      <c r="Q59"/>
    </row>
    <row r="60" spans="1:17" s="2" customFormat="1" ht="15.75" x14ac:dyDescent="0.25">
      <c r="A60" s="3" t="s">
        <v>10</v>
      </c>
      <c r="B60" s="4"/>
      <c r="C60" s="4"/>
      <c r="D60" s="4"/>
      <c r="E60" s="4"/>
      <c r="F60" s="4"/>
      <c r="G60" s="4"/>
      <c r="H60" s="4"/>
      <c r="I60" s="4"/>
      <c r="J60" s="4"/>
      <c r="K60" s="4"/>
      <c r="L60" s="4"/>
      <c r="M60" s="4"/>
      <c r="N60" s="4"/>
      <c r="O60" s="4"/>
      <c r="P60"/>
      <c r="Q60"/>
    </row>
    <row r="61" spans="1:17" ht="15.75" x14ac:dyDescent="0.25">
      <c r="A61" s="3" t="s">
        <v>11</v>
      </c>
      <c r="B61" s="3" t="s">
        <v>12</v>
      </c>
      <c r="C61" s="3" t="s">
        <v>1</v>
      </c>
      <c r="D61" s="3" t="s">
        <v>8</v>
      </c>
      <c r="E61" s="3" t="s">
        <v>13</v>
      </c>
      <c r="F61" s="3" t="s">
        <v>6</v>
      </c>
      <c r="G61" s="3" t="s">
        <v>5</v>
      </c>
      <c r="H61" s="3" t="s">
        <v>3</v>
      </c>
      <c r="I61" s="3" t="s">
        <v>18</v>
      </c>
      <c r="J61" s="3" t="s">
        <v>19</v>
      </c>
      <c r="K61" s="3" t="s">
        <v>20</v>
      </c>
      <c r="L61" s="3" t="s">
        <v>21</v>
      </c>
      <c r="M61" s="3" t="s">
        <v>22</v>
      </c>
      <c r="N61" s="3" t="s">
        <v>23</v>
      </c>
      <c r="O61" s="3" t="s">
        <v>24</v>
      </c>
    </row>
    <row r="62" spans="1:17" ht="78.75" x14ac:dyDescent="0.25">
      <c r="A62" s="8" t="str">
        <f>B52</f>
        <v>treatment of used electrolyzer stack, PFSA membrane recovery, 1MWe, PEM, solvent dissolution</v>
      </c>
      <c r="B62" s="4">
        <v>-1</v>
      </c>
      <c r="C62" s="4" t="str">
        <f>B54</f>
        <v>RER</v>
      </c>
      <c r="D62" s="4" t="str">
        <f>B59</f>
        <v>unit</v>
      </c>
      <c r="E62" s="4"/>
      <c r="F62" s="4" t="s">
        <v>14</v>
      </c>
      <c r="G62" s="4" t="str">
        <f>B57</f>
        <v>waste PFSA membrane from used electrolyzer stack, 1MWe, PEM</v>
      </c>
      <c r="H62" s="8" t="s">
        <v>101</v>
      </c>
      <c r="I62" s="4"/>
      <c r="J62" s="4"/>
      <c r="K62" s="4"/>
      <c r="L62" s="4"/>
      <c r="M62" s="4"/>
      <c r="N62" s="4"/>
      <c r="O62" s="4"/>
      <c r="P62" s="1"/>
      <c r="Q62" s="2"/>
    </row>
    <row r="63" spans="1:17" ht="15.75" x14ac:dyDescent="0.25">
      <c r="A63" s="8" t="s">
        <v>30</v>
      </c>
      <c r="B63" s="5">
        <f>5.36*11.4</f>
        <v>61.104000000000006</v>
      </c>
      <c r="C63" s="4" t="s">
        <v>69</v>
      </c>
      <c r="D63" s="4" t="s">
        <v>9</v>
      </c>
      <c r="E63" s="4"/>
      <c r="F63" s="4" t="s">
        <v>15</v>
      </c>
      <c r="G63" s="4" t="s">
        <v>29</v>
      </c>
      <c r="H63" s="4" t="s">
        <v>72</v>
      </c>
      <c r="I63" s="4"/>
      <c r="J63" s="4"/>
      <c r="K63" s="4"/>
      <c r="L63" s="4"/>
      <c r="M63" s="4"/>
      <c r="N63" s="4"/>
      <c r="O63" s="4"/>
      <c r="P63" s="1"/>
      <c r="Q63" s="2"/>
    </row>
    <row r="64" spans="1:17" s="18" customFormat="1" ht="15.75" x14ac:dyDescent="0.25">
      <c r="A64" s="8" t="s">
        <v>73</v>
      </c>
      <c r="B64" s="5">
        <f>5.36*3.09</f>
        <v>16.5624</v>
      </c>
      <c r="C64" s="4" t="s">
        <v>25</v>
      </c>
      <c r="D64" s="4" t="s">
        <v>9</v>
      </c>
      <c r="E64" s="4"/>
      <c r="F64" s="4" t="s">
        <v>15</v>
      </c>
      <c r="G64" s="4" t="s">
        <v>74</v>
      </c>
      <c r="H64" s="4" t="s">
        <v>75</v>
      </c>
      <c r="I64" s="4"/>
      <c r="J64" s="4"/>
      <c r="K64" s="4"/>
      <c r="L64" s="4"/>
      <c r="M64" s="4"/>
      <c r="N64" s="4"/>
      <c r="O64" s="4"/>
      <c r="P64" s="3"/>
      <c r="Q64" s="4"/>
    </row>
    <row r="65" spans="1:40" s="18" customFormat="1" ht="15.75" x14ac:dyDescent="0.25">
      <c r="A65" s="5" t="s">
        <v>97</v>
      </c>
      <c r="B65" s="5">
        <f>5.36*0.467</f>
        <v>2.5031200000000005</v>
      </c>
      <c r="C65" s="4" t="s">
        <v>25</v>
      </c>
      <c r="D65" s="4" t="s">
        <v>17</v>
      </c>
      <c r="E65" s="4"/>
      <c r="F65" s="4" t="s">
        <v>15</v>
      </c>
      <c r="G65" s="8" t="s">
        <v>45</v>
      </c>
      <c r="H65" s="4" t="s">
        <v>76</v>
      </c>
      <c r="I65" s="4"/>
      <c r="J65" s="4"/>
      <c r="K65" s="4"/>
      <c r="L65" s="4"/>
      <c r="M65" s="4"/>
      <c r="N65" s="4"/>
      <c r="O65" s="4"/>
      <c r="P65" s="3"/>
      <c r="Q65" s="4"/>
    </row>
    <row r="66" spans="1:40" s="18" customFormat="1" ht="15.75" x14ac:dyDescent="0.25">
      <c r="A66" s="5" t="s">
        <v>77</v>
      </c>
      <c r="B66" s="5">
        <f>5.36*29.6</f>
        <v>158.65600000000001</v>
      </c>
      <c r="C66" s="4" t="s">
        <v>25</v>
      </c>
      <c r="D66" s="4" t="s">
        <v>9</v>
      </c>
      <c r="E66" s="4"/>
      <c r="F66" s="4" t="s">
        <v>15</v>
      </c>
      <c r="G66" s="8" t="s">
        <v>78</v>
      </c>
      <c r="H66" s="4" t="s">
        <v>76</v>
      </c>
      <c r="I66" s="4"/>
      <c r="J66" s="4"/>
      <c r="K66" s="4"/>
      <c r="L66" s="4"/>
      <c r="M66" s="4"/>
      <c r="N66" s="4"/>
      <c r="O66" s="4"/>
      <c r="P66" s="3"/>
      <c r="Q66" s="4"/>
    </row>
    <row r="67" spans="1:40" s="18" customFormat="1" ht="31.5" x14ac:dyDescent="0.25">
      <c r="A67" s="12" t="s">
        <v>31</v>
      </c>
      <c r="B67" s="5">
        <f>5.36*-0.011</f>
        <v>-5.8959999999999999E-2</v>
      </c>
      <c r="C67" s="4" t="s">
        <v>16</v>
      </c>
      <c r="D67" s="4" t="s">
        <v>26</v>
      </c>
      <c r="E67" s="4"/>
      <c r="F67" s="4" t="s">
        <v>15</v>
      </c>
      <c r="G67" s="8" t="s">
        <v>32</v>
      </c>
      <c r="H67" s="4" t="s">
        <v>76</v>
      </c>
      <c r="I67" s="4"/>
      <c r="J67" s="4"/>
      <c r="K67" s="4"/>
      <c r="L67" s="4"/>
      <c r="M67" s="4"/>
      <c r="N67" s="4"/>
      <c r="O67" s="4"/>
      <c r="P67" s="3"/>
      <c r="Q67" s="4"/>
    </row>
    <row r="68" spans="1:40" ht="15.75" x14ac:dyDescent="0.25">
      <c r="A68" s="5" t="s">
        <v>79</v>
      </c>
      <c r="B68" s="5">
        <f>5.36*3.09</f>
        <v>16.5624</v>
      </c>
      <c r="C68" s="4"/>
      <c r="D68" s="4" t="s">
        <v>9</v>
      </c>
      <c r="E68" s="4" t="s">
        <v>98</v>
      </c>
      <c r="F68" s="4" t="s">
        <v>80</v>
      </c>
      <c r="G68" s="8"/>
      <c r="H68" s="4" t="s">
        <v>76</v>
      </c>
      <c r="I68" s="4"/>
      <c r="J68" s="4"/>
      <c r="K68" s="4"/>
      <c r="L68" s="4"/>
      <c r="M68" s="4"/>
      <c r="N68" s="4"/>
      <c r="O68" s="4"/>
    </row>
    <row r="69" spans="1:40" ht="15.75" x14ac:dyDescent="0.25">
      <c r="P69" s="1"/>
      <c r="Q69" s="2"/>
    </row>
    <row r="70" spans="1:40" ht="15.75" x14ac:dyDescent="0.25">
      <c r="A70" s="3" t="s">
        <v>0</v>
      </c>
      <c r="B70" s="3" t="s">
        <v>67</v>
      </c>
      <c r="C70" s="4"/>
      <c r="D70" s="4"/>
      <c r="E70" s="4"/>
      <c r="F70" s="4"/>
      <c r="G70" s="4"/>
      <c r="H70" s="4"/>
      <c r="I70" s="4"/>
      <c r="J70" s="4"/>
      <c r="K70" s="4"/>
      <c r="L70" s="4"/>
      <c r="M70" s="4"/>
      <c r="N70" s="4"/>
      <c r="O70" s="4"/>
      <c r="P70" s="1"/>
      <c r="Q70" s="2"/>
    </row>
    <row r="71" spans="1:40" s="2" customFormat="1" ht="15.75" x14ac:dyDescent="0.25">
      <c r="A71" s="4" t="s">
        <v>3</v>
      </c>
      <c r="B71" s="4" t="s">
        <v>81</v>
      </c>
      <c r="C71" s="4"/>
      <c r="D71" s="4"/>
      <c r="E71" s="4"/>
      <c r="F71" s="4"/>
      <c r="G71" s="4"/>
      <c r="H71" s="4"/>
      <c r="I71" s="4"/>
      <c r="J71" s="4"/>
      <c r="K71" s="4"/>
      <c r="L71" s="4"/>
      <c r="M71" s="4"/>
      <c r="N71" s="4"/>
      <c r="O71" s="4"/>
      <c r="P71" s="1"/>
    </row>
    <row r="72" spans="1:40" s="2" customFormat="1" ht="15.75" x14ac:dyDescent="0.25">
      <c r="A72" s="4" t="s">
        <v>1</v>
      </c>
      <c r="B72" s="4" t="s">
        <v>25</v>
      </c>
      <c r="C72" s="4"/>
      <c r="D72" s="4"/>
      <c r="E72" s="4"/>
      <c r="F72" s="4"/>
      <c r="G72" s="4"/>
      <c r="H72" s="4"/>
      <c r="I72" s="4"/>
      <c r="J72" s="4"/>
      <c r="K72" s="4"/>
      <c r="L72" s="4"/>
      <c r="M72" s="4"/>
      <c r="N72" s="4"/>
      <c r="O72" s="4"/>
      <c r="P72"/>
      <c r="Q72"/>
    </row>
    <row r="73" spans="1:40" s="2" customFormat="1" ht="15.75" x14ac:dyDescent="0.25">
      <c r="A73" s="4" t="s">
        <v>2</v>
      </c>
      <c r="B73" s="4">
        <v>-1</v>
      </c>
      <c r="C73" s="4"/>
      <c r="D73" s="4"/>
      <c r="E73" s="4"/>
      <c r="F73" s="4"/>
      <c r="G73" s="4"/>
      <c r="H73" s="4"/>
      <c r="I73" s="4"/>
      <c r="J73" s="4"/>
      <c r="K73" s="4"/>
      <c r="L73" s="4"/>
      <c r="M73" s="4"/>
      <c r="N73" s="4"/>
      <c r="O73" s="4"/>
      <c r="P73"/>
      <c r="Q73"/>
    </row>
    <row r="74" spans="1:40" s="2" customFormat="1" ht="15.75" x14ac:dyDescent="0.25">
      <c r="A74" s="4" t="s">
        <v>4</v>
      </c>
      <c r="B74" s="4" t="s">
        <v>82</v>
      </c>
      <c r="C74" s="4"/>
      <c r="D74" s="4"/>
      <c r="E74" s="4"/>
      <c r="F74" s="4"/>
      <c r="G74" s="4"/>
      <c r="H74" s="4"/>
      <c r="I74" s="4"/>
      <c r="J74" s="4"/>
      <c r="K74" s="4"/>
      <c r="L74" s="4"/>
      <c r="M74" s="4"/>
      <c r="N74" s="4"/>
      <c r="O74" s="4"/>
      <c r="P74"/>
      <c r="Q74"/>
    </row>
    <row r="75" spans="1:40" s="2" customFormat="1" ht="15.75" x14ac:dyDescent="0.25">
      <c r="A75" s="4" t="s">
        <v>5</v>
      </c>
      <c r="B75" s="4" t="s">
        <v>68</v>
      </c>
      <c r="C75" s="4"/>
      <c r="D75" s="4"/>
      <c r="E75" s="4"/>
      <c r="F75" s="4"/>
      <c r="G75" s="4"/>
      <c r="H75" s="4"/>
      <c r="I75" s="4"/>
      <c r="J75" s="4"/>
      <c r="K75" s="4"/>
      <c r="L75" s="4"/>
      <c r="M75" s="4"/>
      <c r="N75" s="4"/>
      <c r="O75" s="4"/>
      <c r="P75"/>
      <c r="Q75"/>
    </row>
    <row r="76" spans="1:40" s="2" customFormat="1" ht="15.75" x14ac:dyDescent="0.25">
      <c r="A76" s="4" t="s">
        <v>6</v>
      </c>
      <c r="B76" s="4" t="s">
        <v>7</v>
      </c>
      <c r="C76" s="4"/>
      <c r="D76" s="4"/>
      <c r="E76" s="4"/>
      <c r="F76" s="4"/>
      <c r="G76" s="4"/>
      <c r="H76" s="4"/>
      <c r="I76" s="4"/>
      <c r="J76" s="4"/>
      <c r="K76" s="4"/>
      <c r="L76" s="4"/>
      <c r="M76" s="4"/>
      <c r="N76" s="4"/>
      <c r="O76" s="4"/>
      <c r="P76"/>
      <c r="Q76"/>
    </row>
    <row r="77" spans="1:40" s="2" customFormat="1" ht="15.75" x14ac:dyDescent="0.25">
      <c r="A77" s="4" t="s">
        <v>8</v>
      </c>
      <c r="B77" s="4" t="s">
        <v>8</v>
      </c>
      <c r="C77" s="4"/>
      <c r="D77" s="4"/>
      <c r="E77" s="4"/>
      <c r="F77" s="4"/>
      <c r="G77" s="4"/>
      <c r="H77" s="4"/>
      <c r="I77" s="4"/>
      <c r="J77" s="4"/>
      <c r="K77" s="4"/>
      <c r="L77" s="4"/>
      <c r="M77" s="4"/>
      <c r="N77" s="4"/>
      <c r="O77" s="4"/>
      <c r="P77"/>
      <c r="Q77"/>
    </row>
    <row r="78" spans="1:40" s="2" customFormat="1" ht="15.75" x14ac:dyDescent="0.25">
      <c r="A78" s="3" t="s">
        <v>10</v>
      </c>
      <c r="B78" s="4"/>
      <c r="C78" s="4"/>
      <c r="D78" s="4"/>
      <c r="E78" s="4"/>
      <c r="F78" s="4"/>
      <c r="G78" s="4"/>
      <c r="H78" s="4"/>
      <c r="I78" s="4"/>
      <c r="J78" s="4"/>
      <c r="K78" s="4"/>
      <c r="L78" s="4"/>
      <c r="M78" s="4"/>
      <c r="N78" s="4"/>
      <c r="O78" s="4"/>
      <c r="P78"/>
      <c r="Q78"/>
    </row>
    <row r="79" spans="1:40" s="2" customFormat="1" ht="15.75" x14ac:dyDescent="0.25">
      <c r="A79" s="3" t="s">
        <v>11</v>
      </c>
      <c r="B79" s="3" t="s">
        <v>12</v>
      </c>
      <c r="C79" s="3" t="s">
        <v>1</v>
      </c>
      <c r="D79" s="3" t="s">
        <v>8</v>
      </c>
      <c r="E79" s="3" t="s">
        <v>13</v>
      </c>
      <c r="F79" s="3" t="s">
        <v>6</v>
      </c>
      <c r="G79" s="3" t="s">
        <v>5</v>
      </c>
      <c r="H79" s="3" t="s">
        <v>3</v>
      </c>
      <c r="I79" s="3" t="s">
        <v>18</v>
      </c>
      <c r="J79" s="3" t="s">
        <v>19</v>
      </c>
      <c r="K79" s="3" t="s">
        <v>20</v>
      </c>
      <c r="L79" s="3" t="s">
        <v>21</v>
      </c>
      <c r="M79" s="3" t="s">
        <v>22</v>
      </c>
      <c r="N79" s="3" t="s">
        <v>23</v>
      </c>
      <c r="O79" s="3" t="s">
        <v>24</v>
      </c>
      <c r="P79"/>
      <c r="Q79"/>
      <c r="AN79" s="19"/>
    </row>
    <row r="80" spans="1:40" s="2" customFormat="1" ht="78.75" x14ac:dyDescent="0.25">
      <c r="A80" s="8" t="str">
        <f>B70</f>
        <v xml:space="preserve">treatment of used electrolyzer stack, PGM, 1MWe, PEM, hydrometallurgy </v>
      </c>
      <c r="B80" s="4">
        <v>-1</v>
      </c>
      <c r="C80" s="4" t="str">
        <f>B72</f>
        <v>RER</v>
      </c>
      <c r="D80" s="4" t="str">
        <f>B77</f>
        <v>unit</v>
      </c>
      <c r="E80" s="4"/>
      <c r="F80" s="4" t="s">
        <v>14</v>
      </c>
      <c r="G80" s="4" t="str">
        <f>B75</f>
        <v>waste PGM from used electrolyzer stack, 1MWe, PEM</v>
      </c>
      <c r="H80" s="8" t="s">
        <v>102</v>
      </c>
      <c r="I80" s="4"/>
      <c r="J80" s="4"/>
      <c r="K80" s="4"/>
      <c r="L80" s="4"/>
      <c r="M80" s="4"/>
      <c r="N80" s="4"/>
      <c r="O80" s="4"/>
      <c r="P80" s="1"/>
      <c r="AN80" s="19"/>
    </row>
    <row r="81" spans="1:40" s="2" customFormat="1" ht="15.75" x14ac:dyDescent="0.25">
      <c r="A81" s="8" t="s">
        <v>36</v>
      </c>
      <c r="B81" s="10">
        <f>8.12*0.605</f>
        <v>4.9125999999999994</v>
      </c>
      <c r="C81" s="4" t="s">
        <v>25</v>
      </c>
      <c r="D81" s="4" t="s">
        <v>9</v>
      </c>
      <c r="E81" s="4"/>
      <c r="F81" s="4" t="s">
        <v>15</v>
      </c>
      <c r="G81" s="4" t="s">
        <v>37</v>
      </c>
      <c r="H81" s="4"/>
      <c r="I81" s="4"/>
      <c r="J81" s="4"/>
      <c r="K81" s="4"/>
      <c r="L81" s="4"/>
      <c r="M81" s="4"/>
      <c r="N81" s="4"/>
      <c r="O81" s="4"/>
      <c r="P81" s="1"/>
      <c r="AN81" s="19"/>
    </row>
    <row r="82" spans="1:40" s="2" customFormat="1" ht="15.75" x14ac:dyDescent="0.25">
      <c r="A82" s="8" t="s">
        <v>30</v>
      </c>
      <c r="B82" s="11">
        <f>1766*0.605</f>
        <v>1068.43</v>
      </c>
      <c r="C82" s="4" t="s">
        <v>69</v>
      </c>
      <c r="D82" s="4" t="s">
        <v>9</v>
      </c>
      <c r="E82" s="4"/>
      <c r="F82" s="4" t="s">
        <v>15</v>
      </c>
      <c r="G82" s="4" t="s">
        <v>29</v>
      </c>
      <c r="H82" s="4" t="s">
        <v>83</v>
      </c>
      <c r="I82" s="4"/>
      <c r="J82" s="4"/>
      <c r="K82" s="4"/>
      <c r="L82" s="4"/>
      <c r="M82" s="4"/>
      <c r="N82" s="4"/>
      <c r="O82" s="4"/>
      <c r="P82" s="1"/>
      <c r="AN82" s="19"/>
    </row>
    <row r="83" spans="1:40" s="2" customFormat="1" ht="15.75" x14ac:dyDescent="0.25">
      <c r="A83" s="8" t="s">
        <v>84</v>
      </c>
      <c r="B83" s="11">
        <f>0.605*10071</f>
        <v>6092.9549999999999</v>
      </c>
      <c r="C83" s="4" t="s">
        <v>16</v>
      </c>
      <c r="D83" s="4" t="s">
        <v>9</v>
      </c>
      <c r="E83" s="4"/>
      <c r="F83" s="4" t="s">
        <v>15</v>
      </c>
      <c r="G83" s="4" t="s">
        <v>85</v>
      </c>
      <c r="H83" s="4" t="s">
        <v>86</v>
      </c>
      <c r="I83" s="4"/>
      <c r="J83" s="4"/>
      <c r="K83" s="4"/>
      <c r="L83" s="4"/>
      <c r="M83" s="4"/>
      <c r="N83" s="4"/>
      <c r="O83" s="4"/>
      <c r="P83" s="1"/>
      <c r="S83" s="20"/>
      <c r="AN83" s="19"/>
    </row>
    <row r="84" spans="1:40" s="2" customFormat="1" ht="31.5" x14ac:dyDescent="0.25">
      <c r="A84" s="8" t="s">
        <v>38</v>
      </c>
      <c r="B84" s="5">
        <f>0.605*25.7</f>
        <v>15.548499999999999</v>
      </c>
      <c r="C84" s="4" t="s">
        <v>25</v>
      </c>
      <c r="D84" s="4" t="s">
        <v>9</v>
      </c>
      <c r="E84" s="4"/>
      <c r="F84" s="4" t="s">
        <v>15</v>
      </c>
      <c r="G84" s="4" t="s">
        <v>39</v>
      </c>
      <c r="H84" s="4" t="s">
        <v>87</v>
      </c>
      <c r="I84" s="4"/>
      <c r="J84" s="4"/>
      <c r="K84" s="4"/>
      <c r="L84" s="4"/>
      <c r="M84" s="4"/>
      <c r="N84" s="4"/>
      <c r="O84" s="4"/>
      <c r="P84" s="1"/>
      <c r="S84" s="20"/>
      <c r="AN84" s="21"/>
    </row>
    <row r="85" spans="1:40" s="2" customFormat="1" ht="31.5" x14ac:dyDescent="0.25">
      <c r="A85" s="8" t="s">
        <v>40</v>
      </c>
      <c r="B85" s="5">
        <f>0.605*85.7</f>
        <v>51.848500000000001</v>
      </c>
      <c r="C85" s="4" t="s">
        <v>25</v>
      </c>
      <c r="D85" s="4" t="s">
        <v>9</v>
      </c>
      <c r="E85" s="4"/>
      <c r="F85" s="4" t="s">
        <v>15</v>
      </c>
      <c r="G85" s="8" t="s">
        <v>41</v>
      </c>
      <c r="H85" s="4" t="s">
        <v>87</v>
      </c>
      <c r="I85" s="4"/>
      <c r="J85" s="4"/>
      <c r="K85" s="4"/>
      <c r="L85" s="4"/>
      <c r="M85" s="4"/>
      <c r="N85" s="4"/>
      <c r="O85" s="4"/>
      <c r="P85" s="1"/>
    </row>
    <row r="86" spans="1:40" ht="15.75" x14ac:dyDescent="0.25">
      <c r="A86" s="8" t="s">
        <v>42</v>
      </c>
      <c r="B86" s="5">
        <f>0.605*93.9</f>
        <v>56.8095</v>
      </c>
      <c r="C86" s="4" t="s">
        <v>25</v>
      </c>
      <c r="D86" s="4" t="s">
        <v>9</v>
      </c>
      <c r="E86" s="4"/>
      <c r="F86" s="4" t="s">
        <v>15</v>
      </c>
      <c r="G86" s="8" t="s">
        <v>27</v>
      </c>
      <c r="H86" s="4" t="s">
        <v>87</v>
      </c>
      <c r="I86" s="4"/>
      <c r="J86" s="4"/>
      <c r="K86" s="4"/>
      <c r="L86" s="4"/>
      <c r="M86" s="4"/>
      <c r="N86" s="4"/>
      <c r="O86" s="4"/>
      <c r="P86" s="1"/>
      <c r="Q86" s="2"/>
    </row>
    <row r="87" spans="1:40" ht="15.75" x14ac:dyDescent="0.25">
      <c r="A87" s="8" t="s">
        <v>43</v>
      </c>
      <c r="B87" s="5">
        <f>0.605*1.57</f>
        <v>0.94984999999999997</v>
      </c>
      <c r="C87" s="4" t="s">
        <v>28</v>
      </c>
      <c r="D87" s="4" t="s">
        <v>9</v>
      </c>
      <c r="E87" s="4"/>
      <c r="F87" s="4" t="s">
        <v>15</v>
      </c>
      <c r="G87" s="8" t="s">
        <v>44</v>
      </c>
      <c r="H87" s="4" t="s">
        <v>87</v>
      </c>
      <c r="I87" s="4"/>
      <c r="J87" s="4"/>
      <c r="K87" s="4"/>
      <c r="L87" s="4"/>
      <c r="M87" s="4"/>
      <c r="N87" s="4"/>
      <c r="O87" s="4"/>
      <c r="P87" s="1"/>
      <c r="Q87" s="2"/>
    </row>
    <row r="88" spans="1:40" ht="15.75" x14ac:dyDescent="0.25">
      <c r="A88" s="8" t="s">
        <v>88</v>
      </c>
      <c r="B88" s="5">
        <f>0.605*48</f>
        <v>29.04</v>
      </c>
      <c r="C88" s="4" t="s">
        <v>25</v>
      </c>
      <c r="D88" s="4" t="s">
        <v>9</v>
      </c>
      <c r="E88" s="4"/>
      <c r="F88" s="4" t="s">
        <v>15</v>
      </c>
      <c r="G88" s="8" t="s">
        <v>89</v>
      </c>
      <c r="H88" s="4" t="s">
        <v>87</v>
      </c>
      <c r="I88" s="4"/>
      <c r="J88" s="4"/>
      <c r="K88" s="4"/>
      <c r="L88" s="4"/>
      <c r="M88" s="4"/>
      <c r="N88" s="4"/>
      <c r="O88" s="4"/>
      <c r="P88" s="1"/>
      <c r="Q88" s="2"/>
    </row>
    <row r="89" spans="1:40" ht="15.75" x14ac:dyDescent="0.25">
      <c r="A89" s="5" t="s">
        <v>97</v>
      </c>
      <c r="B89" s="5">
        <f>0.605*22.6</f>
        <v>13.673</v>
      </c>
      <c r="C89" s="4" t="s">
        <v>25</v>
      </c>
      <c r="D89" s="4" t="s">
        <v>17</v>
      </c>
      <c r="E89" s="4"/>
      <c r="F89" s="4" t="s">
        <v>15</v>
      </c>
      <c r="G89" s="8" t="s">
        <v>45</v>
      </c>
      <c r="H89" s="4" t="s">
        <v>87</v>
      </c>
      <c r="I89" s="4"/>
      <c r="J89" s="4"/>
      <c r="K89" s="4"/>
      <c r="L89" s="4"/>
      <c r="M89" s="4"/>
      <c r="N89" s="4"/>
      <c r="O89" s="4"/>
      <c r="P89" s="1"/>
      <c r="Q89" s="2"/>
    </row>
    <row r="90" spans="1:40" ht="31.5" x14ac:dyDescent="0.25">
      <c r="A90" s="12" t="s">
        <v>31</v>
      </c>
      <c r="B90" s="5">
        <f>0.605*-1.81</f>
        <v>-1.0950500000000001</v>
      </c>
      <c r="C90" s="4" t="s">
        <v>16</v>
      </c>
      <c r="D90" s="4" t="s">
        <v>26</v>
      </c>
      <c r="E90" s="4"/>
      <c r="F90" s="4" t="s">
        <v>15</v>
      </c>
      <c r="G90" s="8" t="s">
        <v>32</v>
      </c>
      <c r="H90" s="4" t="s">
        <v>87</v>
      </c>
      <c r="I90" s="4"/>
      <c r="J90" s="4"/>
      <c r="K90" s="4"/>
      <c r="L90" s="4"/>
      <c r="M90" s="4"/>
      <c r="N90" s="4"/>
      <c r="O90" s="4"/>
      <c r="P90" s="1"/>
      <c r="Q90" s="2"/>
    </row>
    <row r="91" spans="1:40" ht="31.5" x14ac:dyDescent="0.25">
      <c r="A91" s="12" t="s">
        <v>46</v>
      </c>
      <c r="B91" s="5">
        <f>0.605*-11.6</f>
        <v>-7.0179999999999998</v>
      </c>
      <c r="C91" s="4" t="s">
        <v>69</v>
      </c>
      <c r="D91" s="4" t="s">
        <v>9</v>
      </c>
      <c r="E91" s="4"/>
      <c r="F91" s="4" t="s">
        <v>15</v>
      </c>
      <c r="G91" s="8" t="s">
        <v>47</v>
      </c>
      <c r="H91" s="4" t="s">
        <v>87</v>
      </c>
      <c r="I91" s="4"/>
      <c r="J91" s="4"/>
      <c r="K91" s="4"/>
      <c r="L91" s="4"/>
      <c r="M91" s="4"/>
      <c r="N91" s="4"/>
      <c r="O91" s="4"/>
      <c r="P91" s="1"/>
      <c r="Q91" s="2"/>
    </row>
    <row r="92" spans="1:40" ht="15.75" x14ac:dyDescent="0.25">
      <c r="A92" s="5" t="s">
        <v>77</v>
      </c>
      <c r="B92" s="5">
        <f>0.605*210</f>
        <v>127.05</v>
      </c>
      <c r="C92" s="4" t="s">
        <v>25</v>
      </c>
      <c r="D92" s="4" t="s">
        <v>9</v>
      </c>
      <c r="E92" s="4"/>
      <c r="F92" s="4" t="s">
        <v>15</v>
      </c>
      <c r="G92" s="8" t="s">
        <v>78</v>
      </c>
      <c r="H92" s="4" t="s">
        <v>87</v>
      </c>
      <c r="I92" s="4"/>
      <c r="J92" s="4"/>
      <c r="K92" s="4"/>
      <c r="L92" s="4"/>
      <c r="M92" s="4"/>
      <c r="N92" s="4"/>
      <c r="O92" s="4"/>
      <c r="P92" s="1"/>
      <c r="Q92" s="2"/>
    </row>
    <row r="93" spans="1:40" ht="15.75" x14ac:dyDescent="0.25">
      <c r="A93" s="8" t="s">
        <v>90</v>
      </c>
      <c r="B93" s="5">
        <f>0.605*0.031</f>
        <v>1.8755000000000001E-2</v>
      </c>
      <c r="C93" s="4" t="s">
        <v>25</v>
      </c>
      <c r="D93" s="4" t="s">
        <v>9</v>
      </c>
      <c r="E93" s="4"/>
      <c r="F93" s="4" t="s">
        <v>15</v>
      </c>
      <c r="G93" s="8" t="s">
        <v>91</v>
      </c>
      <c r="H93" s="4" t="s">
        <v>87</v>
      </c>
      <c r="I93" s="4"/>
      <c r="J93" s="4"/>
      <c r="K93" s="4"/>
      <c r="L93" s="4"/>
      <c r="M93" s="4"/>
      <c r="N93" s="4"/>
      <c r="O93" s="4"/>
      <c r="P93" s="1"/>
      <c r="Q93" s="2"/>
    </row>
    <row r="94" spans="1:40" ht="15.75" x14ac:dyDescent="0.25">
      <c r="A94" s="8" t="s">
        <v>92</v>
      </c>
      <c r="B94" s="5">
        <f>0.605*149</f>
        <v>90.144999999999996</v>
      </c>
      <c r="C94" s="4"/>
      <c r="D94" s="4" t="s">
        <v>9</v>
      </c>
      <c r="E94" s="4" t="s">
        <v>93</v>
      </c>
      <c r="F94" s="4" t="s">
        <v>80</v>
      </c>
      <c r="G94" s="8"/>
      <c r="H94" s="4" t="s">
        <v>87</v>
      </c>
      <c r="I94" s="4"/>
      <c r="J94" s="4"/>
      <c r="K94" s="4"/>
      <c r="L94" s="4"/>
      <c r="M94" s="4"/>
      <c r="N94" s="4"/>
      <c r="O94" s="4"/>
      <c r="P94" s="1"/>
      <c r="Q94" s="2"/>
    </row>
    <row r="95" spans="1:40" ht="15.75" x14ac:dyDescent="0.25">
      <c r="A95" s="8" t="s">
        <v>79</v>
      </c>
      <c r="B95" s="5">
        <f>0.605*5.59</f>
        <v>3.3819499999999998</v>
      </c>
      <c r="C95" s="4"/>
      <c r="D95" s="4" t="s">
        <v>9</v>
      </c>
      <c r="E95" s="4" t="s">
        <v>98</v>
      </c>
      <c r="F95" s="4" t="s">
        <v>80</v>
      </c>
      <c r="G95" s="8"/>
      <c r="H95" s="4" t="s">
        <v>87</v>
      </c>
      <c r="I95" s="4"/>
      <c r="J95" s="4"/>
      <c r="K95" s="4"/>
      <c r="L95" s="4"/>
      <c r="M95" s="4"/>
      <c r="N95" s="4"/>
      <c r="O95" s="4"/>
      <c r="P95" s="1"/>
      <c r="Q95" s="2"/>
    </row>
    <row r="96" spans="1:40" ht="15.75" x14ac:dyDescent="0.25">
      <c r="A96" s="8" t="s">
        <v>94</v>
      </c>
      <c r="B96" s="5">
        <f>0.605*0.002</f>
        <v>1.2099999999999999E-3</v>
      </c>
      <c r="C96" s="4"/>
      <c r="D96" s="4" t="s">
        <v>9</v>
      </c>
      <c r="E96" s="4" t="s">
        <v>95</v>
      </c>
      <c r="F96" s="4" t="s">
        <v>80</v>
      </c>
      <c r="G96" s="8"/>
      <c r="H96" s="4" t="s">
        <v>87</v>
      </c>
      <c r="I96" s="4"/>
      <c r="J96" s="4"/>
      <c r="K96" s="4"/>
      <c r="L96" s="4"/>
      <c r="M96" s="4"/>
      <c r="N96" s="4"/>
      <c r="O96" s="4"/>
      <c r="P96" s="1"/>
      <c r="Q96" s="2"/>
    </row>
    <row r="97" spans="1:17" ht="15.75" x14ac:dyDescent="0.25">
      <c r="P97" s="1"/>
      <c r="Q97" s="2"/>
    </row>
    <row r="98" spans="1:17" ht="15.75" x14ac:dyDescent="0.25">
      <c r="A98" s="3" t="s">
        <v>0</v>
      </c>
      <c r="B98" s="3" t="s">
        <v>36</v>
      </c>
      <c r="C98" s="4"/>
      <c r="D98" s="4"/>
      <c r="E98" s="4"/>
      <c r="F98" s="4"/>
      <c r="G98" s="4"/>
      <c r="H98" s="4"/>
      <c r="I98" s="4"/>
      <c r="J98" s="4"/>
      <c r="K98" s="4"/>
      <c r="L98" s="4"/>
      <c r="M98" s="4"/>
      <c r="N98" s="4"/>
      <c r="O98" s="4"/>
      <c r="P98" s="1"/>
      <c r="Q98" s="2"/>
    </row>
    <row r="99" spans="1:17" s="2" customFormat="1" ht="15.75" x14ac:dyDescent="0.25">
      <c r="A99" s="4" t="s">
        <v>3</v>
      </c>
      <c r="B99" s="4" t="s">
        <v>35</v>
      </c>
      <c r="C99" s="4"/>
      <c r="D99" s="4"/>
      <c r="E99" s="4"/>
      <c r="F99" s="4"/>
      <c r="G99" s="4"/>
      <c r="H99" s="4"/>
      <c r="I99" s="4"/>
      <c r="J99" s="4"/>
      <c r="K99" s="4"/>
      <c r="L99" s="4"/>
      <c r="M99" s="4"/>
      <c r="N99" s="4"/>
      <c r="O99" s="4"/>
      <c r="P99" s="1"/>
    </row>
    <row r="100" spans="1:17" s="2" customFormat="1" ht="15.75" x14ac:dyDescent="0.25">
      <c r="A100" s="4" t="s">
        <v>1</v>
      </c>
      <c r="B100" s="4" t="s">
        <v>25</v>
      </c>
      <c r="C100" s="4"/>
      <c r="D100" s="4"/>
      <c r="E100" s="4"/>
      <c r="F100" s="4"/>
      <c r="G100" s="4"/>
      <c r="H100" s="4"/>
      <c r="I100" s="4"/>
      <c r="J100" s="4"/>
      <c r="K100" s="4"/>
      <c r="L100" s="4"/>
      <c r="M100" s="4"/>
      <c r="N100" s="4"/>
      <c r="O100" s="4"/>
      <c r="P100"/>
      <c r="Q100"/>
    </row>
    <row r="101" spans="1:17" ht="15.75" x14ac:dyDescent="0.25">
      <c r="A101" s="4" t="s">
        <v>2</v>
      </c>
      <c r="B101" s="4">
        <v>1</v>
      </c>
      <c r="C101" s="4"/>
      <c r="D101" s="4"/>
      <c r="E101" s="4"/>
      <c r="F101" s="4"/>
      <c r="G101" s="4"/>
      <c r="H101" s="4"/>
      <c r="I101" s="4"/>
      <c r="J101" s="4"/>
      <c r="K101" s="4"/>
      <c r="L101" s="4"/>
      <c r="M101" s="4"/>
      <c r="N101" s="4"/>
      <c r="O101" s="4"/>
    </row>
    <row r="102" spans="1:17" ht="15.75" x14ac:dyDescent="0.25">
      <c r="A102" s="4" t="s">
        <v>4</v>
      </c>
      <c r="B102" s="4" t="s">
        <v>33</v>
      </c>
      <c r="C102" s="4"/>
      <c r="D102" s="4"/>
      <c r="E102" s="4"/>
      <c r="F102" s="4"/>
      <c r="G102" s="4"/>
      <c r="H102" s="4"/>
      <c r="I102" s="4"/>
      <c r="J102" s="4"/>
      <c r="K102" s="4"/>
      <c r="L102" s="4"/>
      <c r="M102" s="4"/>
      <c r="N102" s="4"/>
      <c r="O102" s="4"/>
    </row>
    <row r="103" spans="1:17" ht="15.75" x14ac:dyDescent="0.25">
      <c r="A103" s="4" t="s">
        <v>5</v>
      </c>
      <c r="B103" s="4" t="s">
        <v>37</v>
      </c>
      <c r="C103" s="4"/>
      <c r="D103" s="4"/>
      <c r="E103" s="4"/>
      <c r="F103" s="4"/>
      <c r="G103" s="4"/>
      <c r="H103" s="4"/>
      <c r="I103" s="4"/>
      <c r="J103" s="4"/>
      <c r="K103" s="4"/>
      <c r="L103" s="4"/>
      <c r="M103" s="4"/>
      <c r="N103" s="4"/>
      <c r="O103" s="4"/>
    </row>
    <row r="104" spans="1:17" ht="15.75" x14ac:dyDescent="0.25">
      <c r="A104" s="4" t="s">
        <v>6</v>
      </c>
      <c r="B104" s="4" t="s">
        <v>7</v>
      </c>
      <c r="C104" s="4"/>
      <c r="D104" s="4"/>
      <c r="E104" s="4"/>
      <c r="F104" s="4"/>
      <c r="G104" s="4"/>
      <c r="H104" s="4"/>
      <c r="I104" s="4"/>
      <c r="J104" s="4"/>
      <c r="K104" s="4"/>
      <c r="L104" s="4"/>
      <c r="M104" s="4"/>
      <c r="N104" s="4"/>
      <c r="O104" s="4"/>
    </row>
    <row r="105" spans="1:17" ht="15.75" x14ac:dyDescent="0.25">
      <c r="A105" s="4" t="s">
        <v>8</v>
      </c>
      <c r="B105" s="4" t="s">
        <v>9</v>
      </c>
      <c r="C105" s="4"/>
      <c r="D105" s="4"/>
      <c r="E105" s="4"/>
      <c r="F105" s="4"/>
      <c r="G105" s="4"/>
      <c r="H105" s="4"/>
      <c r="I105" s="4"/>
      <c r="J105" s="4"/>
      <c r="K105" s="4"/>
      <c r="L105" s="4"/>
      <c r="M105" s="4"/>
      <c r="N105" s="4"/>
      <c r="O105" s="4"/>
    </row>
    <row r="106" spans="1:17" ht="15.75" x14ac:dyDescent="0.25">
      <c r="A106" s="3" t="s">
        <v>10</v>
      </c>
      <c r="B106" s="4"/>
      <c r="C106" s="4"/>
      <c r="D106" s="4"/>
      <c r="E106" s="4"/>
      <c r="F106" s="4"/>
      <c r="G106" s="4"/>
      <c r="H106" s="4"/>
      <c r="I106" s="4"/>
      <c r="J106" s="4"/>
      <c r="K106" s="4"/>
      <c r="L106" s="4"/>
      <c r="M106" s="4"/>
      <c r="N106" s="4"/>
      <c r="O106" s="4"/>
    </row>
    <row r="107" spans="1:17" ht="15.75" x14ac:dyDescent="0.25">
      <c r="A107" s="3" t="s">
        <v>11</v>
      </c>
      <c r="B107" s="3" t="s">
        <v>12</v>
      </c>
      <c r="C107" s="3" t="s">
        <v>1</v>
      </c>
      <c r="D107" s="3" t="s">
        <v>8</v>
      </c>
      <c r="E107" s="3" t="s">
        <v>13</v>
      </c>
      <c r="F107" s="3" t="s">
        <v>6</v>
      </c>
      <c r="G107" s="3" t="s">
        <v>5</v>
      </c>
      <c r="H107" s="3" t="s">
        <v>3</v>
      </c>
      <c r="I107" s="3" t="s">
        <v>18</v>
      </c>
      <c r="J107" s="3" t="s">
        <v>19</v>
      </c>
      <c r="K107" s="3" t="s">
        <v>20</v>
      </c>
      <c r="L107" s="3" t="s">
        <v>21</v>
      </c>
      <c r="M107" s="3" t="s">
        <v>22</v>
      </c>
      <c r="N107" s="3" t="s">
        <v>23</v>
      </c>
      <c r="O107" s="3" t="s">
        <v>24</v>
      </c>
    </row>
    <row r="108" spans="1:17" ht="15.75" x14ac:dyDescent="0.25">
      <c r="A108" s="4" t="str">
        <f>B98</f>
        <v>cyanex production</v>
      </c>
      <c r="B108" s="4">
        <v>1</v>
      </c>
      <c r="C108" s="4" t="str">
        <f>B100</f>
        <v>RER</v>
      </c>
      <c r="D108" s="4" t="str">
        <f>B105</f>
        <v>kilogram</v>
      </c>
      <c r="E108" s="4"/>
      <c r="F108" s="4" t="s">
        <v>14</v>
      </c>
      <c r="G108" s="4" t="str">
        <f>B103</f>
        <v>cyanex</v>
      </c>
      <c r="H108" s="4" t="s">
        <v>96</v>
      </c>
      <c r="I108" s="4"/>
      <c r="J108" s="4"/>
      <c r="K108" s="4"/>
      <c r="L108" s="4"/>
      <c r="M108" s="4"/>
      <c r="N108" s="4"/>
      <c r="O108" s="4"/>
      <c r="P108" s="1"/>
      <c r="Q108" s="2"/>
    </row>
    <row r="109" spans="1:17" ht="15.75" x14ac:dyDescent="0.25">
      <c r="A109" s="8" t="s">
        <v>48</v>
      </c>
      <c r="B109" s="10">
        <f>61.6/154</f>
        <v>0.4</v>
      </c>
      <c r="C109" s="4" t="s">
        <v>25</v>
      </c>
      <c r="D109" s="4" t="s">
        <v>9</v>
      </c>
      <c r="E109" s="4"/>
      <c r="F109" s="4" t="s">
        <v>15</v>
      </c>
      <c r="G109" s="4" t="s">
        <v>49</v>
      </c>
      <c r="H109" s="4"/>
      <c r="I109" s="4"/>
      <c r="J109" s="4"/>
      <c r="K109" s="4"/>
      <c r="L109" s="4"/>
      <c r="M109" s="4"/>
      <c r="N109" s="4"/>
      <c r="O109" s="4"/>
      <c r="P109" s="1"/>
      <c r="Q109" s="2"/>
    </row>
    <row r="110" spans="1:17" ht="15.75" x14ac:dyDescent="0.25">
      <c r="A110" s="8" t="s">
        <v>50</v>
      </c>
      <c r="B110" s="10">
        <f>135/154</f>
        <v>0.87662337662337664</v>
      </c>
      <c r="C110" s="4" t="s">
        <v>28</v>
      </c>
      <c r="D110" s="4" t="s">
        <v>9</v>
      </c>
      <c r="E110" s="4"/>
      <c r="F110" s="4" t="s">
        <v>15</v>
      </c>
      <c r="G110" s="4" t="s">
        <v>51</v>
      </c>
      <c r="H110" s="4" t="s">
        <v>52</v>
      </c>
      <c r="I110" s="4"/>
      <c r="J110" s="4"/>
      <c r="K110" s="4"/>
      <c r="L110" s="4"/>
      <c r="M110" s="4"/>
      <c r="N110" s="4"/>
      <c r="O11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Electrolyzer_PEM_EOL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2025-08-27T19:27:28Z</dcterms:modified>
</cp:coreProperties>
</file>