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0788E80F-5710-4C03-AEFE-8E8319FED694}" xr6:coauthVersionLast="47" xr6:coauthVersionMax="47" xr10:uidLastSave="{00000000-0000-0000-0000-000000000000}"/>
  <bookViews>
    <workbookView xWindow="-5415" yWindow="-21720" windowWidth="38640" windowHeight="21120" xr2:uid="{00000000-000D-0000-FFFF-FFFF00000000}"/>
  </bookViews>
  <sheets>
    <sheet name="Electrolyzer_SOEC_EOL" sheetId="6" r:id="rId1"/>
  </sheets>
  <definedNames>
    <definedName name="btbl4fnb" localSheetId="0">Electrolyzer_SOEC_EOL!$H$93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6" l="1"/>
  <c r="B111" i="6"/>
  <c r="B109" i="6"/>
  <c r="B108" i="6"/>
  <c r="G106" i="6"/>
  <c r="D106" i="6"/>
  <c r="A106" i="6"/>
  <c r="B93" i="6"/>
  <c r="B92" i="6"/>
  <c r="B90" i="6"/>
  <c r="B89" i="6"/>
  <c r="B88" i="6"/>
  <c r="B87" i="6"/>
  <c r="G85" i="6"/>
  <c r="D85" i="6"/>
  <c r="A85" i="6"/>
  <c r="A72" i="6" s="1"/>
  <c r="G72" i="6"/>
  <c r="G71" i="6"/>
  <c r="D71" i="6"/>
  <c r="C71" i="6"/>
  <c r="A71" i="6"/>
  <c r="C59" i="6"/>
  <c r="B59" i="6"/>
  <c r="A59" i="6"/>
  <c r="C47" i="6"/>
  <c r="B47" i="6"/>
  <c r="A47" i="6"/>
  <c r="C35" i="6"/>
  <c r="B35" i="6"/>
  <c r="A35" i="6"/>
  <c r="C23" i="6"/>
  <c r="B23" i="6"/>
  <c r="A23" i="6"/>
  <c r="C11" i="6"/>
  <c r="B11" i="6"/>
  <c r="A11" i="6"/>
</calcChain>
</file>

<file path=xl/sharedStrings.xml><?xml version="1.0" encoding="utf-8"?>
<sst xmlns="http://schemas.openxmlformats.org/spreadsheetml/2006/main" count="381" uniqueCount="89">
  <si>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</si>
  <si>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</si>
  <si>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</si>
  <si>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</si>
  <si>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</si>
  <si>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</si>
  <si>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</si>
  <si>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</si>
  <si>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</si>
  <si>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</si>
  <si>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</si>
  <si>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</si>
  <si>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</si>
  <si>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</si>
  <si>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</si>
  <si>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</si>
  <si>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</si>
  <si>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</si>
  <si>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formula</t>
  </si>
  <si>
    <t>uncertainty type</t>
  </si>
  <si>
    <t>loc</t>
  </si>
  <si>
    <t>scale</t>
  </si>
  <si>
    <t>shape</t>
  </si>
  <si>
    <t>minimum</t>
  </si>
  <si>
    <t>maximum</t>
  </si>
  <si>
    <t>RER</t>
  </si>
  <si>
    <t>cubic meter</t>
  </si>
  <si>
    <t>sodium hydroxide, without water, in 50% solution state</t>
  </si>
  <si>
    <t>GLO</t>
  </si>
  <si>
    <t>water, deionised</t>
  </si>
  <si>
    <t>market for water, deionised</t>
  </si>
  <si>
    <t>treatment of wastewater, average, wastewater treatment</t>
  </si>
  <si>
    <t>wastewater, average</t>
  </si>
  <si>
    <t>municipal solid waste</t>
  </si>
  <si>
    <t>market for hydrogen peroxide, without water, in 50% solution state</t>
  </si>
  <si>
    <t>hydrogen peroxide, without water, in 50% solution state</t>
  </si>
  <si>
    <t>chlor-alkali electrolysis, average production</t>
  </si>
  <si>
    <t>electricity, low voltage</t>
  </si>
  <si>
    <t>Waste solvents and chemicals = 58.57 mL = 0.5857kg</t>
  </si>
  <si>
    <t>spent solvent mixture</t>
  </si>
  <si>
    <t>treatment of spent solvent mixture, hazardous waste incineration</t>
  </si>
  <si>
    <t>Deonized water from rinsing = 1568.38g = 1.57/1000m3</t>
  </si>
  <si>
    <t>waste from hydrothermal treatment (sealant removal, LSC losses, GDC losses, Ni and YSZ losses, calcination losses) = 0.48g + 0.24g + 0.24g + 0.05g + 0.24g + 0.79= 2.04g</t>
  </si>
  <si>
    <t>for all steps. See Figure S2 and S3 from the Supplementary Information of Mori 2025 and Table 5. Given for 5.06g EoL SOC Cell</t>
  </si>
  <si>
    <t>market group for electricity, low voltage</t>
  </si>
  <si>
    <t>nitric acid, without water, in 50% solution state</t>
  </si>
  <si>
    <t>RER w/o RU</t>
  </si>
  <si>
    <t>market for nitric acid, without water, in 50% solution state</t>
  </si>
  <si>
    <t>1568.38g</t>
  </si>
  <si>
    <t>See Figure S2 and S3 from the Supplementary Information of Mori 2025 and Table 5. Given for 5.06g EoL SOC Cell. The treatment is modeled for 1 g nickel oxide (90% efficiency) and 2.02g of yttria-stabilised zirconia (90% efficiency). Individual massof each component is not given...</t>
  </si>
  <si>
    <t>waste electrode from used solid oxide cell</t>
  </si>
  <si>
    <t>Mori et al. (2025). New life cycle inventories for end-of-life solid oxide cells based on novel recycling processes for critical solid oxide cell materials</t>
  </si>
  <si>
    <t>LCI data from Table 5 according to Mori et al. (2025) and Figure S2, S3 from Supplementary Information</t>
  </si>
  <si>
    <t>treatment of used solide oxide cell, anode recovery,  hydrothermal treatment</t>
  </si>
  <si>
    <t>Waste solvents and chemicals = 119.12 mL = 0.11912kg</t>
  </si>
  <si>
    <t>Deonized water from rinsing = 5298.7g = 5.3/1000m3</t>
  </si>
  <si>
    <t>waste from nitric acid route (sealant removal, LSC losses, calcination losses) = 38.34g + 1.23g + 14.81g + 0.77g = 55.15g</t>
  </si>
  <si>
    <t>for all steps. See Figure S1 from the Supplementary Information of Mori 2025 and Table 4. Given for 402.56g EoL SOC Cell</t>
  </si>
  <si>
    <t xml:space="preserve">See Figure S1 from the Supplementary Information of Mori 2025 and Table 4. Given for 402.56g EoL SOC Cell. The treatment is modeled for 1.36 g Lanthanum oxide (100% efficiency) and 1g of Cobalt oxide (87% efficiency). LSC mass is not given… </t>
  </si>
  <si>
    <t>oxalic acid</t>
  </si>
  <si>
    <t>market for oxalic acid</t>
  </si>
  <si>
    <t>1.39 g/mL for nitric acid, 1.11 g/mL for hydrogen peroxide and 1.43 g/mL for sodium hydroxide. Calculation: 59.38 mL*1.43g/mL = 84.91g</t>
  </si>
  <si>
    <t>1.39 g/mL for nitric acid, 1.11 g/mL for hydrogen peroxide and 1.43 g/mL for sodium hydroxide. Calculation: 43.40 mL*1.39g/mL = 60.33g</t>
  </si>
  <si>
    <t>1.39 g/mL for nitric acid, 1.11 g/mL for hydrogen peroxide and 1.43 g/mL for sodium hydroxide. Calculation: 9.53 mL*1.1g/mL = 10.6g</t>
  </si>
  <si>
    <t>5298.69g</t>
  </si>
  <si>
    <t>waste LSC cathode from used solide oxide cell</t>
  </si>
  <si>
    <t>LCI data from Table 4 according to Mori et al. (2025) and Figure S1 from Supplementary Information</t>
  </si>
  <si>
    <t>treatment of used solide oxide cell, cathode recovery, nitric acid route</t>
  </si>
  <si>
    <t>nitric acide route for cathode recycling</t>
  </si>
  <si>
    <t>lanthanum oxide</t>
  </si>
  <si>
    <t>100% recovery rate is assumed according to Mori (2025). --&gt; from 402.56g fuel cell we can recover 1.36g lanthanum oxide and 1g cobalt oxide</t>
  </si>
  <si>
    <t>cobalt oxide</t>
  </si>
  <si>
    <t>87% recovery rate is assumed according to Mori (2025). --&gt; from 402.56g fuel cell we can recover 1.36g lanthanum oxide and 1g cobalt oxide</t>
  </si>
  <si>
    <t>in the form of nickel oxide</t>
  </si>
  <si>
    <t>nickel, class 1</t>
  </si>
  <si>
    <t>90% recovery rate is assumed according to Mori (2025) --&gt; from 5.06g fuel cell we can recover 1g NiO</t>
  </si>
  <si>
    <t xml:space="preserve">                      </t>
  </si>
  <si>
    <t>from 5.06g fuel cell we can recover 2.02g YSZ with 8% Y and 92%Z</t>
  </si>
  <si>
    <t>zirconium oxide</t>
  </si>
  <si>
    <t>90% recovery rate is assumed according to Mori (2025) --&gt; from 5.06g fuel cell we can recover 2.02g YSZ with 8% Y and 92%Z</t>
  </si>
  <si>
    <t>yttrium oxide</t>
  </si>
  <si>
    <t>treatment of municipal solid waste, municipal incineration FAE</t>
  </si>
  <si>
    <t>treatment of used electrolyzer stack, 1MWe, SOEC</t>
  </si>
  <si>
    <t>LCI data from Figure 3 according to Stropnik et al. (2019)</t>
  </si>
  <si>
    <t>Stropnik et al. (2019). Critical materials in PEMFC systems and a LCA analysis for the potential reduction of environmental impacts with EoL strategies</t>
  </si>
  <si>
    <t>used electrolyzer stack, 1MWe, SOEC</t>
  </si>
  <si>
    <t>for 1 unit of stack, modeled according to "electrolyzer production, 1MWe, SOEC, Stack"</t>
  </si>
  <si>
    <t>1.36g lanthanum oxide and 1g cobalth oxide are recovered from 1.36g lanthanum and 1.15g cobalt; for 13.122kg La, we can recover the same amount --&gt; 13.122kg/1.36g lanthanum = 9648.5 unit. For 5.9kg cobalt we can recover 5.133kg. 5.9kg/1.15g cobalt = 5130.4 unit. not the same scale, take the small amount to recover --&gt; 5130.4unit</t>
  </si>
  <si>
    <t>We have 2.02g YSZ with 0.16g Yttrium and 1.86 zirconium recovered --&gt; 2.24g YSZ with 0.18g Y and 2.06g Zr; For 83.812kg Y, we can recover 75.43kg --&gt; 83.812g/0.18g = 465622.2 unit. For 366.6kg Zr, we can recover 329.94kg --&gt; 366.6kg/2.06g = 177961.1 unit. We have 1g  Nickel recovered from 1.11g Nickel --&gt; 314.86kg/1.11g = 283657 unit. not the same scale, take the small amount to recover ---&gt; 177961.1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</si>
</sst>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/>
    <xf numFmtId="0" fontId="1" fillId="0" borderId="0" xfId="1"/>
    <xf numFmtId="0" fontId="2" fillId="2" borderId="0" xfId="1" applyFont="1" applyFill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1" fillId="2" borderId="0" xfId="1" applyFill="1" applyAlignment="1">
      <alignment wrapText="1"/>
    </xf>
    <xf numFmtId="0" fontId="1" fillId="3" borderId="0" xfId="1" applyFill="1" applyAlignment="1">
      <alignment wrapText="1"/>
    </xf>
    <xf numFmtId="0" fontId="2" fillId="0" borderId="0" xfId="1" applyFont="1" applyAlignment="1">
      <alignment wrapText="1"/>
    </xf>
    <xf numFmtId="0" fontId="1" fillId="4" borderId="0" xfId="1" applyFill="1"/>
    <xf numFmtId="0" fontId="1" fillId="4" borderId="0" xfId="1" applyFill="1" applyAlignment="1">
      <alignment wrapText="1"/>
    </xf>
    <xf numFmtId="11" fontId="1" fillId="4" borderId="0" xfId="1" applyNumberFormat="1" applyFill="1"/>
    <xf numFmtId="11" fontId="1" fillId="4" borderId="0" xfId="1" applyNumberFormat="1" applyFill="1" applyAlignment="1">
      <alignment wrapText="1"/>
    </xf>
    <xf numFmtId="164" fontId="1" fillId="4" borderId="0" xfId="1" applyNumberFormat="1" applyFill="1"/>
    <xf numFmtId="0" fontId="2" fillId="4" borderId="0" xfId="1" applyFont="1" applyFill="1"/>
    <xf numFmtId="0" fontId="1" fillId="0" borderId="0" xfId="1" applyAlignment="1">
      <alignment wrapText="1"/>
    </xf>
    <xf numFmtId="11" fontId="1" fillId="2" borderId="0" xfId="1" applyNumberFormat="1" applyFill="1"/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8AB5-DB07-4C96-93E1-DBFD85C05BFD}">
  <dimension ref="A1:R113"/>
  <sheetViews>
    <sheetView tabSelected="1" zoomScale="42" zoomScaleNormal="45" workbookViewId="0">
      <selection activeCell="A2" sqref="A1:XFD2"/>
    </sheetView>
  </sheetViews>
  <sheetFormatPr defaultRowHeight="15" x14ac:dyDescent="0.25"/>
  <cols>
    <col min="1" max="1" width="48.5703125" customWidth="1"/>
    <col min="2" max="2" width="19.5703125" customWidth="1"/>
    <col min="3" max="3" width="29.85546875" bestFit="1" customWidth="1"/>
    <col min="4" max="4" width="13.140625" bestFit="1" customWidth="1"/>
    <col min="5" max="5" width="22.42578125" bestFit="1" customWidth="1"/>
    <col min="6" max="6" width="15" bestFit="1" customWidth="1"/>
    <col min="7" max="7" width="68.7109375" bestFit="1" customWidth="1"/>
    <col min="8" max="8" width="137" customWidth="1"/>
    <col min="9" max="9" width="8.140625" bestFit="1" customWidth="1"/>
    <col min="10" max="10" width="15.85546875" bestFit="1" customWidth="1"/>
    <col min="11" max="11" width="3.42578125" bestFit="1" customWidth="1"/>
    <col min="17" max="17" width="149.5703125" customWidth="1"/>
    <col min="18" max="18" width="65.140625" customWidth="1"/>
  </cols>
  <sheetData>
    <row r="1" spans="1:18" s="2" customFormat="1" ht="15.75" x14ac:dyDescent="0.25">
      <c r="A1" s="5" t="s">
        <v>0</v>
      </c>
      <c r="B1" s="5" t="s">
        <v>53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9"/>
      <c r="R1" s="16"/>
    </row>
    <row r="2" spans="1:18" s="2" customFormat="1" ht="15.75" x14ac:dyDescent="0.25">
      <c r="A2" s="6" t="s">
        <v>3</v>
      </c>
      <c r="B2" s="6" t="s">
        <v>79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Q2" s="9"/>
    </row>
    <row r="3" spans="1:18" s="2" customFormat="1" ht="15.75" x14ac:dyDescent="0.25">
      <c r="A3" s="6" t="s">
        <v>1</v>
      </c>
      <c r="B3" s="6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8" s="2" customFormat="1" ht="15.75" x14ac:dyDescent="0.25">
      <c r="A4" s="6" t="s">
        <v>2</v>
      </c>
      <c r="B4" s="6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R4" s="1"/>
    </row>
    <row r="5" spans="1:18" s="2" customFormat="1" ht="15.75" x14ac:dyDescent="0.25">
      <c r="A5" s="6" t="s">
        <v>4</v>
      </c>
      <c r="B5" s="6" t="s">
        <v>51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8" s="2" customFormat="1" ht="15.75" x14ac:dyDescent="0.25">
      <c r="A6" s="6" t="s">
        <v>5</v>
      </c>
      <c r="B6" s="6" t="s">
        <v>80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8" s="2" customFormat="1" ht="15.75" x14ac:dyDescent="0.25">
      <c r="A7" s="6" t="s">
        <v>6</v>
      </c>
      <c r="B7" s="6" t="s">
        <v>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8" s="2" customFormat="1" ht="15.75" x14ac:dyDescent="0.25">
      <c r="A8" s="6" t="s">
        <v>8</v>
      </c>
      <c r="B8" s="6" t="s">
        <v>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8" s="2" customFormat="1" ht="15.75" x14ac:dyDescent="0.25">
      <c r="A9" s="5" t="s">
        <v>10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8" s="2" customFormat="1" ht="15.75" x14ac:dyDescent="0.25">
      <c r="A10" s="5" t="s">
        <v>11</v>
      </c>
      <c r="B10" s="5" t="s">
        <v>12</v>
      </c>
      <c r="C10" s="5" t="s">
        <v>1</v>
      </c>
      <c r="D10" s="5" t="s">
        <v>8</v>
      </c>
      <c r="E10" s="5" t="s">
        <v>13</v>
      </c>
      <c r="F10" s="5" t="s">
        <v>6</v>
      </c>
      <c r="G10" s="5" t="s">
        <v>5</v>
      </c>
      <c r="H10" s="5" t="s">
        <v>3</v>
      </c>
      <c r="I10" s="5" t="s">
        <v>18</v>
      </c>
      <c r="J10" s="5" t="s">
        <v>19</v>
      </c>
      <c r="K10" s="5" t="s">
        <v>20</v>
      </c>
      <c r="L10" s="5" t="s">
        <v>21</v>
      </c>
      <c r="M10" s="5" t="s">
        <v>22</v>
      </c>
      <c r="N10" s="5" t="s">
        <v>23</v>
      </c>
      <c r="O10" s="5" t="s">
        <v>24</v>
      </c>
    </row>
    <row r="11" spans="1:18" ht="31.5" x14ac:dyDescent="0.25">
      <c r="A11" s="8" t="str">
        <f>B1</f>
        <v>treatment of used solide oxide cell, anode recovery,  hydrothermal treatment</v>
      </c>
      <c r="B11" s="6">
        <f>160000/160000</f>
        <v>1</v>
      </c>
      <c r="C11" s="6" t="str">
        <f>B3</f>
        <v>RER</v>
      </c>
      <c r="D11" s="6" t="s">
        <v>9</v>
      </c>
      <c r="E11" s="6"/>
      <c r="F11" s="6" t="s">
        <v>14</v>
      </c>
      <c r="G11" s="6" t="s">
        <v>80</v>
      </c>
      <c r="H11" s="6" t="s">
        <v>77</v>
      </c>
      <c r="I11" s="6"/>
      <c r="J11" s="6"/>
      <c r="K11" s="6"/>
      <c r="L11" s="6"/>
      <c r="M11" s="6"/>
      <c r="N11" s="6"/>
      <c r="O11" s="6"/>
    </row>
    <row r="13" spans="1:18" s="2" customFormat="1" ht="15.75" x14ac:dyDescent="0.25">
      <c r="A13" s="5" t="s">
        <v>0</v>
      </c>
      <c r="B13" s="5" t="s">
        <v>53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"/>
      <c r="R13" s="16"/>
    </row>
    <row r="14" spans="1:18" s="2" customFormat="1" ht="15.75" x14ac:dyDescent="0.25">
      <c r="A14" s="6" t="s">
        <v>3</v>
      </c>
      <c r="B14" s="6" t="s">
        <v>79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s="2" customFormat="1" ht="15.75" x14ac:dyDescent="0.25">
      <c r="A15" s="6" t="s">
        <v>1</v>
      </c>
      <c r="B15" s="6" t="s">
        <v>25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8" s="2" customFormat="1" ht="15.75" x14ac:dyDescent="0.25">
      <c r="A16" s="6" t="s">
        <v>2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R16" s="1"/>
    </row>
    <row r="17" spans="1:18" s="2" customFormat="1" ht="15.75" x14ac:dyDescent="0.25">
      <c r="A17" s="6" t="s">
        <v>4</v>
      </c>
      <c r="B17" s="6" t="s">
        <v>51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8" s="2" customFormat="1" ht="15.75" x14ac:dyDescent="0.25">
      <c r="A18" s="6" t="s">
        <v>5</v>
      </c>
      <c r="B18" s="6" t="s">
        <v>78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8" s="2" customFormat="1" ht="15.75" x14ac:dyDescent="0.25">
      <c r="A19" s="6" t="s">
        <v>6</v>
      </c>
      <c r="B19" s="6" t="s">
        <v>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8" s="2" customFormat="1" ht="15.75" x14ac:dyDescent="0.25">
      <c r="A20" s="6" t="s">
        <v>8</v>
      </c>
      <c r="B20" s="6" t="s">
        <v>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8" s="2" customFormat="1" ht="15.75" x14ac:dyDescent="0.25">
      <c r="A21" s="5" t="s">
        <v>10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8" s="2" customFormat="1" ht="15.75" x14ac:dyDescent="0.25">
      <c r="A22" s="5" t="s">
        <v>11</v>
      </c>
      <c r="B22" s="5" t="s">
        <v>12</v>
      </c>
      <c r="C22" s="5" t="s">
        <v>1</v>
      </c>
      <c r="D22" s="5" t="s">
        <v>8</v>
      </c>
      <c r="E22" s="5" t="s">
        <v>13</v>
      </c>
      <c r="F22" s="5" t="s">
        <v>6</v>
      </c>
      <c r="G22" s="5" t="s">
        <v>5</v>
      </c>
      <c r="H22" s="5" t="s">
        <v>3</v>
      </c>
      <c r="I22" s="5" t="s">
        <v>18</v>
      </c>
      <c r="J22" s="5" t="s">
        <v>19</v>
      </c>
      <c r="K22" s="5" t="s">
        <v>20</v>
      </c>
      <c r="L22" s="5" t="s">
        <v>21</v>
      </c>
      <c r="M22" s="5" t="s">
        <v>22</v>
      </c>
      <c r="N22" s="5" t="s">
        <v>23</v>
      </c>
      <c r="O22" s="5" t="s">
        <v>24</v>
      </c>
    </row>
    <row r="23" spans="1:18" ht="31.5" x14ac:dyDescent="0.25">
      <c r="A23" s="8" t="str">
        <f>B13</f>
        <v>treatment of used solide oxide cell, anode recovery,  hydrothermal treatment</v>
      </c>
      <c r="B23" s="6">
        <f>160000/160000</f>
        <v>1</v>
      </c>
      <c r="C23" s="6" t="str">
        <f>B15</f>
        <v>RER</v>
      </c>
      <c r="D23" s="6" t="s">
        <v>9</v>
      </c>
      <c r="E23" s="6"/>
      <c r="F23" s="6" t="s">
        <v>14</v>
      </c>
      <c r="G23" s="6" t="s">
        <v>78</v>
      </c>
      <c r="H23" s="6" t="s">
        <v>77</v>
      </c>
      <c r="I23" s="6"/>
      <c r="J23" s="6"/>
      <c r="K23" s="6"/>
      <c r="L23" s="6"/>
      <c r="M23" s="6"/>
      <c r="N23" s="6"/>
      <c r="O23" s="6"/>
    </row>
    <row r="25" spans="1:18" ht="15.75" x14ac:dyDescent="0.25">
      <c r="A25" s="5" t="s">
        <v>0</v>
      </c>
      <c r="B25" s="5" t="s">
        <v>53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"/>
      <c r="Q25" s="2"/>
      <c r="R25" t="s">
        <v>76</v>
      </c>
    </row>
    <row r="26" spans="1:18" s="2" customFormat="1" ht="15.75" x14ac:dyDescent="0.25">
      <c r="A26" s="6" t="s">
        <v>3</v>
      </c>
      <c r="B26" s="6" t="s">
        <v>75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"/>
    </row>
    <row r="27" spans="1:18" s="2" customFormat="1" ht="15.75" x14ac:dyDescent="0.25">
      <c r="A27" s="6" t="s">
        <v>1</v>
      </c>
      <c r="B27" s="6" t="s">
        <v>25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"/>
    </row>
    <row r="28" spans="1:18" s="2" customFormat="1" ht="15.75" x14ac:dyDescent="0.25">
      <c r="A28" s="6" t="s">
        <v>2</v>
      </c>
      <c r="B28" s="6">
        <v>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"/>
    </row>
    <row r="29" spans="1:18" s="2" customFormat="1" ht="15.75" x14ac:dyDescent="0.25">
      <c r="A29" s="6" t="s">
        <v>4</v>
      </c>
      <c r="B29" s="6" t="s">
        <v>51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"/>
    </row>
    <row r="30" spans="1:18" s="2" customFormat="1" ht="15.75" x14ac:dyDescent="0.25">
      <c r="A30" s="6" t="s">
        <v>5</v>
      </c>
      <c r="B30" s="6" t="s">
        <v>74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"/>
    </row>
    <row r="31" spans="1:18" s="2" customFormat="1" ht="15.75" x14ac:dyDescent="0.25">
      <c r="A31" s="6" t="s">
        <v>6</v>
      </c>
      <c r="B31" s="6" t="s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/>
      <c r="Q31"/>
    </row>
    <row r="32" spans="1:18" s="2" customFormat="1" ht="15.75" x14ac:dyDescent="0.25">
      <c r="A32" s="6" t="s">
        <v>8</v>
      </c>
      <c r="B32" s="6" t="s">
        <v>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</row>
    <row r="33" spans="1:17" s="2" customFormat="1" ht="15.75" x14ac:dyDescent="0.25">
      <c r="A33" s="5" t="s">
        <v>10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/>
      <c r="Q33"/>
    </row>
    <row r="34" spans="1:17" ht="15.75" x14ac:dyDescent="0.25">
      <c r="A34" s="5" t="s">
        <v>11</v>
      </c>
      <c r="B34" s="5" t="s">
        <v>12</v>
      </c>
      <c r="C34" s="5" t="s">
        <v>1</v>
      </c>
      <c r="D34" s="5" t="s">
        <v>8</v>
      </c>
      <c r="E34" s="5" t="s">
        <v>13</v>
      </c>
      <c r="F34" s="5" t="s">
        <v>6</v>
      </c>
      <c r="G34" s="5" t="s">
        <v>5</v>
      </c>
      <c r="H34" s="5" t="s">
        <v>3</v>
      </c>
      <c r="I34" s="5" t="s">
        <v>18</v>
      </c>
      <c r="J34" s="5" t="s">
        <v>19</v>
      </c>
      <c r="K34" s="5" t="s">
        <v>20</v>
      </c>
      <c r="L34" s="5" t="s">
        <v>21</v>
      </c>
      <c r="M34" s="5" t="s">
        <v>22</v>
      </c>
      <c r="N34" s="5" t="s">
        <v>23</v>
      </c>
      <c r="O34" s="5" t="s">
        <v>24</v>
      </c>
    </row>
    <row r="35" spans="1:17" ht="31.5" x14ac:dyDescent="0.25">
      <c r="A35" s="8" t="str">
        <f>B25</f>
        <v>treatment of used solide oxide cell, anode recovery,  hydrothermal treatment</v>
      </c>
      <c r="B35" s="6">
        <f>160000/160000</f>
        <v>1</v>
      </c>
      <c r="C35" s="6" t="str">
        <f>B27</f>
        <v>RER</v>
      </c>
      <c r="D35" s="6" t="s">
        <v>9</v>
      </c>
      <c r="E35" s="6"/>
      <c r="F35" s="6" t="s">
        <v>14</v>
      </c>
      <c r="G35" s="6" t="s">
        <v>74</v>
      </c>
      <c r="H35" s="6" t="s">
        <v>73</v>
      </c>
      <c r="I35" s="6"/>
      <c r="J35" s="6"/>
      <c r="K35" s="6"/>
      <c r="L35" s="6"/>
      <c r="M35" s="6"/>
      <c r="N35" s="6"/>
      <c r="O35" s="6"/>
      <c r="P35" s="1"/>
      <c r="Q35" s="2"/>
    </row>
    <row r="36" spans="1:17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  <c r="Q36" s="2"/>
    </row>
    <row r="37" spans="1:17" ht="15.75" x14ac:dyDescent="0.25">
      <c r="A37" s="5" t="s">
        <v>0</v>
      </c>
      <c r="B37" s="5" t="s">
        <v>67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"/>
      <c r="Q37" s="2"/>
    </row>
    <row r="38" spans="1:17" s="2" customFormat="1" ht="15.75" x14ac:dyDescent="0.25">
      <c r="A38" s="6" t="s">
        <v>3</v>
      </c>
      <c r="B38" s="6" t="s">
        <v>72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"/>
    </row>
    <row r="39" spans="1:17" s="2" customFormat="1" ht="15.75" x14ac:dyDescent="0.25">
      <c r="A39" s="6" t="s">
        <v>1</v>
      </c>
      <c r="B39" s="6" t="s">
        <v>25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"/>
    </row>
    <row r="40" spans="1:17" s="2" customFormat="1" ht="15.75" x14ac:dyDescent="0.25">
      <c r="A40" s="6" t="s">
        <v>2</v>
      </c>
      <c r="B40" s="6">
        <v>1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"/>
    </row>
    <row r="41" spans="1:17" s="2" customFormat="1" ht="15.75" x14ac:dyDescent="0.25">
      <c r="A41" s="6" t="s">
        <v>4</v>
      </c>
      <c r="B41" s="6" t="s">
        <v>51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"/>
    </row>
    <row r="42" spans="1:17" s="2" customFormat="1" ht="15.75" x14ac:dyDescent="0.25">
      <c r="A42" s="6" t="s">
        <v>5</v>
      </c>
      <c r="B42" s="6" t="s">
        <v>71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"/>
    </row>
    <row r="43" spans="1:17" s="2" customFormat="1" ht="15.75" x14ac:dyDescent="0.25">
      <c r="A43" s="6" t="s">
        <v>6</v>
      </c>
      <c r="B43" s="6" t="s">
        <v>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/>
      <c r="Q43"/>
    </row>
    <row r="44" spans="1:17" s="2" customFormat="1" ht="15.75" x14ac:dyDescent="0.25">
      <c r="A44" s="6" t="s">
        <v>8</v>
      </c>
      <c r="B44" s="6" t="s">
        <v>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/>
      <c r="Q44"/>
    </row>
    <row r="45" spans="1:17" s="2" customFormat="1" ht="15.75" x14ac:dyDescent="0.25">
      <c r="A45" s="5" t="s">
        <v>10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/>
      <c r="Q45"/>
    </row>
    <row r="46" spans="1:17" ht="15.75" x14ac:dyDescent="0.25">
      <c r="A46" s="5" t="s">
        <v>11</v>
      </c>
      <c r="B46" s="5" t="s">
        <v>12</v>
      </c>
      <c r="C46" s="5" t="s">
        <v>1</v>
      </c>
      <c r="D46" s="5" t="s">
        <v>8</v>
      </c>
      <c r="E46" s="5" t="s">
        <v>13</v>
      </c>
      <c r="F46" s="5" t="s">
        <v>6</v>
      </c>
      <c r="G46" s="5" t="s">
        <v>5</v>
      </c>
      <c r="H46" s="5" t="s">
        <v>3</v>
      </c>
      <c r="I46" s="5" t="s">
        <v>18</v>
      </c>
      <c r="J46" s="5" t="s">
        <v>19</v>
      </c>
      <c r="K46" s="5" t="s">
        <v>20</v>
      </c>
      <c r="L46" s="5" t="s">
        <v>21</v>
      </c>
      <c r="M46" s="5" t="s">
        <v>22</v>
      </c>
      <c r="N46" s="5" t="s">
        <v>23</v>
      </c>
      <c r="O46" s="5" t="s">
        <v>24</v>
      </c>
    </row>
    <row r="47" spans="1:17" ht="31.5" x14ac:dyDescent="0.25">
      <c r="A47" s="8" t="str">
        <f>B37</f>
        <v>treatment of used solide oxide cell, cathode recovery, nitric acid route</v>
      </c>
      <c r="B47" s="6">
        <f>160000/160000</f>
        <v>1</v>
      </c>
      <c r="C47" s="6" t="str">
        <f>B39</f>
        <v>RER</v>
      </c>
      <c r="D47" s="6" t="s">
        <v>9</v>
      </c>
      <c r="E47" s="6"/>
      <c r="F47" s="6" t="s">
        <v>14</v>
      </c>
      <c r="G47" s="6" t="s">
        <v>71</v>
      </c>
      <c r="H47" s="6" t="s">
        <v>68</v>
      </c>
      <c r="I47" s="6"/>
      <c r="J47" s="6"/>
      <c r="K47" s="6"/>
      <c r="L47" s="6"/>
      <c r="M47" s="6"/>
      <c r="N47" s="6"/>
      <c r="O47" s="6"/>
      <c r="P47" s="1"/>
      <c r="Q47" s="2"/>
    </row>
    <row r="48" spans="1:17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  <c r="Q48" s="2"/>
    </row>
    <row r="49" spans="1:17" ht="15.75" x14ac:dyDescent="0.25">
      <c r="A49" s="5" t="s">
        <v>0</v>
      </c>
      <c r="B49" s="5" t="s">
        <v>67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"/>
      <c r="Q49" s="2"/>
    </row>
    <row r="50" spans="1:17" s="2" customFormat="1" ht="15.75" x14ac:dyDescent="0.25">
      <c r="A50" s="6" t="s">
        <v>3</v>
      </c>
      <c r="B50" s="6" t="s">
        <v>70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"/>
    </row>
    <row r="51" spans="1:17" s="2" customFormat="1" ht="15.75" x14ac:dyDescent="0.25">
      <c r="A51" s="6" t="s">
        <v>1</v>
      </c>
      <c r="B51" s="6" t="s">
        <v>25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"/>
    </row>
    <row r="52" spans="1:17" s="2" customFormat="1" ht="15.75" x14ac:dyDescent="0.25">
      <c r="A52" s="6" t="s">
        <v>2</v>
      </c>
      <c r="B52" s="6">
        <v>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"/>
    </row>
    <row r="53" spans="1:17" s="2" customFormat="1" ht="15.75" x14ac:dyDescent="0.25">
      <c r="A53" s="6" t="s">
        <v>4</v>
      </c>
      <c r="B53" s="6" t="s">
        <v>51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"/>
    </row>
    <row r="54" spans="1:17" s="2" customFormat="1" ht="15.75" x14ac:dyDescent="0.25">
      <c r="A54" s="6" t="s">
        <v>5</v>
      </c>
      <c r="B54" s="6" t="s">
        <v>69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1"/>
    </row>
    <row r="55" spans="1:17" ht="15.75" x14ac:dyDescent="0.25">
      <c r="A55" s="6" t="s">
        <v>6</v>
      </c>
      <c r="B55" s="6" t="s">
        <v>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7" ht="15.75" x14ac:dyDescent="0.25">
      <c r="A56" s="6" t="s">
        <v>8</v>
      </c>
      <c r="B56" s="6" t="s">
        <v>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7" ht="15.75" x14ac:dyDescent="0.25">
      <c r="A57" s="5" t="s">
        <v>10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7" ht="15.75" x14ac:dyDescent="0.25">
      <c r="A58" s="5" t="s">
        <v>11</v>
      </c>
      <c r="B58" s="5" t="s">
        <v>12</v>
      </c>
      <c r="C58" s="5" t="s">
        <v>1</v>
      </c>
      <c r="D58" s="5" t="s">
        <v>8</v>
      </c>
      <c r="E58" s="5" t="s">
        <v>13</v>
      </c>
      <c r="F58" s="5" t="s">
        <v>6</v>
      </c>
      <c r="G58" s="5" t="s">
        <v>5</v>
      </c>
      <c r="H58" s="5" t="s">
        <v>3</v>
      </c>
      <c r="I58" s="5" t="s">
        <v>18</v>
      </c>
      <c r="J58" s="5" t="s">
        <v>19</v>
      </c>
      <c r="K58" s="5" t="s">
        <v>20</v>
      </c>
      <c r="L58" s="5" t="s">
        <v>21</v>
      </c>
      <c r="M58" s="5" t="s">
        <v>22</v>
      </c>
      <c r="N58" s="5" t="s">
        <v>23</v>
      </c>
      <c r="O58" s="5" t="s">
        <v>24</v>
      </c>
    </row>
    <row r="59" spans="1:17" ht="31.5" x14ac:dyDescent="0.25">
      <c r="A59" s="8" t="str">
        <f>B49</f>
        <v>treatment of used solide oxide cell, cathode recovery, nitric acid route</v>
      </c>
      <c r="B59" s="6">
        <f>160000/160000</f>
        <v>1</v>
      </c>
      <c r="C59" s="6" t="str">
        <f>B51</f>
        <v>RER</v>
      </c>
      <c r="D59" s="6" t="s">
        <v>9</v>
      </c>
      <c r="E59" s="6"/>
      <c r="F59" s="6" t="s">
        <v>14</v>
      </c>
      <c r="G59" s="6" t="s">
        <v>69</v>
      </c>
      <c r="H59" s="6" t="s">
        <v>68</v>
      </c>
      <c r="I59" s="6"/>
      <c r="J59" s="6"/>
      <c r="K59" s="6"/>
      <c r="L59" s="6"/>
      <c r="M59" s="6"/>
      <c r="N59" s="6"/>
      <c r="O59" s="6"/>
      <c r="P59" s="1"/>
      <c r="Q59" s="2"/>
    </row>
    <row r="60" spans="1:17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  <c r="Q60" s="2"/>
    </row>
    <row r="61" spans="1:17" ht="15.75" x14ac:dyDescent="0.25">
      <c r="A61" s="3" t="s">
        <v>0</v>
      </c>
      <c r="B61" s="3" t="s">
        <v>82</v>
      </c>
      <c r="C61" s="4"/>
      <c r="D61" s="4"/>
      <c r="E61" s="4"/>
      <c r="F61" s="4"/>
      <c r="G61" s="4"/>
      <c r="H61" s="3"/>
      <c r="I61" s="4"/>
      <c r="J61" s="4"/>
      <c r="K61" s="4"/>
      <c r="L61" s="4"/>
      <c r="M61" s="4"/>
      <c r="N61" s="4"/>
      <c r="O61" s="4"/>
      <c r="P61" s="1"/>
      <c r="Q61" s="2"/>
    </row>
    <row r="62" spans="1:17" ht="15.75" x14ac:dyDescent="0.25">
      <c r="A62" s="4" t="s">
        <v>3</v>
      </c>
      <c r="B62" s="4" t="s">
        <v>83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"/>
      <c r="Q62" s="2"/>
    </row>
    <row r="63" spans="1:17" s="2" customFormat="1" ht="15.75" x14ac:dyDescent="0.25">
      <c r="A63" s="4" t="s">
        <v>1</v>
      </c>
      <c r="B63" s="4" t="s">
        <v>25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"/>
    </row>
    <row r="64" spans="1:17" s="2" customFormat="1" ht="15.75" x14ac:dyDescent="0.25">
      <c r="A64" s="4" t="s">
        <v>2</v>
      </c>
      <c r="B64" s="4">
        <v>-1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/>
      <c r="Q64"/>
    </row>
    <row r="65" spans="1:17" s="2" customFormat="1" ht="15.75" x14ac:dyDescent="0.25">
      <c r="A65" s="4" t="s">
        <v>4</v>
      </c>
      <c r="B65" s="4" t="s">
        <v>84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/>
      <c r="Q65"/>
    </row>
    <row r="66" spans="1:17" s="2" customFormat="1" ht="15.75" x14ac:dyDescent="0.25">
      <c r="A66" s="4" t="s">
        <v>5</v>
      </c>
      <c r="B66" s="4" t="s">
        <v>85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/>
      <c r="Q66"/>
    </row>
    <row r="67" spans="1:17" ht="15.75" x14ac:dyDescent="0.25">
      <c r="A67" s="4" t="s">
        <v>6</v>
      </c>
      <c r="B67" s="4" t="s">
        <v>7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7" s="2" customFormat="1" ht="15.75" x14ac:dyDescent="0.25">
      <c r="A68" s="4" t="s">
        <v>8</v>
      </c>
      <c r="B68" s="4" t="s">
        <v>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/>
      <c r="Q68"/>
    </row>
    <row r="69" spans="1:17" s="2" customFormat="1" ht="15.75" x14ac:dyDescent="0.25">
      <c r="A69" s="3" t="s">
        <v>10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/>
      <c r="Q69"/>
    </row>
    <row r="70" spans="1:17" s="2" customFormat="1" ht="15.75" x14ac:dyDescent="0.25">
      <c r="A70" s="3" t="s">
        <v>11</v>
      </c>
      <c r="B70" s="3" t="s">
        <v>12</v>
      </c>
      <c r="C70" s="3" t="s">
        <v>1</v>
      </c>
      <c r="D70" s="3" t="s">
        <v>8</v>
      </c>
      <c r="E70" s="3" t="s">
        <v>13</v>
      </c>
      <c r="F70" s="3" t="s">
        <v>6</v>
      </c>
      <c r="G70" s="3" t="s">
        <v>5</v>
      </c>
      <c r="H70" s="3" t="s">
        <v>3</v>
      </c>
      <c r="I70" s="3" t="s">
        <v>18</v>
      </c>
      <c r="J70" s="3" t="s">
        <v>19</v>
      </c>
      <c r="K70" s="3" t="s">
        <v>20</v>
      </c>
      <c r="L70" s="3" t="s">
        <v>21</v>
      </c>
      <c r="M70" s="3" t="s">
        <v>22</v>
      </c>
      <c r="N70" s="3" t="s">
        <v>23</v>
      </c>
      <c r="O70" s="3" t="s">
        <v>24</v>
      </c>
      <c r="P70"/>
      <c r="Q70"/>
    </row>
    <row r="71" spans="1:17" ht="15.75" x14ac:dyDescent="0.25">
      <c r="A71" s="4" t="str">
        <f>B61</f>
        <v>treatment of used electrolyzer stack, 1MWe, SOEC</v>
      </c>
      <c r="B71" s="4">
        <v>-1</v>
      </c>
      <c r="C71" s="4" t="str">
        <f>B63</f>
        <v>RER</v>
      </c>
      <c r="D71" s="4" t="str">
        <f>B68</f>
        <v>unit</v>
      </c>
      <c r="E71" s="4"/>
      <c r="F71" s="4" t="s">
        <v>14</v>
      </c>
      <c r="G71" s="4" t="str">
        <f>B66</f>
        <v>used electrolyzer stack, 1MWe, SOEC</v>
      </c>
      <c r="H71" s="7" t="s">
        <v>86</v>
      </c>
      <c r="I71" s="4"/>
      <c r="J71" s="4"/>
      <c r="K71" s="4"/>
      <c r="L71" s="4"/>
      <c r="M71" s="4"/>
      <c r="N71" s="4"/>
      <c r="O71" s="4"/>
    </row>
    <row r="72" spans="1:17" ht="47.25" x14ac:dyDescent="0.25">
      <c r="A72" s="7" t="str">
        <f>A85</f>
        <v>treatment of used solide oxide cell, cathode recovery, nitric acid route</v>
      </c>
      <c r="B72" s="17">
        <v>-5130.3999999999996</v>
      </c>
      <c r="C72" s="4" t="s">
        <v>25</v>
      </c>
      <c r="D72" s="4" t="s">
        <v>8</v>
      </c>
      <c r="E72" s="4"/>
      <c r="F72" s="4" t="s">
        <v>15</v>
      </c>
      <c r="G72" s="4" t="str">
        <f>B80</f>
        <v>waste LSC cathode from used solide oxide cell</v>
      </c>
      <c r="H72" s="7" t="s">
        <v>87</v>
      </c>
      <c r="I72" s="4"/>
      <c r="J72" s="4"/>
      <c r="K72" s="4"/>
      <c r="L72" s="4"/>
      <c r="M72" s="4"/>
      <c r="N72" s="4"/>
      <c r="O72" s="4"/>
      <c r="P72" s="1"/>
      <c r="Q72" s="2"/>
    </row>
    <row r="73" spans="1:17" ht="47.25" x14ac:dyDescent="0.25">
      <c r="A73" s="7" t="s">
        <v>53</v>
      </c>
      <c r="B73" s="17">
        <v>-177961.1</v>
      </c>
      <c r="C73" s="4" t="s">
        <v>25</v>
      </c>
      <c r="D73" s="4" t="s">
        <v>8</v>
      </c>
      <c r="E73" s="4"/>
      <c r="F73" s="4" t="s">
        <v>15</v>
      </c>
      <c r="G73" s="4" t="s">
        <v>50</v>
      </c>
      <c r="H73" s="7" t="s">
        <v>88</v>
      </c>
      <c r="I73" s="4"/>
      <c r="J73" s="4"/>
      <c r="K73" s="4"/>
      <c r="L73" s="4"/>
      <c r="M73" s="4"/>
      <c r="N73" s="4"/>
      <c r="O73" s="4"/>
      <c r="P73" s="1"/>
      <c r="Q73" s="2"/>
    </row>
    <row r="75" spans="1:17" ht="15.75" x14ac:dyDescent="0.25">
      <c r="A75" s="15" t="s">
        <v>0</v>
      </c>
      <c r="B75" s="15" t="s">
        <v>67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8"/>
      <c r="Q75" s="2"/>
    </row>
    <row r="76" spans="1:17" ht="15.75" x14ac:dyDescent="0.25">
      <c r="A76" s="10" t="s">
        <v>3</v>
      </c>
      <c r="B76" s="10" t="s">
        <v>66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"/>
      <c r="Q76" s="2"/>
    </row>
    <row r="77" spans="1:17" s="2" customFormat="1" ht="15.75" x14ac:dyDescent="0.25">
      <c r="A77" s="10" t="s">
        <v>1</v>
      </c>
      <c r="B77" s="10" t="s">
        <v>25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"/>
    </row>
    <row r="78" spans="1:17" s="2" customFormat="1" ht="15.75" x14ac:dyDescent="0.25">
      <c r="A78" s="10" t="s">
        <v>2</v>
      </c>
      <c r="B78" s="10">
        <v>-1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/>
      <c r="Q78"/>
    </row>
    <row r="79" spans="1:17" s="2" customFormat="1" ht="15.75" x14ac:dyDescent="0.25">
      <c r="A79" s="10" t="s">
        <v>4</v>
      </c>
      <c r="B79" s="10" t="s">
        <v>51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/>
      <c r="Q79"/>
    </row>
    <row r="80" spans="1:17" s="2" customFormat="1" ht="15.75" x14ac:dyDescent="0.25">
      <c r="A80" s="10" t="s">
        <v>5</v>
      </c>
      <c r="B80" s="10" t="s">
        <v>65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/>
      <c r="Q80"/>
    </row>
    <row r="81" spans="1:17" s="2" customFormat="1" ht="15.75" x14ac:dyDescent="0.25">
      <c r="A81" s="10" t="s">
        <v>6</v>
      </c>
      <c r="B81" s="10" t="s">
        <v>7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/>
      <c r="Q81"/>
    </row>
    <row r="82" spans="1:17" s="2" customFormat="1" ht="15.75" x14ac:dyDescent="0.25">
      <c r="A82" s="10" t="s">
        <v>8</v>
      </c>
      <c r="B82" s="10" t="s">
        <v>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/>
      <c r="Q82"/>
    </row>
    <row r="83" spans="1:17" s="2" customFormat="1" ht="15.75" x14ac:dyDescent="0.25">
      <c r="A83" s="15" t="s">
        <v>10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/>
      <c r="Q83"/>
    </row>
    <row r="84" spans="1:17" s="2" customFormat="1" ht="15.75" x14ac:dyDescent="0.25">
      <c r="A84" s="15" t="s">
        <v>11</v>
      </c>
      <c r="B84" s="15" t="s">
        <v>12</v>
      </c>
      <c r="C84" s="15" t="s">
        <v>1</v>
      </c>
      <c r="D84" s="15" t="s">
        <v>8</v>
      </c>
      <c r="E84" s="15" t="s">
        <v>13</v>
      </c>
      <c r="F84" s="15" t="s">
        <v>6</v>
      </c>
      <c r="G84" s="15" t="s">
        <v>5</v>
      </c>
      <c r="H84" s="15" t="s">
        <v>3</v>
      </c>
      <c r="I84" s="15" t="s">
        <v>18</v>
      </c>
      <c r="J84" s="15" t="s">
        <v>19</v>
      </c>
      <c r="K84" s="15" t="s">
        <v>20</v>
      </c>
      <c r="L84" s="15" t="s">
        <v>21</v>
      </c>
      <c r="M84" s="15" t="s">
        <v>22</v>
      </c>
      <c r="N84" s="15" t="s">
        <v>23</v>
      </c>
      <c r="O84" s="15" t="s">
        <v>24</v>
      </c>
      <c r="P84"/>
      <c r="Q84"/>
    </row>
    <row r="85" spans="1:17" s="2" customFormat="1" ht="31.5" x14ac:dyDescent="0.25">
      <c r="A85" s="11" t="str">
        <f>B75</f>
        <v>treatment of used solide oxide cell, cathode recovery, nitric acid route</v>
      </c>
      <c r="B85" s="10">
        <v>-1</v>
      </c>
      <c r="C85" s="10" t="s">
        <v>25</v>
      </c>
      <c r="D85" s="10" t="str">
        <f>B82</f>
        <v>unit</v>
      </c>
      <c r="E85" s="10"/>
      <c r="F85" s="10" t="s">
        <v>14</v>
      </c>
      <c r="G85" s="10" t="str">
        <f>B80</f>
        <v>waste LSC cathode from used solide oxide cell</v>
      </c>
      <c r="H85" s="11" t="s">
        <v>58</v>
      </c>
      <c r="I85" s="10"/>
      <c r="J85" s="10"/>
      <c r="K85" s="10"/>
      <c r="L85" s="10"/>
      <c r="M85" s="10"/>
      <c r="N85" s="10"/>
      <c r="O85" s="10"/>
      <c r="P85"/>
      <c r="Q85"/>
    </row>
    <row r="86" spans="1:17" s="2" customFormat="1" ht="15.75" x14ac:dyDescent="0.25">
      <c r="A86" s="11" t="s">
        <v>30</v>
      </c>
      <c r="B86" s="14">
        <v>5.3</v>
      </c>
      <c r="C86" s="10" t="s">
        <v>16</v>
      </c>
      <c r="D86" s="10" t="s">
        <v>9</v>
      </c>
      <c r="E86" s="10"/>
      <c r="F86" s="10" t="s">
        <v>15</v>
      </c>
      <c r="G86" s="10" t="s">
        <v>29</v>
      </c>
      <c r="H86" s="11" t="s">
        <v>64</v>
      </c>
      <c r="I86" s="10"/>
      <c r="J86" s="10"/>
      <c r="K86" s="10"/>
      <c r="L86" s="10"/>
      <c r="M86" s="10"/>
      <c r="N86" s="10"/>
      <c r="O86" s="10"/>
      <c r="P86" s="1"/>
    </row>
    <row r="87" spans="1:17" s="2" customFormat="1" ht="31.5" x14ac:dyDescent="0.25">
      <c r="A87" s="11" t="s">
        <v>34</v>
      </c>
      <c r="B87" s="12">
        <f>1.11*9.53/1000</f>
        <v>1.0578300000000001E-2</v>
      </c>
      <c r="C87" s="10" t="s">
        <v>25</v>
      </c>
      <c r="D87" s="10" t="s">
        <v>9</v>
      </c>
      <c r="E87" s="10"/>
      <c r="F87" s="10" t="s">
        <v>15</v>
      </c>
      <c r="G87" s="10" t="s">
        <v>35</v>
      </c>
      <c r="H87" s="11" t="s">
        <v>63</v>
      </c>
      <c r="I87" s="10"/>
      <c r="J87" s="10"/>
      <c r="K87" s="10"/>
      <c r="L87" s="10"/>
      <c r="M87" s="10"/>
      <c r="N87" s="10"/>
      <c r="O87" s="10"/>
      <c r="P87" s="1"/>
    </row>
    <row r="88" spans="1:17" s="2" customFormat="1" ht="31.5" x14ac:dyDescent="0.25">
      <c r="A88" s="11" t="s">
        <v>47</v>
      </c>
      <c r="B88" s="12">
        <f>43.4*1.39</f>
        <v>60.325999999999993</v>
      </c>
      <c r="C88" s="10" t="s">
        <v>46</v>
      </c>
      <c r="D88" s="10" t="s">
        <v>9</v>
      </c>
      <c r="E88" s="10"/>
      <c r="F88" s="10" t="s">
        <v>15</v>
      </c>
      <c r="G88" s="11" t="s">
        <v>45</v>
      </c>
      <c r="H88" s="11" t="s">
        <v>62</v>
      </c>
      <c r="I88" s="10"/>
      <c r="J88" s="10"/>
      <c r="K88" s="10"/>
      <c r="L88" s="10"/>
      <c r="M88" s="10"/>
      <c r="N88" s="10"/>
      <c r="O88" s="10"/>
      <c r="P88" s="1"/>
    </row>
    <row r="89" spans="1:17" s="2" customFormat="1" ht="15.75" x14ac:dyDescent="0.25">
      <c r="A89" s="11" t="s">
        <v>36</v>
      </c>
      <c r="B89" s="12">
        <f>59.38*1.43</f>
        <v>84.913399999999996</v>
      </c>
      <c r="C89" s="10" t="s">
        <v>25</v>
      </c>
      <c r="D89" s="10" t="s">
        <v>9</v>
      </c>
      <c r="E89" s="10"/>
      <c r="F89" s="10" t="s">
        <v>15</v>
      </c>
      <c r="G89" s="11" t="s">
        <v>27</v>
      </c>
      <c r="H89" s="11" t="s">
        <v>61</v>
      </c>
      <c r="I89" s="10"/>
      <c r="J89" s="10"/>
      <c r="K89" s="10"/>
      <c r="L89" s="10"/>
      <c r="M89" s="10"/>
      <c r="N89" s="10"/>
      <c r="O89" s="10"/>
      <c r="P89" s="1"/>
    </row>
    <row r="90" spans="1:17" ht="31.5" x14ac:dyDescent="0.25">
      <c r="A90" s="11" t="s">
        <v>60</v>
      </c>
      <c r="B90" s="12">
        <f>6.88/1000</f>
        <v>6.8799999999999998E-3</v>
      </c>
      <c r="C90" s="10" t="s">
        <v>28</v>
      </c>
      <c r="D90" s="10" t="s">
        <v>9</v>
      </c>
      <c r="E90" s="10"/>
      <c r="F90" s="10" t="s">
        <v>15</v>
      </c>
      <c r="G90" s="11" t="s">
        <v>59</v>
      </c>
      <c r="H90" s="11" t="s">
        <v>58</v>
      </c>
      <c r="I90" s="10"/>
      <c r="J90" s="10"/>
      <c r="K90" s="10"/>
      <c r="L90" s="10"/>
      <c r="M90" s="10"/>
      <c r="N90" s="10"/>
      <c r="O90" s="10"/>
      <c r="P90" s="1"/>
      <c r="Q90" s="2"/>
    </row>
    <row r="91" spans="1:17" ht="15.75" x14ac:dyDescent="0.25">
      <c r="A91" s="11" t="s">
        <v>44</v>
      </c>
      <c r="B91" s="12">
        <v>10.452999999999999</v>
      </c>
      <c r="C91" s="10" t="s">
        <v>25</v>
      </c>
      <c r="D91" s="10" t="s">
        <v>17</v>
      </c>
      <c r="E91" s="10"/>
      <c r="F91" s="10" t="s">
        <v>15</v>
      </c>
      <c r="G91" s="11" t="s">
        <v>37</v>
      </c>
      <c r="H91" s="11" t="s">
        <v>57</v>
      </c>
      <c r="I91" s="10"/>
      <c r="J91" s="10"/>
      <c r="K91" s="10"/>
      <c r="L91" s="10"/>
      <c r="M91" s="10"/>
      <c r="N91" s="10"/>
      <c r="O91" s="10"/>
      <c r="P91" s="1"/>
      <c r="Q91" s="2"/>
    </row>
    <row r="92" spans="1:17" ht="31.5" x14ac:dyDescent="0.25">
      <c r="A92" s="13" t="s">
        <v>81</v>
      </c>
      <c r="B92" s="12">
        <f>-55.15/1000</f>
        <v>-5.5149999999999998E-2</v>
      </c>
      <c r="C92" s="10" t="s">
        <v>16</v>
      </c>
      <c r="D92" s="10" t="s">
        <v>9</v>
      </c>
      <c r="E92" s="10"/>
      <c r="F92" s="10" t="s">
        <v>15</v>
      </c>
      <c r="G92" s="11" t="s">
        <v>33</v>
      </c>
      <c r="H92" s="11" t="s">
        <v>56</v>
      </c>
      <c r="I92" s="10"/>
      <c r="J92" s="10"/>
      <c r="K92" s="10"/>
      <c r="L92" s="10"/>
      <c r="M92" s="10"/>
      <c r="N92" s="10"/>
      <c r="O92" s="10"/>
      <c r="P92" s="1"/>
      <c r="Q92" s="2"/>
    </row>
    <row r="93" spans="1:17" ht="31.5" x14ac:dyDescent="0.25">
      <c r="A93" s="13" t="s">
        <v>31</v>
      </c>
      <c r="B93" s="12">
        <f>-5.3/1000</f>
        <v>-5.3E-3</v>
      </c>
      <c r="C93" s="10" t="s">
        <v>16</v>
      </c>
      <c r="D93" s="10" t="s">
        <v>26</v>
      </c>
      <c r="E93" s="10"/>
      <c r="F93" s="10" t="s">
        <v>15</v>
      </c>
      <c r="G93" s="11" t="s">
        <v>32</v>
      </c>
      <c r="H93" s="11" t="s">
        <v>55</v>
      </c>
      <c r="I93" s="10"/>
      <c r="J93" s="10"/>
      <c r="K93" s="10"/>
      <c r="L93" s="10"/>
      <c r="M93" s="10"/>
      <c r="N93" s="10"/>
      <c r="O93" s="10"/>
      <c r="P93" s="1"/>
      <c r="Q93" s="2"/>
    </row>
    <row r="94" spans="1:17" ht="31.5" x14ac:dyDescent="0.25">
      <c r="A94" s="13" t="s">
        <v>40</v>
      </c>
      <c r="B94" s="12">
        <v>-0.11912</v>
      </c>
      <c r="C94" s="10" t="s">
        <v>16</v>
      </c>
      <c r="D94" s="10" t="s">
        <v>9</v>
      </c>
      <c r="E94" s="10"/>
      <c r="F94" s="10" t="s">
        <v>15</v>
      </c>
      <c r="G94" s="11" t="s">
        <v>39</v>
      </c>
      <c r="H94" s="11" t="s">
        <v>54</v>
      </c>
      <c r="I94" s="10"/>
      <c r="J94" s="10"/>
      <c r="K94" s="10"/>
      <c r="L94" s="10"/>
      <c r="M94" s="10"/>
      <c r="N94" s="10"/>
      <c r="O94" s="10"/>
      <c r="P94" s="1"/>
      <c r="Q94" s="2"/>
    </row>
    <row r="96" spans="1:17" ht="15.75" x14ac:dyDescent="0.25">
      <c r="A96" s="15" t="s">
        <v>0</v>
      </c>
      <c r="B96" s="15" t="s">
        <v>53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8"/>
    </row>
    <row r="97" spans="1:15" ht="15.75" x14ac:dyDescent="0.25">
      <c r="A97" s="10" t="s">
        <v>3</v>
      </c>
      <c r="B97" s="10" t="s">
        <v>52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15.75" x14ac:dyDescent="0.25">
      <c r="A98" s="10" t="s">
        <v>1</v>
      </c>
      <c r="B98" s="10" t="s">
        <v>25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ht="15.75" x14ac:dyDescent="0.25">
      <c r="A99" s="10" t="s">
        <v>2</v>
      </c>
      <c r="B99" s="10">
        <v>-1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ht="15.75" x14ac:dyDescent="0.25">
      <c r="A100" s="10" t="s">
        <v>4</v>
      </c>
      <c r="B100" s="10" t="s">
        <v>51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ht="15.75" x14ac:dyDescent="0.25">
      <c r="A101" s="10" t="s">
        <v>5</v>
      </c>
      <c r="B101" s="10" t="s">
        <v>50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ht="15.75" x14ac:dyDescent="0.25">
      <c r="A102" s="10" t="s">
        <v>6</v>
      </c>
      <c r="B102" s="10" t="s">
        <v>7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ht="15.75" x14ac:dyDescent="0.25">
      <c r="A103" s="10" t="s">
        <v>8</v>
      </c>
      <c r="B103" s="10" t="s">
        <v>8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5.75" x14ac:dyDescent="0.25">
      <c r="A104" s="15" t="s">
        <v>10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15.75" x14ac:dyDescent="0.25">
      <c r="A105" s="15" t="s">
        <v>11</v>
      </c>
      <c r="B105" s="15" t="s">
        <v>12</v>
      </c>
      <c r="C105" s="15" t="s">
        <v>1</v>
      </c>
      <c r="D105" s="15" t="s">
        <v>8</v>
      </c>
      <c r="E105" s="15" t="s">
        <v>13</v>
      </c>
      <c r="F105" s="15" t="s">
        <v>6</v>
      </c>
      <c r="G105" s="15" t="s">
        <v>5</v>
      </c>
      <c r="H105" s="15" t="s">
        <v>3</v>
      </c>
      <c r="I105" s="15" t="s">
        <v>18</v>
      </c>
      <c r="J105" s="15" t="s">
        <v>19</v>
      </c>
      <c r="K105" s="15" t="s">
        <v>20</v>
      </c>
      <c r="L105" s="15" t="s">
        <v>21</v>
      </c>
      <c r="M105" s="15" t="s">
        <v>22</v>
      </c>
      <c r="N105" s="15" t="s">
        <v>23</v>
      </c>
      <c r="O105" s="15" t="s">
        <v>24</v>
      </c>
    </row>
    <row r="106" spans="1:15" ht="47.25" x14ac:dyDescent="0.25">
      <c r="A106" s="11" t="str">
        <f>B96</f>
        <v>treatment of used solide oxide cell, anode recovery,  hydrothermal treatment</v>
      </c>
      <c r="B106" s="10">
        <v>-1</v>
      </c>
      <c r="C106" s="10" t="s">
        <v>25</v>
      </c>
      <c r="D106" s="10" t="str">
        <f>B103</f>
        <v>unit</v>
      </c>
      <c r="E106" s="10"/>
      <c r="F106" s="10" t="s">
        <v>14</v>
      </c>
      <c r="G106" s="10" t="str">
        <f>B101</f>
        <v>waste electrode from used solid oxide cell</v>
      </c>
      <c r="H106" s="11" t="s">
        <v>49</v>
      </c>
      <c r="I106" s="10"/>
      <c r="J106" s="10"/>
      <c r="K106" s="10"/>
      <c r="L106" s="10"/>
      <c r="M106" s="10"/>
      <c r="N106" s="10"/>
      <c r="O106" s="10"/>
    </row>
    <row r="107" spans="1:15" ht="15.75" x14ac:dyDescent="0.25">
      <c r="A107" s="11" t="s">
        <v>30</v>
      </c>
      <c r="B107" s="14">
        <v>1.56</v>
      </c>
      <c r="C107" s="10" t="s">
        <v>16</v>
      </c>
      <c r="D107" s="10" t="s">
        <v>9</v>
      </c>
      <c r="E107" s="10"/>
      <c r="F107" s="10" t="s">
        <v>15</v>
      </c>
      <c r="G107" s="10" t="s">
        <v>29</v>
      </c>
      <c r="H107" s="10" t="s">
        <v>48</v>
      </c>
      <c r="I107" s="10"/>
      <c r="J107" s="10"/>
      <c r="K107" s="10"/>
      <c r="L107" s="10"/>
      <c r="M107" s="10"/>
      <c r="N107" s="10"/>
      <c r="O107" s="10"/>
    </row>
    <row r="108" spans="1:15" ht="31.5" x14ac:dyDescent="0.25">
      <c r="A108" s="11" t="s">
        <v>47</v>
      </c>
      <c r="B108" s="12">
        <f>48.96/1000</f>
        <v>4.8960000000000004E-2</v>
      </c>
      <c r="C108" s="10" t="s">
        <v>46</v>
      </c>
      <c r="D108" s="10" t="s">
        <v>9</v>
      </c>
      <c r="E108" s="10"/>
      <c r="F108" s="10" t="s">
        <v>15</v>
      </c>
      <c r="G108" s="11" t="s">
        <v>45</v>
      </c>
      <c r="H108" s="10"/>
      <c r="I108" s="10"/>
      <c r="J108" s="10"/>
      <c r="K108" s="10"/>
      <c r="L108" s="10"/>
      <c r="M108" s="10"/>
      <c r="N108" s="10"/>
      <c r="O108" s="10"/>
    </row>
    <row r="109" spans="1:15" ht="15.75" x14ac:dyDescent="0.25">
      <c r="A109" s="11" t="s">
        <v>36</v>
      </c>
      <c r="B109" s="12">
        <f>9.61/1000</f>
        <v>9.6099999999999988E-3</v>
      </c>
      <c r="C109" s="10" t="s">
        <v>25</v>
      </c>
      <c r="D109" s="10" t="s">
        <v>9</v>
      </c>
      <c r="E109" s="10"/>
      <c r="F109" s="10" t="s">
        <v>15</v>
      </c>
      <c r="G109" s="11" t="s">
        <v>27</v>
      </c>
      <c r="H109" s="10"/>
      <c r="I109" s="10"/>
      <c r="J109" s="10"/>
      <c r="K109" s="10"/>
      <c r="L109" s="10"/>
      <c r="M109" s="10"/>
      <c r="N109" s="10"/>
      <c r="O109" s="10"/>
    </row>
    <row r="110" spans="1:15" ht="15.75" x14ac:dyDescent="0.25">
      <c r="A110" s="11" t="s">
        <v>44</v>
      </c>
      <c r="B110" s="12">
        <v>6.36</v>
      </c>
      <c r="C110" s="10" t="s">
        <v>25</v>
      </c>
      <c r="D110" s="10" t="s">
        <v>17</v>
      </c>
      <c r="E110" s="10"/>
      <c r="F110" s="10" t="s">
        <v>15</v>
      </c>
      <c r="G110" s="11" t="s">
        <v>37</v>
      </c>
      <c r="H110" s="10" t="s">
        <v>43</v>
      </c>
      <c r="I110" s="10"/>
      <c r="J110" s="10"/>
      <c r="K110" s="10"/>
      <c r="L110" s="10"/>
      <c r="M110" s="10"/>
      <c r="N110" s="10"/>
      <c r="O110" s="10"/>
    </row>
    <row r="111" spans="1:15" ht="31.5" x14ac:dyDescent="0.25">
      <c r="A111" s="13" t="s">
        <v>81</v>
      </c>
      <c r="B111" s="12">
        <f>-2.04/1000</f>
        <v>-2.0400000000000001E-3</v>
      </c>
      <c r="C111" s="10" t="s">
        <v>16</v>
      </c>
      <c r="D111" s="10" t="s">
        <v>9</v>
      </c>
      <c r="E111" s="10"/>
      <c r="F111" s="10" t="s">
        <v>15</v>
      </c>
      <c r="G111" s="11" t="s">
        <v>33</v>
      </c>
      <c r="H111" s="10" t="s">
        <v>42</v>
      </c>
      <c r="I111" s="10"/>
      <c r="J111" s="10"/>
      <c r="K111" s="10"/>
      <c r="L111" s="10"/>
      <c r="M111" s="10"/>
      <c r="N111" s="10"/>
      <c r="O111" s="10"/>
    </row>
    <row r="112" spans="1:15" ht="31.5" x14ac:dyDescent="0.25">
      <c r="A112" s="13" t="s">
        <v>31</v>
      </c>
      <c r="B112" s="12">
        <f>-1.57/1000</f>
        <v>-1.57E-3</v>
      </c>
      <c r="C112" s="10" t="s">
        <v>16</v>
      </c>
      <c r="D112" s="10" t="s">
        <v>26</v>
      </c>
      <c r="E112" s="10"/>
      <c r="F112" s="10" t="s">
        <v>15</v>
      </c>
      <c r="G112" s="11" t="s">
        <v>32</v>
      </c>
      <c r="H112" s="10" t="s">
        <v>41</v>
      </c>
      <c r="I112" s="10"/>
      <c r="J112" s="10"/>
      <c r="K112" s="10"/>
      <c r="L112" s="10"/>
      <c r="M112" s="10"/>
      <c r="N112" s="10"/>
      <c r="O112" s="10"/>
    </row>
    <row r="113" spans="1:15" ht="31.5" x14ac:dyDescent="0.25">
      <c r="A113" s="13" t="s">
        <v>40</v>
      </c>
      <c r="B113" s="12">
        <v>-0.5857</v>
      </c>
      <c r="C113" s="10" t="s">
        <v>16</v>
      </c>
      <c r="D113" s="10" t="s">
        <v>9</v>
      </c>
      <c r="E113" s="10"/>
      <c r="F113" s="10" t="s">
        <v>15</v>
      </c>
      <c r="G113" s="11" t="s">
        <v>39</v>
      </c>
      <c r="H113" s="10" t="s">
        <v>38</v>
      </c>
      <c r="I113" s="10"/>
      <c r="J113" s="10"/>
      <c r="K113" s="10"/>
      <c r="L113" s="10"/>
      <c r="M113" s="10"/>
      <c r="N113" s="10"/>
      <c r="O1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Electrolyzer_SOEC_EOL</vt:lpstr>
      <vt:lpstr>Electrolyzer_SOEC_EOL!btbl4fnb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2025-08-27T19:27:45Z</dcterms:modified>
</cp:coreProperties>
</file>