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F113ED55-30DC-4CF7-B2A7-7489CA53D1FA}" xr6:coauthVersionLast="47" xr6:coauthVersionMax="47" xr10:uidLastSave="{00000000-0000-0000-0000-000000000000}"/>
  <bookViews>
    <workbookView xWindow="-5415" yWindow="-21720" windowWidth="38640" windowHeight="21120" xr2:uid="{00000000-000D-0000-FFFF-FFFF00000000}"/>
  </bookViews>
  <sheets>
    <sheet name="Fuel_Cell_PEM_EO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4" l="1"/>
  <c r="B149" i="4"/>
  <c r="G148" i="4"/>
  <c r="D148" i="4"/>
  <c r="C148" i="4"/>
  <c r="A148" i="4"/>
  <c r="B136" i="4"/>
  <c r="B135" i="4"/>
  <c r="B134" i="4"/>
  <c r="B133" i="4"/>
  <c r="B132" i="4"/>
  <c r="B131" i="4"/>
  <c r="B130" i="4"/>
  <c r="B129" i="4"/>
  <c r="B128" i="4"/>
  <c r="B127" i="4"/>
  <c r="G126" i="4"/>
  <c r="D126" i="4"/>
  <c r="A126" i="4"/>
  <c r="B113" i="4"/>
  <c r="G112" i="4"/>
  <c r="D112" i="4"/>
  <c r="C112" i="4"/>
  <c r="A112" i="4"/>
  <c r="G99" i="4"/>
  <c r="D99" i="4"/>
  <c r="C99" i="4"/>
  <c r="A99" i="4"/>
  <c r="G87" i="4"/>
  <c r="C87" i="4"/>
  <c r="B87" i="4"/>
  <c r="A87" i="4"/>
  <c r="C74" i="4"/>
  <c r="B74" i="4"/>
  <c r="A74" i="4"/>
  <c r="C61" i="4"/>
  <c r="B61" i="4"/>
  <c r="A61" i="4"/>
  <c r="C48" i="4"/>
  <c r="B48" i="4"/>
  <c r="A48" i="4"/>
  <c r="G35" i="4"/>
  <c r="C35" i="4"/>
  <c r="B35" i="4"/>
  <c r="A35" i="4"/>
  <c r="C23" i="4"/>
  <c r="B23" i="4"/>
  <c r="A23" i="4"/>
  <c r="C11" i="4"/>
  <c r="B11" i="4"/>
  <c r="A11" i="4"/>
</calcChain>
</file>

<file path=xl/sharedStrings.xml><?xml version="1.0" encoding="utf-8"?>
<sst xmlns="http://schemas.openxmlformats.org/spreadsheetml/2006/main" count="469" uniqueCount="90">
  <si>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</si>
  <si>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</si>
  <si>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</si>
  <si>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</si>
  <si>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</si>
  <si>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</si>
  <si>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</si>
  <si>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</si>
  <si>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</si>
  <si>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</si>
  <si>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</si>
  <si>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</si>
  <si>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</si>
  <si>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</si>
  <si>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</si>
  <si>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</si>
  <si>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</si>
  <si>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</si>
  <si>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formula</t>
  </si>
  <si>
    <t>uncertainty type</t>
  </si>
  <si>
    <t>loc</t>
  </si>
  <si>
    <t>scale</t>
  </si>
  <si>
    <t>shape</t>
  </si>
  <si>
    <t>minimum</t>
  </si>
  <si>
    <t>maximum</t>
  </si>
  <si>
    <t>RER</t>
  </si>
  <si>
    <t>cubic meter</t>
  </si>
  <si>
    <t>sodium hydroxide, without water, in 50% solution state</t>
  </si>
  <si>
    <t>GLO</t>
  </si>
  <si>
    <t>water, deionised</t>
  </si>
  <si>
    <t>market for water, deionised</t>
  </si>
  <si>
    <t>aluminium, cast alloy</t>
  </si>
  <si>
    <t>treatment of aluminium scrap, post-consumer, prepared for recycling, at refiner</t>
  </si>
  <si>
    <t>copper, cathode</t>
  </si>
  <si>
    <t>treatment of wastewater, average, wastewater treatment</t>
  </si>
  <si>
    <t>wastewater, average</t>
  </si>
  <si>
    <t>treatment of used fuel cell stack, 1kWe, PEM, platinum recovery, hydrometallurgy</t>
  </si>
  <si>
    <t>76% recovery rate is assumed according to Duclos (2017) and Stropnik (2019)</t>
  </si>
  <si>
    <t>Stropnik et al. (2019). Critical materials in PEMFC systems and a LCA analysis for the potential reduction of environmental impacts with EoL strategies</t>
  </si>
  <si>
    <t>polymer electrolyte membrane (Nafion)</t>
  </si>
  <si>
    <t>carbon, black</t>
  </si>
  <si>
    <t>treatment of used fuel cell balance of plant, 1kWe, PEM</t>
  </si>
  <si>
    <t>96% recovery rate is assumed according to Stropnik (2019). For 1 unit of BoP we need 0.75kg aluminium</t>
  </si>
  <si>
    <t>88% recovery rate is assumed according to Stropnik (2019). For 1 unit of BoP, we need 5.6kg metal which is the sum of cast iron and chromium steel</t>
  </si>
  <si>
    <t>iron scrap, sorted, pressed</t>
  </si>
  <si>
    <t>treatment of metal scrap, mixed, for recycling, unsorted, sorting</t>
  </si>
  <si>
    <t>treatment of used fuel cell stack, 1kWe, PEM</t>
  </si>
  <si>
    <t>88% recovery rate is assumed according to Stropnik (2019). For 1 unit of stack, we need 1.1kg metal which is the sum of chromium steel and chromium steel, hot rolled</t>
  </si>
  <si>
    <t>76% recovery rate is assumed according to Wang, 2024 (see Perovskite_EOL). For 1 unit of stack, we need 0.019kg copper, cathode</t>
  </si>
  <si>
    <t>treatment of metal part of electronics scrap, in copper, anode, by electrolytic refining</t>
  </si>
  <si>
    <t>76% recovery rate is assumed according to Duclos (2017) and Stropnik (2019). For 1 unit of stack, we need 0.000445kg platinum</t>
  </si>
  <si>
    <t>platinum</t>
  </si>
  <si>
    <t>EoL processes added for "fuel cell Balance of Plant production, 1 kWe, proton exchange membrane (PEM)"</t>
  </si>
  <si>
    <t>used fuel cell balance of plant, 1kWe, PEM</t>
  </si>
  <si>
    <t>for 1 unit of BoP, modeled according to "fuel cell Balance of Plant production, 1 kWe, proton exchange membrane (PEM)"</t>
  </si>
  <si>
    <t>treatment of waste polyethylene/polypropylene product, collection for final disposal</t>
  </si>
  <si>
    <t>waste polyethylene/polypropylene product</t>
  </si>
  <si>
    <t xml:space="preserve">for 1 unit of BoP, sum of PP and PE </t>
  </si>
  <si>
    <t>LCI data from Figure 3 according to Stropnik et al. (2019)</t>
  </si>
  <si>
    <t>used fuel cell stack, 1kWe, PEM</t>
  </si>
  <si>
    <t>for 1 unit of stack, modeled according to "fuel cell stack production, 1 kWe, proton exchange membrane (PEM)"</t>
  </si>
  <si>
    <t>waste platinum from used fuel cell stack, 1kWe, PEM</t>
  </si>
  <si>
    <t>platinum recovery for 1kWe fuel cell stack for an input of 0.000445kg platinum instead of 1.315kg</t>
  </si>
  <si>
    <t>municipal solid waste</t>
  </si>
  <si>
    <t>various plastic parts (glass fiber, 24%carbon black, 24% nafion, glass fiber, packaging film etc.)</t>
  </si>
  <si>
    <t>For 1kWe fuel cell stack, platinum recovery. The treatment is modeled for 1kg Platinum recovery with 76% recovery rate --&gt; input 1.315kg platinum as input</t>
  </si>
  <si>
    <t>cyanex production</t>
  </si>
  <si>
    <t>cyanex</t>
  </si>
  <si>
    <t>market for hydrogen peroxide, without water, in 50% solution state</t>
  </si>
  <si>
    <t>hydrogen peroxide, without water, in 50% solution state</t>
  </si>
  <si>
    <t>market for hydrochloric acid, without water, in 30% solution state</t>
  </si>
  <si>
    <t>hydrochloric acid, without water, in 30% solution state</t>
  </si>
  <si>
    <t>chlor-alkali electrolysis, average production</t>
  </si>
  <si>
    <t>market for 1-pentanol</t>
  </si>
  <si>
    <t>1-pentanol</t>
  </si>
  <si>
    <t>market for ammonium chloride</t>
  </si>
  <si>
    <t>ammonium chloride</t>
  </si>
  <si>
    <t>market for electricity, low voltage</t>
  </si>
  <si>
    <t>electricity, low voltage</t>
  </si>
  <si>
    <t>treatment of hazardous waste, hazardous waste incineration</t>
  </si>
  <si>
    <t>hazardous waste, for incineration</t>
  </si>
  <si>
    <t>market for phosphorus oxychloride</t>
  </si>
  <si>
    <t>phosphorus oxychloride</t>
  </si>
  <si>
    <t>market for isohexane</t>
  </si>
  <si>
    <t>isohexane</t>
  </si>
  <si>
    <t>For 1 kg cyanex production</t>
  </si>
  <si>
    <t>2-methylpropane is replaced with isohexane</t>
  </si>
  <si>
    <t>Electricity value taken from Duclos 2017 - Table 6</t>
  </si>
  <si>
    <t>SE</t>
  </si>
  <si>
    <t>treatment of municipal solid waste, municipal incineration FAE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</si>
</sst>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2" fillId="2" borderId="0" xfId="1" applyFont="1" applyFill="1"/>
    <xf numFmtId="0" fontId="1" fillId="2" borderId="0" xfId="1" applyFill="1"/>
    <xf numFmtId="11" fontId="1" fillId="2" borderId="0" xfId="1" applyNumberFormat="1" applyFill="1"/>
    <xf numFmtId="0" fontId="2" fillId="3" borderId="0" xfId="1" applyFont="1" applyFill="1"/>
    <xf numFmtId="0" fontId="1" fillId="3" borderId="0" xfId="1" applyFill="1"/>
    <xf numFmtId="0" fontId="1" fillId="2" borderId="0" xfId="1" applyFill="1" applyAlignment="1">
      <alignment wrapText="1"/>
    </xf>
    <xf numFmtId="0" fontId="1" fillId="3" borderId="0" xfId="1" applyFill="1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2" fontId="1" fillId="2" borderId="0" xfId="1" applyNumberFormat="1" applyFill="1"/>
    <xf numFmtId="1" fontId="1" fillId="2" borderId="0" xfId="1" applyNumberFormat="1" applyFill="1"/>
    <xf numFmtId="11" fontId="1" fillId="2" borderId="0" xfId="1" applyNumberFormat="1" applyFill="1" applyAlignment="1">
      <alignment wrapText="1"/>
    </xf>
    <xf numFmtId="0" fontId="2" fillId="4" borderId="0" xfId="1" applyFont="1" applyFill="1"/>
    <xf numFmtId="0" fontId="1" fillId="4" borderId="0" xfId="1" applyFill="1"/>
    <xf numFmtId="0" fontId="1" fillId="4" borderId="0" xfId="1" applyFill="1" applyAlignment="1">
      <alignment wrapText="1"/>
    </xf>
    <xf numFmtId="11" fontId="1" fillId="4" borderId="0" xfId="1" applyNumberFormat="1" applyFill="1"/>
    <xf numFmtId="2" fontId="1" fillId="4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CEC9-FDB0-4544-9C58-57B54CFBCB66}">
  <dimension ref="A1:R150"/>
  <sheetViews>
    <sheetView tabSelected="1" zoomScale="51" zoomScaleNormal="45" workbookViewId="0">
      <selection activeCell="A2" sqref="A1:XFD2"/>
    </sheetView>
  </sheetViews>
  <sheetFormatPr defaultRowHeight="15" x14ac:dyDescent="0.25"/>
  <cols>
    <col min="1" max="1" width="48.5703125" customWidth="1"/>
    <col min="2" max="2" width="19.5703125" customWidth="1"/>
    <col min="3" max="3" width="29.85546875" bestFit="1" customWidth="1"/>
    <col min="4" max="4" width="13.140625" bestFit="1" customWidth="1"/>
    <col min="5" max="5" width="22.42578125" bestFit="1" customWidth="1"/>
    <col min="6" max="6" width="15" bestFit="1" customWidth="1"/>
    <col min="7" max="7" width="68.7109375" bestFit="1" customWidth="1"/>
    <col min="8" max="8" width="84.42578125" customWidth="1"/>
    <col min="9" max="9" width="8.140625" bestFit="1" customWidth="1"/>
    <col min="10" max="10" width="15.85546875" bestFit="1" customWidth="1"/>
    <col min="11" max="11" width="3.42578125" bestFit="1" customWidth="1"/>
    <col min="16" max="16" width="112.5703125" customWidth="1"/>
    <col min="18" max="18" width="65.140625" customWidth="1"/>
  </cols>
  <sheetData>
    <row r="1" spans="1:18" s="2" customFormat="1" ht="15.75" x14ac:dyDescent="0.25">
      <c r="A1" s="6" t="s">
        <v>0</v>
      </c>
      <c r="B1" s="6" t="s">
        <v>36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"/>
      <c r="R1" s="10"/>
    </row>
    <row r="2" spans="1:18" s="2" customFormat="1" ht="15.75" x14ac:dyDescent="0.25">
      <c r="A2" s="7" t="s">
        <v>3</v>
      </c>
      <c r="B2" s="7" t="s">
        <v>37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8" s="2" customFormat="1" ht="15.75" x14ac:dyDescent="0.25">
      <c r="A3" s="7" t="s">
        <v>1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8" s="2" customFormat="1" ht="15.75" x14ac:dyDescent="0.25">
      <c r="A4" s="7" t="s">
        <v>2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R4" s="1"/>
    </row>
    <row r="5" spans="1:18" s="2" customFormat="1" ht="15.75" x14ac:dyDescent="0.25">
      <c r="A5" s="7" t="s">
        <v>4</v>
      </c>
      <c r="B5" s="7" t="s">
        <v>38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s="2" customFormat="1" ht="15.75" x14ac:dyDescent="0.25">
      <c r="A6" s="7" t="s">
        <v>5</v>
      </c>
      <c r="B6" s="7" t="s">
        <v>39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8" s="2" customFormat="1" ht="15.75" x14ac:dyDescent="0.25">
      <c r="A7" s="7" t="s">
        <v>6</v>
      </c>
      <c r="B7" s="7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8" s="2" customFormat="1" ht="15.75" x14ac:dyDescent="0.25">
      <c r="A8" s="7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8" s="2" customFormat="1" ht="15.75" x14ac:dyDescent="0.25">
      <c r="A9" s="6" t="s">
        <v>10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8" s="2" customFormat="1" ht="15.75" x14ac:dyDescent="0.25">
      <c r="A10" s="6" t="s">
        <v>11</v>
      </c>
      <c r="B10" s="6" t="s">
        <v>12</v>
      </c>
      <c r="C10" s="6" t="s">
        <v>1</v>
      </c>
      <c r="D10" s="6" t="s">
        <v>8</v>
      </c>
      <c r="E10" s="6" t="s">
        <v>13</v>
      </c>
      <c r="F10" s="6" t="s">
        <v>6</v>
      </c>
      <c r="G10" s="6" t="s">
        <v>5</v>
      </c>
      <c r="H10" s="6" t="s">
        <v>3</v>
      </c>
      <c r="I10" s="6" t="s">
        <v>18</v>
      </c>
      <c r="J10" s="6" t="s">
        <v>19</v>
      </c>
      <c r="K10" s="6" t="s">
        <v>20</v>
      </c>
      <c r="L10" s="6" t="s">
        <v>21</v>
      </c>
      <c r="M10" s="6" t="s">
        <v>22</v>
      </c>
      <c r="N10" s="6" t="s">
        <v>23</v>
      </c>
      <c r="O10" s="6" t="s">
        <v>24</v>
      </c>
    </row>
    <row r="11" spans="1:18" ht="31.5" x14ac:dyDescent="0.25">
      <c r="A11" s="9" t="str">
        <f>B1</f>
        <v>treatment of used fuel cell stack, 1kWe, PEM, platinum recovery, hydrometallurgy</v>
      </c>
      <c r="B11" s="7">
        <f>160000/160000</f>
        <v>1</v>
      </c>
      <c r="C11" s="7" t="str">
        <f>B3</f>
        <v>RER</v>
      </c>
      <c r="D11" s="7" t="s">
        <v>9</v>
      </c>
      <c r="E11" s="7"/>
      <c r="F11" s="7" t="s">
        <v>14</v>
      </c>
      <c r="G11" s="7" t="s">
        <v>39</v>
      </c>
      <c r="H11" s="7"/>
      <c r="I11" s="7"/>
      <c r="J11" s="7"/>
      <c r="K11" s="7"/>
      <c r="L11" s="7"/>
      <c r="M11" s="7"/>
      <c r="N11" s="7"/>
      <c r="O11" s="7"/>
    </row>
    <row r="13" spans="1:18" ht="15.75" x14ac:dyDescent="0.25">
      <c r="A13" s="6" t="s">
        <v>0</v>
      </c>
      <c r="B13" s="6" t="s">
        <v>36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"/>
      <c r="Q13" s="2"/>
    </row>
    <row r="14" spans="1:18" s="2" customFormat="1" ht="15.75" x14ac:dyDescent="0.25">
      <c r="A14" s="7" t="s">
        <v>3</v>
      </c>
      <c r="B14" s="7" t="s">
        <v>37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"/>
    </row>
    <row r="15" spans="1:18" s="2" customFormat="1" ht="15.75" x14ac:dyDescent="0.25">
      <c r="A15" s="7" t="s">
        <v>1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"/>
    </row>
    <row r="16" spans="1:18" s="2" customFormat="1" ht="15.75" x14ac:dyDescent="0.25">
      <c r="A16" s="7" t="s">
        <v>2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"/>
    </row>
    <row r="17" spans="1:17" s="2" customFormat="1" ht="15.75" x14ac:dyDescent="0.25">
      <c r="A17" s="7" t="s">
        <v>4</v>
      </c>
      <c r="B17" s="7" t="s">
        <v>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"/>
    </row>
    <row r="18" spans="1:17" s="2" customFormat="1" ht="15.75" x14ac:dyDescent="0.25">
      <c r="A18" s="7" t="s">
        <v>5</v>
      </c>
      <c r="B18" s="7" t="s">
        <v>40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"/>
    </row>
    <row r="19" spans="1:17" s="2" customFormat="1" ht="15.75" x14ac:dyDescent="0.25">
      <c r="A19" s="7" t="s">
        <v>6</v>
      </c>
      <c r="B19" s="7" t="s">
        <v>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/>
      <c r="Q19"/>
    </row>
    <row r="20" spans="1:17" s="2" customFormat="1" ht="15.75" x14ac:dyDescent="0.25">
      <c r="A20" s="7" t="s">
        <v>8</v>
      </c>
      <c r="B20" s="7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/>
      <c r="Q20"/>
    </row>
    <row r="21" spans="1:17" s="2" customFormat="1" ht="15.75" x14ac:dyDescent="0.25">
      <c r="A21" s="6" t="s">
        <v>10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/>
      <c r="Q21"/>
    </row>
    <row r="22" spans="1:17" ht="15.75" x14ac:dyDescent="0.25">
      <c r="A22" s="6" t="s">
        <v>11</v>
      </c>
      <c r="B22" s="6" t="s">
        <v>12</v>
      </c>
      <c r="C22" s="6" t="s">
        <v>1</v>
      </c>
      <c r="D22" s="6" t="s">
        <v>8</v>
      </c>
      <c r="E22" s="6" t="s">
        <v>13</v>
      </c>
      <c r="F22" s="6" t="s">
        <v>6</v>
      </c>
      <c r="G22" s="6" t="s">
        <v>5</v>
      </c>
      <c r="H22" s="6" t="s">
        <v>3</v>
      </c>
      <c r="I22" s="6" t="s">
        <v>18</v>
      </c>
      <c r="J22" s="6" t="s">
        <v>19</v>
      </c>
      <c r="K22" s="6" t="s">
        <v>20</v>
      </c>
      <c r="L22" s="6" t="s">
        <v>21</v>
      </c>
      <c r="M22" s="6" t="s">
        <v>22</v>
      </c>
      <c r="N22" s="6" t="s">
        <v>23</v>
      </c>
      <c r="O22" s="6" t="s">
        <v>24</v>
      </c>
    </row>
    <row r="23" spans="1:17" ht="31.5" x14ac:dyDescent="0.25">
      <c r="A23" s="9" t="str">
        <f>B13</f>
        <v>treatment of used fuel cell stack, 1kWe, PEM, platinum recovery, hydrometallurgy</v>
      </c>
      <c r="B23" s="7">
        <f>160000/160000</f>
        <v>1</v>
      </c>
      <c r="C23" s="7" t="str">
        <f>B15</f>
        <v>RER</v>
      </c>
      <c r="D23" s="7" t="s">
        <v>9</v>
      </c>
      <c r="E23" s="7"/>
      <c r="F23" s="7" t="s">
        <v>14</v>
      </c>
      <c r="G23" s="7" t="s">
        <v>40</v>
      </c>
      <c r="H23" s="7"/>
      <c r="I23" s="7"/>
      <c r="J23" s="7"/>
      <c r="K23" s="7"/>
      <c r="L23" s="7"/>
      <c r="M23" s="7"/>
      <c r="N23" s="7"/>
      <c r="O23" s="7"/>
      <c r="P23" s="1"/>
      <c r="Q23" s="2"/>
    </row>
    <row r="24" spans="1:17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2"/>
    </row>
    <row r="25" spans="1:17" ht="15.75" x14ac:dyDescent="0.25">
      <c r="A25" s="6" t="s">
        <v>0</v>
      </c>
      <c r="B25" s="6" t="s">
        <v>41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"/>
      <c r="Q25" s="2"/>
    </row>
    <row r="26" spans="1:17" s="2" customFormat="1" ht="15.75" x14ac:dyDescent="0.25">
      <c r="A26" s="7" t="s">
        <v>3</v>
      </c>
      <c r="B26" s="7" t="s">
        <v>42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"/>
    </row>
    <row r="27" spans="1:17" s="2" customFormat="1" ht="15.75" x14ac:dyDescent="0.25">
      <c r="A27" s="7" t="s">
        <v>1</v>
      </c>
      <c r="B27" s="7" t="s">
        <v>25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"/>
    </row>
    <row r="28" spans="1:17" s="2" customFormat="1" ht="15.75" x14ac:dyDescent="0.25">
      <c r="A28" s="7" t="s">
        <v>2</v>
      </c>
      <c r="B28" s="7">
        <v>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"/>
    </row>
    <row r="29" spans="1:17" s="2" customFormat="1" ht="15.75" x14ac:dyDescent="0.25">
      <c r="A29" s="7" t="s">
        <v>4</v>
      </c>
      <c r="B29" s="7" t="s">
        <v>38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"/>
    </row>
    <row r="30" spans="1:17" s="2" customFormat="1" ht="15.75" x14ac:dyDescent="0.25">
      <c r="A30" s="7" t="s">
        <v>5</v>
      </c>
      <c r="B30" s="7" t="s">
        <v>31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"/>
    </row>
    <row r="31" spans="1:17" s="2" customFormat="1" ht="15.75" x14ac:dyDescent="0.25">
      <c r="A31" s="7" t="s">
        <v>6</v>
      </c>
      <c r="B31" s="7" t="s">
        <v>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/>
      <c r="Q31"/>
    </row>
    <row r="32" spans="1:17" s="2" customFormat="1" ht="15.75" x14ac:dyDescent="0.25">
      <c r="A32" s="7" t="s">
        <v>8</v>
      </c>
      <c r="B32" s="7" t="s">
        <v>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/>
      <c r="Q32"/>
    </row>
    <row r="33" spans="1:17" s="2" customFormat="1" ht="15.75" x14ac:dyDescent="0.25">
      <c r="A33" s="6" t="s">
        <v>10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/>
      <c r="Q33"/>
    </row>
    <row r="34" spans="1:17" ht="15.75" x14ac:dyDescent="0.25">
      <c r="A34" s="6" t="s">
        <v>11</v>
      </c>
      <c r="B34" s="6" t="s">
        <v>12</v>
      </c>
      <c r="C34" s="6" t="s">
        <v>1</v>
      </c>
      <c r="D34" s="6" t="s">
        <v>8</v>
      </c>
      <c r="E34" s="6" t="s">
        <v>13</v>
      </c>
      <c r="F34" s="6" t="s">
        <v>6</v>
      </c>
      <c r="G34" s="6" t="s">
        <v>5</v>
      </c>
      <c r="H34" s="6" t="s">
        <v>3</v>
      </c>
      <c r="I34" s="6" t="s">
        <v>18</v>
      </c>
      <c r="J34" s="6" t="s">
        <v>19</v>
      </c>
      <c r="K34" s="6" t="s">
        <v>20</v>
      </c>
      <c r="L34" s="6" t="s">
        <v>21</v>
      </c>
      <c r="M34" s="6" t="s">
        <v>22</v>
      </c>
      <c r="N34" s="6" t="s">
        <v>23</v>
      </c>
      <c r="O34" s="6" t="s">
        <v>24</v>
      </c>
    </row>
    <row r="35" spans="1:17" ht="31.5" x14ac:dyDescent="0.25">
      <c r="A35" s="9" t="str">
        <f>B25</f>
        <v>treatment of used fuel cell balance of plant, 1kWe, PEM</v>
      </c>
      <c r="B35" s="7">
        <f>160000/160000</f>
        <v>1</v>
      </c>
      <c r="C35" s="7" t="str">
        <f>B27</f>
        <v>RER</v>
      </c>
      <c r="D35" s="7" t="s">
        <v>9</v>
      </c>
      <c r="E35" s="7"/>
      <c r="F35" s="7" t="s">
        <v>14</v>
      </c>
      <c r="G35" s="7" t="str">
        <f>B30</f>
        <v>aluminium, cast alloy</v>
      </c>
      <c r="H35" s="7"/>
      <c r="I35" s="7"/>
      <c r="J35" s="7"/>
      <c r="K35" s="7"/>
      <c r="L35" s="7"/>
      <c r="M35" s="7"/>
      <c r="N35" s="7"/>
      <c r="O35" s="7"/>
      <c r="P35" s="1"/>
      <c r="Q35" s="2"/>
    </row>
    <row r="36" spans="1:17" ht="31.5" x14ac:dyDescent="0.25">
      <c r="A36" s="9" t="s">
        <v>32</v>
      </c>
      <c r="B36" s="7">
        <v>1</v>
      </c>
      <c r="C36" s="7" t="s">
        <v>25</v>
      </c>
      <c r="D36" s="7" t="s">
        <v>9</v>
      </c>
      <c r="E36" s="7"/>
      <c r="F36" s="7" t="s">
        <v>15</v>
      </c>
      <c r="G36" s="7" t="s">
        <v>31</v>
      </c>
      <c r="H36" s="7"/>
      <c r="I36" s="7"/>
      <c r="J36" s="7"/>
      <c r="K36" s="7"/>
      <c r="L36" s="7"/>
      <c r="M36" s="7"/>
      <c r="N36" s="7"/>
      <c r="O36" s="7"/>
      <c r="P36" s="1"/>
      <c r="Q36" s="2"/>
    </row>
    <row r="37" spans="1:17" ht="15.75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  <c r="Q37" s="2"/>
    </row>
    <row r="38" spans="1:17" ht="15.75" x14ac:dyDescent="0.25">
      <c r="A38" s="6" t="s">
        <v>0</v>
      </c>
      <c r="B38" s="6" t="s">
        <v>41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"/>
      <c r="Q38" s="2"/>
    </row>
    <row r="39" spans="1:17" ht="15.75" x14ac:dyDescent="0.25">
      <c r="A39" s="7" t="s">
        <v>3</v>
      </c>
      <c r="B39" s="7" t="s">
        <v>43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"/>
      <c r="Q39" s="2"/>
    </row>
    <row r="40" spans="1:17" s="2" customFormat="1" ht="15.75" x14ac:dyDescent="0.25">
      <c r="A40" s="7" t="s">
        <v>1</v>
      </c>
      <c r="B40" s="7" t="s">
        <v>16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"/>
    </row>
    <row r="41" spans="1:17" s="2" customFormat="1" ht="15.75" x14ac:dyDescent="0.25">
      <c r="A41" s="7" t="s">
        <v>2</v>
      </c>
      <c r="B41" s="7">
        <v>1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"/>
    </row>
    <row r="42" spans="1:17" s="2" customFormat="1" ht="15.75" x14ac:dyDescent="0.25">
      <c r="A42" s="7" t="s">
        <v>4</v>
      </c>
      <c r="B42" s="7" t="s">
        <v>38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"/>
    </row>
    <row r="43" spans="1:17" s="2" customFormat="1" ht="15.75" x14ac:dyDescent="0.25">
      <c r="A43" s="7" t="s">
        <v>5</v>
      </c>
      <c r="B43" s="7" t="s">
        <v>44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"/>
    </row>
    <row r="44" spans="1:17" s="2" customFormat="1" ht="15.75" x14ac:dyDescent="0.25">
      <c r="A44" s="7" t="s">
        <v>6</v>
      </c>
      <c r="B44" s="7" t="s">
        <v>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"/>
    </row>
    <row r="45" spans="1:17" ht="15.75" x14ac:dyDescent="0.25">
      <c r="A45" s="7" t="s">
        <v>8</v>
      </c>
      <c r="B45" s="7" t="s">
        <v>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7" ht="15.75" x14ac:dyDescent="0.25">
      <c r="A46" s="6" t="s">
        <v>10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7" ht="15.75" x14ac:dyDescent="0.25">
      <c r="A47" s="6" t="s">
        <v>11</v>
      </c>
      <c r="B47" s="6" t="s">
        <v>12</v>
      </c>
      <c r="C47" s="6" t="s">
        <v>1</v>
      </c>
      <c r="D47" s="6" t="s">
        <v>8</v>
      </c>
      <c r="E47" s="6" t="s">
        <v>13</v>
      </c>
      <c r="F47" s="6" t="s">
        <v>6</v>
      </c>
      <c r="G47" s="6" t="s">
        <v>5</v>
      </c>
      <c r="H47" s="6" t="s">
        <v>3</v>
      </c>
      <c r="I47" s="6" t="s">
        <v>18</v>
      </c>
      <c r="J47" s="6" t="s">
        <v>19</v>
      </c>
      <c r="K47" s="6" t="s">
        <v>20</v>
      </c>
      <c r="L47" s="6" t="s">
        <v>21</v>
      </c>
      <c r="M47" s="6" t="s">
        <v>22</v>
      </c>
      <c r="N47" s="6" t="s">
        <v>23</v>
      </c>
      <c r="O47" s="6" t="s">
        <v>24</v>
      </c>
    </row>
    <row r="48" spans="1:17" ht="31.5" x14ac:dyDescent="0.25">
      <c r="A48" s="9" t="str">
        <f>B38</f>
        <v>treatment of used fuel cell balance of plant, 1kWe, PEM</v>
      </c>
      <c r="B48" s="7">
        <f>160000/160000</f>
        <v>1</v>
      </c>
      <c r="C48" s="7" t="str">
        <f>B40</f>
        <v>CH</v>
      </c>
      <c r="D48" s="7" t="s">
        <v>9</v>
      </c>
      <c r="E48" s="7"/>
      <c r="F48" s="7" t="s">
        <v>14</v>
      </c>
      <c r="G48" s="7" t="s">
        <v>44</v>
      </c>
      <c r="H48" s="7"/>
      <c r="I48" s="7"/>
      <c r="J48" s="7"/>
      <c r="K48" s="7"/>
      <c r="L48" s="7"/>
      <c r="M48" s="7"/>
      <c r="N48" s="7"/>
      <c r="O48" s="7"/>
    </row>
    <row r="49" spans="1:17" ht="31.5" x14ac:dyDescent="0.25">
      <c r="A49" s="9" t="s">
        <v>45</v>
      </c>
      <c r="B49" s="7">
        <v>1</v>
      </c>
      <c r="C49" s="7" t="s">
        <v>16</v>
      </c>
      <c r="D49" s="7" t="s">
        <v>9</v>
      </c>
      <c r="E49" s="7"/>
      <c r="F49" s="7" t="s">
        <v>15</v>
      </c>
      <c r="G49" s="7" t="s">
        <v>44</v>
      </c>
      <c r="H49" s="7"/>
      <c r="I49" s="7"/>
      <c r="J49" s="7"/>
      <c r="K49" s="7"/>
      <c r="L49" s="7"/>
      <c r="M49" s="7"/>
      <c r="N49" s="7"/>
      <c r="O49" s="7"/>
      <c r="P49" s="1"/>
      <c r="Q49" s="2"/>
    </row>
    <row r="50" spans="1:17" ht="15.75" x14ac:dyDescent="0.25">
      <c r="P50" s="1"/>
      <c r="Q50" s="2"/>
    </row>
    <row r="51" spans="1:17" ht="15.75" x14ac:dyDescent="0.25">
      <c r="A51" s="6" t="s">
        <v>0</v>
      </c>
      <c r="B51" s="6" t="s">
        <v>46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"/>
      <c r="Q51" s="2"/>
    </row>
    <row r="52" spans="1:17" ht="15.75" x14ac:dyDescent="0.25">
      <c r="A52" s="7" t="s">
        <v>3</v>
      </c>
      <c r="B52" s="7" t="s">
        <v>47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"/>
      <c r="Q52" s="2"/>
    </row>
    <row r="53" spans="1:17" ht="15.75" x14ac:dyDescent="0.25">
      <c r="A53" s="7" t="s">
        <v>1</v>
      </c>
      <c r="B53" s="7" t="s">
        <v>16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"/>
      <c r="Q53" s="2"/>
    </row>
    <row r="54" spans="1:17" s="2" customFormat="1" ht="15.75" x14ac:dyDescent="0.25">
      <c r="A54" s="7" t="s">
        <v>2</v>
      </c>
      <c r="B54" s="7">
        <v>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"/>
    </row>
    <row r="55" spans="1:17" s="2" customFormat="1" ht="15.75" x14ac:dyDescent="0.25">
      <c r="A55" s="7" t="s">
        <v>4</v>
      </c>
      <c r="B55" s="7" t="s">
        <v>38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/>
      <c r="Q55"/>
    </row>
    <row r="56" spans="1:17" s="2" customFormat="1" ht="15.75" x14ac:dyDescent="0.25">
      <c r="A56" s="7" t="s">
        <v>5</v>
      </c>
      <c r="B56" s="7" t="s">
        <v>44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/>
      <c r="Q56"/>
    </row>
    <row r="57" spans="1:17" s="2" customFormat="1" ht="15.75" x14ac:dyDescent="0.25">
      <c r="A57" s="7" t="s">
        <v>6</v>
      </c>
      <c r="B57" s="7" t="s">
        <v>7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/>
      <c r="Q57"/>
    </row>
    <row r="58" spans="1:17" ht="15.75" x14ac:dyDescent="0.25">
      <c r="A58" s="7" t="s">
        <v>8</v>
      </c>
      <c r="B58" s="7" t="s">
        <v>9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7" s="2" customFormat="1" ht="15.75" x14ac:dyDescent="0.25">
      <c r="A59" s="6" t="s">
        <v>10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/>
      <c r="Q59"/>
    </row>
    <row r="60" spans="1:17" s="2" customFormat="1" ht="15.75" x14ac:dyDescent="0.25">
      <c r="A60" s="6" t="s">
        <v>11</v>
      </c>
      <c r="B60" s="6" t="s">
        <v>12</v>
      </c>
      <c r="C60" s="6" t="s">
        <v>1</v>
      </c>
      <c r="D60" s="6" t="s">
        <v>8</v>
      </c>
      <c r="E60" s="6" t="s">
        <v>13</v>
      </c>
      <c r="F60" s="6" t="s">
        <v>6</v>
      </c>
      <c r="G60" s="6" t="s">
        <v>5</v>
      </c>
      <c r="H60" s="6" t="s">
        <v>3</v>
      </c>
      <c r="I60" s="6" t="s">
        <v>18</v>
      </c>
      <c r="J60" s="6" t="s">
        <v>19</v>
      </c>
      <c r="K60" s="6" t="s">
        <v>20</v>
      </c>
      <c r="L60" s="6" t="s">
        <v>21</v>
      </c>
      <c r="M60" s="6" t="s">
        <v>22</v>
      </c>
      <c r="N60" s="6" t="s">
        <v>23</v>
      </c>
      <c r="O60" s="6" t="s">
        <v>24</v>
      </c>
      <c r="P60"/>
      <c r="Q60"/>
    </row>
    <row r="61" spans="1:17" s="2" customFormat="1" ht="15.75" x14ac:dyDescent="0.25">
      <c r="A61" s="9" t="str">
        <f>B51</f>
        <v>treatment of used fuel cell stack, 1kWe, PEM</v>
      </c>
      <c r="B61" s="7">
        <f>160000/160000</f>
        <v>1</v>
      </c>
      <c r="C61" s="7" t="str">
        <f>B53</f>
        <v>CH</v>
      </c>
      <c r="D61" s="7" t="s">
        <v>9</v>
      </c>
      <c r="E61" s="7"/>
      <c r="F61" s="7" t="s">
        <v>14</v>
      </c>
      <c r="G61" s="7" t="s">
        <v>44</v>
      </c>
      <c r="H61" s="7"/>
      <c r="I61" s="7"/>
      <c r="J61" s="7"/>
      <c r="K61" s="7"/>
      <c r="L61" s="7"/>
      <c r="M61" s="7"/>
      <c r="N61" s="7"/>
      <c r="O61" s="7"/>
      <c r="P61"/>
      <c r="Q61"/>
    </row>
    <row r="62" spans="1:17" ht="31.5" x14ac:dyDescent="0.25">
      <c r="A62" s="9" t="s">
        <v>45</v>
      </c>
      <c r="B62" s="7">
        <v>1</v>
      </c>
      <c r="C62" s="7" t="s">
        <v>16</v>
      </c>
      <c r="D62" s="7" t="s">
        <v>9</v>
      </c>
      <c r="E62" s="7"/>
      <c r="F62" s="7" t="s">
        <v>15</v>
      </c>
      <c r="G62" s="7" t="s">
        <v>44</v>
      </c>
      <c r="H62" s="7"/>
      <c r="I62" s="7"/>
      <c r="J62" s="7"/>
      <c r="K62" s="7"/>
      <c r="L62" s="7"/>
      <c r="M62" s="7"/>
      <c r="N62" s="7"/>
      <c r="O62" s="7"/>
    </row>
    <row r="63" spans="1:17" ht="15.75" x14ac:dyDescent="0.25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7" ht="15.75" x14ac:dyDescent="0.25">
      <c r="A64" s="6" t="s">
        <v>0</v>
      </c>
      <c r="B64" s="6" t="s">
        <v>46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7" ht="15.75" x14ac:dyDescent="0.25">
      <c r="A65" s="7" t="s">
        <v>3</v>
      </c>
      <c r="B65" s="7" t="s">
        <v>48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1"/>
      <c r="Q65" s="2"/>
    </row>
    <row r="66" spans="1:17" ht="15.75" x14ac:dyDescent="0.25">
      <c r="A66" s="7" t="s">
        <v>1</v>
      </c>
      <c r="B66" s="7" t="s">
        <v>88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11"/>
      <c r="Q66" s="2"/>
    </row>
    <row r="67" spans="1:17" ht="15.75" x14ac:dyDescent="0.25">
      <c r="A67" s="7" t="s">
        <v>2</v>
      </c>
      <c r="B67" s="7">
        <v>1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11"/>
      <c r="Q67" s="2"/>
    </row>
    <row r="68" spans="1:17" ht="15.75" x14ac:dyDescent="0.25">
      <c r="A68" s="7" t="s">
        <v>4</v>
      </c>
      <c r="B68" s="7" t="s">
        <v>38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"/>
      <c r="Q68" s="2"/>
    </row>
    <row r="69" spans="1:17" ht="15.75" x14ac:dyDescent="0.25">
      <c r="A69" s="7" t="s">
        <v>5</v>
      </c>
      <c r="B69" s="7" t="s">
        <v>33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7" ht="15.75" x14ac:dyDescent="0.25">
      <c r="A70" s="7" t="s">
        <v>6</v>
      </c>
      <c r="B70" s="7" t="s">
        <v>7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"/>
      <c r="Q70" s="2"/>
    </row>
    <row r="71" spans="1:17" ht="15.75" x14ac:dyDescent="0.25">
      <c r="A71" s="7" t="s">
        <v>8</v>
      </c>
      <c r="B71" s="7" t="s">
        <v>9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"/>
      <c r="Q71" s="2"/>
    </row>
    <row r="72" spans="1:17" s="2" customFormat="1" ht="15.75" x14ac:dyDescent="0.25">
      <c r="A72" s="6" t="s">
        <v>10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"/>
    </row>
    <row r="73" spans="1:17" s="2" customFormat="1" ht="15.75" x14ac:dyDescent="0.25">
      <c r="A73" s="6" t="s">
        <v>11</v>
      </c>
      <c r="B73" s="6" t="s">
        <v>12</v>
      </c>
      <c r="C73" s="6" t="s">
        <v>1</v>
      </c>
      <c r="D73" s="6" t="s">
        <v>8</v>
      </c>
      <c r="E73" s="6" t="s">
        <v>13</v>
      </c>
      <c r="F73" s="6" t="s">
        <v>6</v>
      </c>
      <c r="G73" s="6" t="s">
        <v>5</v>
      </c>
      <c r="H73" s="6" t="s">
        <v>3</v>
      </c>
      <c r="I73" s="6" t="s">
        <v>18</v>
      </c>
      <c r="J73" s="6" t="s">
        <v>19</v>
      </c>
      <c r="K73" s="6" t="s">
        <v>20</v>
      </c>
      <c r="L73" s="6" t="s">
        <v>21</v>
      </c>
      <c r="M73" s="6" t="s">
        <v>22</v>
      </c>
      <c r="N73" s="6" t="s">
        <v>23</v>
      </c>
      <c r="O73" s="6" t="s">
        <v>24</v>
      </c>
      <c r="P73"/>
      <c r="Q73"/>
    </row>
    <row r="74" spans="1:17" s="2" customFormat="1" ht="15.75" x14ac:dyDescent="0.25">
      <c r="A74" s="9" t="str">
        <f>B64</f>
        <v>treatment of used fuel cell stack, 1kWe, PEM</v>
      </c>
      <c r="B74" s="7">
        <f>160000/160000</f>
        <v>1</v>
      </c>
      <c r="C74" s="7" t="str">
        <f>B66</f>
        <v>SE</v>
      </c>
      <c r="D74" s="7" t="s">
        <v>9</v>
      </c>
      <c r="E74" s="7"/>
      <c r="F74" s="7" t="s">
        <v>14</v>
      </c>
      <c r="G74" s="7" t="s">
        <v>33</v>
      </c>
      <c r="H74" s="7"/>
      <c r="I74" s="7"/>
      <c r="J74" s="7"/>
      <c r="K74" s="7"/>
      <c r="L74" s="7"/>
      <c r="M74" s="7"/>
      <c r="N74" s="7"/>
      <c r="O74" s="7"/>
      <c r="P74"/>
      <c r="Q74"/>
    </row>
    <row r="75" spans="1:17" s="2" customFormat="1" ht="31.5" x14ac:dyDescent="0.25">
      <c r="A75" s="9" t="s">
        <v>49</v>
      </c>
      <c r="B75" s="7">
        <v>1</v>
      </c>
      <c r="C75" s="7" t="s">
        <v>88</v>
      </c>
      <c r="D75" s="7" t="s">
        <v>9</v>
      </c>
      <c r="E75" s="7"/>
      <c r="F75" s="7" t="s">
        <v>15</v>
      </c>
      <c r="G75" s="7" t="s">
        <v>33</v>
      </c>
      <c r="H75" s="7"/>
      <c r="I75" s="7"/>
      <c r="J75" s="7"/>
      <c r="K75" s="7"/>
      <c r="L75" s="7"/>
      <c r="M75" s="7"/>
      <c r="N75" s="7"/>
      <c r="O75" s="7"/>
      <c r="P75"/>
      <c r="Q75"/>
    </row>
    <row r="76" spans="1:17" ht="15.75" x14ac:dyDescent="0.25">
      <c r="A76" s="1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7" s="2" customFormat="1" ht="15.75" x14ac:dyDescent="0.25">
      <c r="A77" s="6" t="s">
        <v>0</v>
      </c>
      <c r="B77" s="6" t="s">
        <v>36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/>
      <c r="Q77"/>
    </row>
    <row r="78" spans="1:17" s="2" customFormat="1" ht="15.75" x14ac:dyDescent="0.25">
      <c r="A78" s="7" t="s">
        <v>3</v>
      </c>
      <c r="B78" s="7" t="s">
        <v>50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/>
      <c r="Q78"/>
    </row>
    <row r="79" spans="1:17" ht="15.75" x14ac:dyDescent="0.25">
      <c r="A79" s="7" t="s">
        <v>1</v>
      </c>
      <c r="B79" s="7" t="s">
        <v>28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7" ht="15.75" x14ac:dyDescent="0.25">
      <c r="A80" s="7" t="s">
        <v>2</v>
      </c>
      <c r="B80" s="7">
        <v>1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"/>
      <c r="Q80" s="2"/>
    </row>
    <row r="81" spans="1:17" ht="15.75" x14ac:dyDescent="0.25">
      <c r="A81" s="7" t="s">
        <v>4</v>
      </c>
      <c r="B81" s="7" t="s">
        <v>38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1"/>
      <c r="Q81" s="2"/>
    </row>
    <row r="82" spans="1:17" ht="15.75" x14ac:dyDescent="0.25">
      <c r="A82" s="7" t="s">
        <v>5</v>
      </c>
      <c r="B82" s="7" t="s">
        <v>51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1"/>
      <c r="Q82" s="2"/>
    </row>
    <row r="83" spans="1:17" ht="15.75" x14ac:dyDescent="0.25">
      <c r="A83" s="7" t="s">
        <v>6</v>
      </c>
      <c r="B83" s="7" t="s">
        <v>7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1"/>
      <c r="Q83" s="2"/>
    </row>
    <row r="84" spans="1:17" ht="15.75" x14ac:dyDescent="0.25">
      <c r="A84" s="7" t="s">
        <v>8</v>
      </c>
      <c r="B84" s="7" t="s">
        <v>9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7" ht="15.75" x14ac:dyDescent="0.25">
      <c r="A85" s="6" t="s">
        <v>10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1"/>
      <c r="Q85" s="2"/>
    </row>
    <row r="86" spans="1:17" ht="15.75" x14ac:dyDescent="0.25">
      <c r="A86" s="6" t="s">
        <v>11</v>
      </c>
      <c r="B86" s="6" t="s">
        <v>12</v>
      </c>
      <c r="C86" s="6" t="s">
        <v>1</v>
      </c>
      <c r="D86" s="6" t="s">
        <v>8</v>
      </c>
      <c r="E86" s="6" t="s">
        <v>13</v>
      </c>
      <c r="F86" s="6" t="s">
        <v>6</v>
      </c>
      <c r="G86" s="6" t="s">
        <v>5</v>
      </c>
      <c r="H86" s="6" t="s">
        <v>3</v>
      </c>
      <c r="I86" s="6" t="s">
        <v>18</v>
      </c>
      <c r="J86" s="6" t="s">
        <v>19</v>
      </c>
      <c r="K86" s="6" t="s">
        <v>20</v>
      </c>
      <c r="L86" s="6" t="s">
        <v>21</v>
      </c>
      <c r="M86" s="6" t="s">
        <v>22</v>
      </c>
      <c r="N86" s="6" t="s">
        <v>23</v>
      </c>
      <c r="O86" s="6" t="s">
        <v>24</v>
      </c>
      <c r="P86" s="1"/>
      <c r="Q86" s="2"/>
    </row>
    <row r="87" spans="1:17" s="2" customFormat="1" ht="31.5" x14ac:dyDescent="0.25">
      <c r="A87" s="9" t="str">
        <f>B77</f>
        <v>treatment of used fuel cell stack, 1kWe, PEM, platinum recovery, hydrometallurgy</v>
      </c>
      <c r="B87" s="7">
        <f>160000/160000</f>
        <v>1</v>
      </c>
      <c r="C87" s="7" t="str">
        <f>B79</f>
        <v>GLO</v>
      </c>
      <c r="D87" s="7" t="s">
        <v>9</v>
      </c>
      <c r="E87" s="7"/>
      <c r="F87" s="7" t="s">
        <v>14</v>
      </c>
      <c r="G87" s="7" t="str">
        <f>B82</f>
        <v>platinum</v>
      </c>
      <c r="H87" s="7"/>
      <c r="I87" s="7"/>
      <c r="J87" s="7"/>
      <c r="K87" s="7"/>
      <c r="L87" s="7"/>
      <c r="M87" s="7"/>
      <c r="N87" s="7"/>
      <c r="O87" s="7"/>
      <c r="P87" s="1"/>
    </row>
    <row r="88" spans="1:17" s="2" customFormat="1" ht="15.75" x14ac:dyDescent="0.25">
      <c r="P88"/>
      <c r="Q88"/>
    </row>
    <row r="89" spans="1:17" s="2" customFormat="1" ht="15.75" x14ac:dyDescent="0.25">
      <c r="A89" s="15" t="s">
        <v>0</v>
      </c>
      <c r="B89" s="15" t="s">
        <v>41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/>
      <c r="Q89"/>
    </row>
    <row r="90" spans="1:17" s="2" customFormat="1" ht="15.75" x14ac:dyDescent="0.25">
      <c r="A90" s="16" t="s">
        <v>3</v>
      </c>
      <c r="B90" s="16" t="s">
        <v>52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/>
      <c r="Q90"/>
    </row>
    <row r="91" spans="1:17" s="2" customFormat="1" ht="15.75" x14ac:dyDescent="0.25">
      <c r="A91" s="16" t="s">
        <v>1</v>
      </c>
      <c r="B91" s="16" t="s">
        <v>25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/>
      <c r="Q91"/>
    </row>
    <row r="92" spans="1:17" s="2" customFormat="1" ht="15.75" x14ac:dyDescent="0.25">
      <c r="A92" s="16" t="s">
        <v>2</v>
      </c>
      <c r="B92" s="16">
        <v>-1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/>
      <c r="Q92"/>
    </row>
    <row r="93" spans="1:17" s="2" customFormat="1" ht="15.75" x14ac:dyDescent="0.25">
      <c r="A93" s="16" t="s">
        <v>4</v>
      </c>
      <c r="B93" s="16" t="s">
        <v>38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/>
      <c r="Q93"/>
    </row>
    <row r="94" spans="1:17" s="2" customFormat="1" ht="15.75" x14ac:dyDescent="0.25">
      <c r="A94" s="16" t="s">
        <v>5</v>
      </c>
      <c r="B94" s="16" t="s">
        <v>53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/>
      <c r="Q94"/>
    </row>
    <row r="95" spans="1:17" s="2" customFormat="1" ht="15.75" x14ac:dyDescent="0.25">
      <c r="A95" s="16" t="s">
        <v>6</v>
      </c>
      <c r="B95" s="16" t="s">
        <v>7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/>
      <c r="Q95"/>
    </row>
    <row r="96" spans="1:17" s="2" customFormat="1" ht="15.75" x14ac:dyDescent="0.25">
      <c r="A96" s="16" t="s">
        <v>8</v>
      </c>
      <c r="B96" s="16" t="s">
        <v>8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"/>
    </row>
    <row r="97" spans="1:17" s="2" customFormat="1" ht="15.75" x14ac:dyDescent="0.25">
      <c r="A97" s="15" t="s">
        <v>10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"/>
    </row>
    <row r="98" spans="1:17" s="2" customFormat="1" ht="15.75" x14ac:dyDescent="0.25">
      <c r="A98" s="15" t="s">
        <v>11</v>
      </c>
      <c r="B98" s="15" t="s">
        <v>12</v>
      </c>
      <c r="C98" s="15" t="s">
        <v>1</v>
      </c>
      <c r="D98" s="15" t="s">
        <v>8</v>
      </c>
      <c r="E98" s="15" t="s">
        <v>13</v>
      </c>
      <c r="F98" s="15" t="s">
        <v>6</v>
      </c>
      <c r="G98" s="15" t="s">
        <v>5</v>
      </c>
      <c r="H98" s="15" t="s">
        <v>3</v>
      </c>
      <c r="I98" s="15" t="s">
        <v>18</v>
      </c>
      <c r="J98" s="15" t="s">
        <v>19</v>
      </c>
      <c r="K98" s="15" t="s">
        <v>20</v>
      </c>
      <c r="L98" s="15" t="s">
        <v>21</v>
      </c>
      <c r="M98" s="15" t="s">
        <v>22</v>
      </c>
      <c r="N98" s="15" t="s">
        <v>23</v>
      </c>
      <c r="O98" s="15" t="s">
        <v>24</v>
      </c>
      <c r="P98" s="1"/>
    </row>
    <row r="99" spans="1:17" s="2" customFormat="1" ht="31.5" x14ac:dyDescent="0.25">
      <c r="A99" s="17" t="str">
        <f>B89</f>
        <v>treatment of used fuel cell balance of plant, 1kWe, PEM</v>
      </c>
      <c r="B99" s="16">
        <v>-1</v>
      </c>
      <c r="C99" s="16" t="str">
        <f>B91</f>
        <v>RER</v>
      </c>
      <c r="D99" s="16" t="str">
        <f>B96</f>
        <v>unit</v>
      </c>
      <c r="E99" s="16"/>
      <c r="F99" s="16" t="s">
        <v>14</v>
      </c>
      <c r="G99" s="16" t="str">
        <f>B94</f>
        <v>used fuel cell balance of plant, 1kWe, PEM</v>
      </c>
      <c r="H99" s="17" t="s">
        <v>54</v>
      </c>
      <c r="I99" s="16"/>
      <c r="J99" s="16"/>
      <c r="K99" s="16"/>
      <c r="L99" s="16"/>
      <c r="M99" s="16"/>
      <c r="N99" s="16"/>
      <c r="O99" s="16"/>
      <c r="P99" s="1"/>
    </row>
    <row r="100" spans="1:17" ht="31.5" x14ac:dyDescent="0.25">
      <c r="A100" s="17" t="s">
        <v>55</v>
      </c>
      <c r="B100" s="19">
        <v>-1.75</v>
      </c>
      <c r="C100" s="16" t="s">
        <v>16</v>
      </c>
      <c r="D100" s="16" t="s">
        <v>9</v>
      </c>
      <c r="E100" s="16"/>
      <c r="F100" s="16" t="s">
        <v>15</v>
      </c>
      <c r="G100" s="16" t="s">
        <v>56</v>
      </c>
      <c r="H100" s="16" t="s">
        <v>57</v>
      </c>
      <c r="I100" s="16"/>
      <c r="J100" s="16"/>
      <c r="K100" s="16"/>
      <c r="L100" s="16"/>
      <c r="M100" s="16"/>
      <c r="N100" s="16"/>
      <c r="O100" s="16"/>
      <c r="P100" s="1"/>
      <c r="Q100" s="2"/>
    </row>
    <row r="101" spans="1:17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  <c r="Q101" s="2"/>
    </row>
    <row r="102" spans="1:17" ht="15.75" x14ac:dyDescent="0.25">
      <c r="A102" s="15" t="s">
        <v>0</v>
      </c>
      <c r="B102" s="15" t="s">
        <v>46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"/>
      <c r="Q102" s="2"/>
    </row>
    <row r="103" spans="1:17" ht="15.75" x14ac:dyDescent="0.25">
      <c r="A103" s="16" t="s">
        <v>3</v>
      </c>
      <c r="B103" s="16" t="s">
        <v>58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"/>
      <c r="Q103" s="2"/>
    </row>
    <row r="104" spans="1:17" ht="15.75" x14ac:dyDescent="0.25">
      <c r="A104" s="16" t="s">
        <v>1</v>
      </c>
      <c r="B104" s="16" t="s">
        <v>25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"/>
      <c r="Q104" s="2"/>
    </row>
    <row r="105" spans="1:17" ht="15.75" x14ac:dyDescent="0.25">
      <c r="A105" s="16" t="s">
        <v>2</v>
      </c>
      <c r="B105" s="16">
        <v>-1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"/>
      <c r="Q105" s="2"/>
    </row>
    <row r="106" spans="1:17" s="2" customFormat="1" ht="15.75" x14ac:dyDescent="0.25">
      <c r="A106" s="16" t="s">
        <v>4</v>
      </c>
      <c r="B106" s="16" t="s">
        <v>38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"/>
    </row>
    <row r="107" spans="1:17" s="2" customFormat="1" ht="15.75" x14ac:dyDescent="0.25">
      <c r="A107" s="16" t="s">
        <v>5</v>
      </c>
      <c r="B107" s="16" t="s">
        <v>59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/>
      <c r="Q107"/>
    </row>
    <row r="108" spans="1:17" ht="15.75" x14ac:dyDescent="0.25">
      <c r="A108" s="16" t="s">
        <v>6</v>
      </c>
      <c r="B108" s="16" t="s">
        <v>7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7" ht="15.75" x14ac:dyDescent="0.25">
      <c r="A109" s="16" t="s">
        <v>8</v>
      </c>
      <c r="B109" s="16" t="s">
        <v>8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7" ht="15.75" x14ac:dyDescent="0.25">
      <c r="A110" s="15" t="s">
        <v>10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7" ht="15.75" x14ac:dyDescent="0.25">
      <c r="A111" s="15" t="s">
        <v>11</v>
      </c>
      <c r="B111" s="15" t="s">
        <v>12</v>
      </c>
      <c r="C111" s="15" t="s">
        <v>1</v>
      </c>
      <c r="D111" s="15" t="s">
        <v>8</v>
      </c>
      <c r="E111" s="15" t="s">
        <v>13</v>
      </c>
      <c r="F111" s="15" t="s">
        <v>6</v>
      </c>
      <c r="G111" s="15" t="s">
        <v>5</v>
      </c>
      <c r="H111" s="15" t="s">
        <v>3</v>
      </c>
      <c r="I111" s="15" t="s">
        <v>18</v>
      </c>
      <c r="J111" s="15" t="s">
        <v>19</v>
      </c>
      <c r="K111" s="15" t="s">
        <v>20</v>
      </c>
      <c r="L111" s="15" t="s">
        <v>21</v>
      </c>
      <c r="M111" s="15" t="s">
        <v>22</v>
      </c>
      <c r="N111" s="15" t="s">
        <v>23</v>
      </c>
      <c r="O111" s="15" t="s">
        <v>24</v>
      </c>
    </row>
    <row r="112" spans="1:17" ht="31.5" x14ac:dyDescent="0.25">
      <c r="A112" s="16" t="str">
        <f>B102</f>
        <v>treatment of used fuel cell stack, 1kWe, PEM</v>
      </c>
      <c r="B112" s="16">
        <v>-1</v>
      </c>
      <c r="C112" s="16" t="str">
        <f>B104</f>
        <v>RER</v>
      </c>
      <c r="D112" s="16" t="str">
        <f>B109</f>
        <v>unit</v>
      </c>
      <c r="E112" s="16"/>
      <c r="F112" s="16" t="s">
        <v>14</v>
      </c>
      <c r="G112" s="16" t="str">
        <f>B107</f>
        <v>used fuel cell stack, 1kWe, PEM</v>
      </c>
      <c r="H112" s="17" t="s">
        <v>60</v>
      </c>
      <c r="I112" s="16"/>
      <c r="J112" s="16"/>
      <c r="K112" s="16"/>
      <c r="L112" s="16"/>
      <c r="M112" s="16"/>
      <c r="N112" s="16"/>
      <c r="O112" s="16"/>
    </row>
    <row r="113" spans="1:17" ht="31.5" x14ac:dyDescent="0.25">
      <c r="A113" s="17" t="s">
        <v>36</v>
      </c>
      <c r="B113" s="18">
        <f>-0.000445/1.315</f>
        <v>-3.3840304182509507E-4</v>
      </c>
      <c r="C113" s="16" t="s">
        <v>16</v>
      </c>
      <c r="D113" s="16" t="s">
        <v>8</v>
      </c>
      <c r="E113" s="16"/>
      <c r="F113" s="16" t="s">
        <v>15</v>
      </c>
      <c r="G113" s="16" t="s">
        <v>61</v>
      </c>
      <c r="H113" s="16" t="s">
        <v>62</v>
      </c>
      <c r="I113" s="16"/>
      <c r="J113" s="16"/>
      <c r="K113" s="16"/>
      <c r="L113" s="16"/>
      <c r="M113" s="16"/>
      <c r="N113" s="16"/>
      <c r="O113" s="16"/>
    </row>
    <row r="114" spans="1:17" ht="31.5" x14ac:dyDescent="0.25">
      <c r="A114" s="17" t="s">
        <v>89</v>
      </c>
      <c r="B114" s="19">
        <v>-0.17</v>
      </c>
      <c r="C114" s="16" t="s">
        <v>16</v>
      </c>
      <c r="D114" s="16" t="s">
        <v>9</v>
      </c>
      <c r="E114" s="16"/>
      <c r="F114" s="16" t="s">
        <v>15</v>
      </c>
      <c r="G114" s="16" t="s">
        <v>63</v>
      </c>
      <c r="H114" s="16" t="s">
        <v>64</v>
      </c>
      <c r="I114" s="16"/>
      <c r="J114" s="16"/>
      <c r="K114" s="16"/>
      <c r="L114" s="16"/>
      <c r="M114" s="16"/>
      <c r="N114" s="16"/>
      <c r="O114" s="16"/>
      <c r="P114" s="1"/>
      <c r="Q114" s="2"/>
    </row>
    <row r="116" spans="1:17" ht="15.75" x14ac:dyDescent="0.25">
      <c r="A116" s="3" t="s">
        <v>0</v>
      </c>
      <c r="B116" s="3" t="s">
        <v>36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7" ht="15.75" x14ac:dyDescent="0.25">
      <c r="A117" s="4" t="s">
        <v>3</v>
      </c>
      <c r="B117" s="4" t="s">
        <v>58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7" ht="15.75" x14ac:dyDescent="0.25">
      <c r="A118" s="4" t="s">
        <v>1</v>
      </c>
      <c r="B118" s="4" t="s">
        <v>16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7" ht="15.75" x14ac:dyDescent="0.25">
      <c r="A119" s="4" t="s">
        <v>2</v>
      </c>
      <c r="B119" s="4">
        <v>-1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7" ht="15.75" x14ac:dyDescent="0.25">
      <c r="A120" s="4" t="s">
        <v>4</v>
      </c>
      <c r="B120" s="4" t="s">
        <v>38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7" ht="15.75" x14ac:dyDescent="0.25">
      <c r="A121" s="4" t="s">
        <v>5</v>
      </c>
      <c r="B121" s="4" t="s">
        <v>61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7" ht="15.75" x14ac:dyDescent="0.25">
      <c r="A122" s="4" t="s">
        <v>6</v>
      </c>
      <c r="B122" s="4" t="s">
        <v>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7" ht="15.75" x14ac:dyDescent="0.25">
      <c r="A123" s="4" t="s">
        <v>8</v>
      </c>
      <c r="B123" s="4" t="s">
        <v>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7" ht="15.75" x14ac:dyDescent="0.25">
      <c r="A124" s="3" t="s">
        <v>10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7" ht="15.75" x14ac:dyDescent="0.25">
      <c r="A125" s="3" t="s">
        <v>11</v>
      </c>
      <c r="B125" s="3" t="s">
        <v>12</v>
      </c>
      <c r="C125" s="3" t="s">
        <v>1</v>
      </c>
      <c r="D125" s="3" t="s">
        <v>8</v>
      </c>
      <c r="E125" s="3" t="s">
        <v>13</v>
      </c>
      <c r="F125" s="3" t="s">
        <v>6</v>
      </c>
      <c r="G125" s="3" t="s">
        <v>5</v>
      </c>
      <c r="H125" s="3" t="s">
        <v>3</v>
      </c>
      <c r="I125" s="3" t="s">
        <v>18</v>
      </c>
      <c r="J125" s="3" t="s">
        <v>19</v>
      </c>
      <c r="K125" s="3" t="s">
        <v>20</v>
      </c>
      <c r="L125" s="3" t="s">
        <v>21</v>
      </c>
      <c r="M125" s="3" t="s">
        <v>22</v>
      </c>
      <c r="N125" s="3" t="s">
        <v>23</v>
      </c>
      <c r="O125" s="3" t="s">
        <v>24</v>
      </c>
    </row>
    <row r="126" spans="1:17" ht="31.5" x14ac:dyDescent="0.25">
      <c r="A126" s="8" t="str">
        <f>B116</f>
        <v>treatment of used fuel cell stack, 1kWe, PEM, platinum recovery, hydrometallurgy</v>
      </c>
      <c r="B126" s="4">
        <v>-1</v>
      </c>
      <c r="C126" s="4" t="s">
        <v>16</v>
      </c>
      <c r="D126" s="4" t="str">
        <f>B123</f>
        <v>unit</v>
      </c>
      <c r="E126" s="4"/>
      <c r="F126" s="4" t="s">
        <v>14</v>
      </c>
      <c r="G126" s="4" t="str">
        <f>B121</f>
        <v>waste platinum from used fuel cell stack, 1kWe, PEM</v>
      </c>
      <c r="H126" s="8" t="s">
        <v>65</v>
      </c>
      <c r="I126" s="4"/>
      <c r="J126" s="4"/>
      <c r="K126" s="4"/>
      <c r="L126" s="4"/>
      <c r="M126" s="4"/>
      <c r="N126" s="4"/>
      <c r="O126" s="4"/>
    </row>
    <row r="127" spans="1:17" ht="15.75" x14ac:dyDescent="0.25">
      <c r="A127" s="8" t="s">
        <v>66</v>
      </c>
      <c r="B127" s="13">
        <f>154</f>
        <v>154</v>
      </c>
      <c r="C127" s="4" t="s">
        <v>25</v>
      </c>
      <c r="D127" s="4" t="s">
        <v>9</v>
      </c>
      <c r="E127" s="4"/>
      <c r="F127" s="4" t="s">
        <v>15</v>
      </c>
      <c r="G127" s="4" t="s">
        <v>67</v>
      </c>
      <c r="H127" s="4"/>
      <c r="I127" s="4"/>
      <c r="J127" s="4"/>
      <c r="K127" s="4"/>
      <c r="L127" s="4"/>
      <c r="M127" s="4"/>
      <c r="N127" s="4"/>
      <c r="O127" s="4"/>
    </row>
    <row r="128" spans="1:17" ht="15.75" x14ac:dyDescent="0.25">
      <c r="A128" s="8" t="s">
        <v>30</v>
      </c>
      <c r="B128" s="13">
        <f>2500</f>
        <v>2500</v>
      </c>
      <c r="C128" s="4" t="s">
        <v>16</v>
      </c>
      <c r="D128" s="4" t="s">
        <v>9</v>
      </c>
      <c r="E128" s="4"/>
      <c r="F128" s="4" t="s">
        <v>15</v>
      </c>
      <c r="G128" s="4" t="s">
        <v>29</v>
      </c>
      <c r="H128" s="4"/>
      <c r="I128" s="4"/>
      <c r="J128" s="4"/>
      <c r="K128" s="4"/>
      <c r="L128" s="4"/>
      <c r="M128" s="4"/>
      <c r="N128" s="4"/>
      <c r="O128" s="4"/>
    </row>
    <row r="129" spans="1:15" ht="31.5" x14ac:dyDescent="0.25">
      <c r="A129" s="8" t="s">
        <v>68</v>
      </c>
      <c r="B129" s="5">
        <f>6.58</f>
        <v>6.58</v>
      </c>
      <c r="C129" s="4" t="s">
        <v>25</v>
      </c>
      <c r="D129" s="4" t="s">
        <v>9</v>
      </c>
      <c r="E129" s="4"/>
      <c r="F129" s="4" t="s">
        <v>15</v>
      </c>
      <c r="G129" s="4" t="s">
        <v>69</v>
      </c>
      <c r="H129" s="4"/>
      <c r="I129" s="4"/>
      <c r="J129" s="4"/>
      <c r="K129" s="4"/>
      <c r="L129" s="4"/>
      <c r="M129" s="4"/>
      <c r="N129" s="4"/>
      <c r="O129" s="4"/>
    </row>
    <row r="130" spans="1:15" ht="31.5" x14ac:dyDescent="0.25">
      <c r="A130" s="8" t="s">
        <v>70</v>
      </c>
      <c r="B130" s="5">
        <f>374</f>
        <v>374</v>
      </c>
      <c r="C130" s="4" t="s">
        <v>25</v>
      </c>
      <c r="D130" s="4" t="s">
        <v>9</v>
      </c>
      <c r="E130" s="4"/>
      <c r="F130" s="4" t="s">
        <v>15</v>
      </c>
      <c r="G130" s="8" t="s">
        <v>71</v>
      </c>
      <c r="H130" s="4"/>
      <c r="I130" s="4"/>
      <c r="J130" s="4"/>
      <c r="K130" s="4"/>
      <c r="L130" s="4"/>
      <c r="M130" s="4"/>
      <c r="N130" s="4"/>
      <c r="O130" s="4"/>
    </row>
    <row r="131" spans="1:15" ht="15.75" x14ac:dyDescent="0.25">
      <c r="A131" s="8" t="s">
        <v>72</v>
      </c>
      <c r="B131" s="5">
        <f>97.4</f>
        <v>97.4</v>
      </c>
      <c r="C131" s="4" t="s">
        <v>25</v>
      </c>
      <c r="D131" s="4" t="s">
        <v>9</v>
      </c>
      <c r="E131" s="4"/>
      <c r="F131" s="4" t="s">
        <v>15</v>
      </c>
      <c r="G131" s="8" t="s">
        <v>27</v>
      </c>
      <c r="H131" s="4"/>
      <c r="I131" s="4"/>
      <c r="J131" s="4"/>
      <c r="K131" s="4"/>
      <c r="L131" s="4"/>
      <c r="M131" s="4"/>
      <c r="N131" s="4"/>
      <c r="O131" s="4"/>
    </row>
    <row r="132" spans="1:15" ht="15.75" x14ac:dyDescent="0.25">
      <c r="A132" s="8" t="s">
        <v>73</v>
      </c>
      <c r="B132" s="5">
        <f>816</f>
        <v>816</v>
      </c>
      <c r="C132" s="4" t="s">
        <v>28</v>
      </c>
      <c r="D132" s="4" t="s">
        <v>9</v>
      </c>
      <c r="E132" s="4"/>
      <c r="F132" s="4" t="s">
        <v>15</v>
      </c>
      <c r="G132" s="8" t="s">
        <v>74</v>
      </c>
      <c r="H132" s="4"/>
      <c r="I132" s="4"/>
      <c r="J132" s="4"/>
      <c r="K132" s="4"/>
      <c r="L132" s="4"/>
      <c r="M132" s="4"/>
      <c r="N132" s="4"/>
      <c r="O132" s="4"/>
    </row>
    <row r="133" spans="1:15" ht="15.75" x14ac:dyDescent="0.25">
      <c r="A133" s="8" t="s">
        <v>75</v>
      </c>
      <c r="B133" s="5">
        <f>35</f>
        <v>35</v>
      </c>
      <c r="C133" s="4" t="s">
        <v>28</v>
      </c>
      <c r="D133" s="4" t="s">
        <v>9</v>
      </c>
      <c r="E133" s="4"/>
      <c r="F133" s="4" t="s">
        <v>15</v>
      </c>
      <c r="G133" s="8" t="s">
        <v>76</v>
      </c>
      <c r="H133" s="4"/>
      <c r="I133" s="4"/>
      <c r="J133" s="4"/>
      <c r="K133" s="4"/>
      <c r="L133" s="4"/>
      <c r="M133" s="4"/>
      <c r="N133" s="4"/>
      <c r="O133" s="4"/>
    </row>
    <row r="134" spans="1:15" ht="15.75" x14ac:dyDescent="0.25">
      <c r="A134" s="5" t="s">
        <v>77</v>
      </c>
      <c r="B134" s="5">
        <f>1096.4</f>
        <v>1096.4000000000001</v>
      </c>
      <c r="C134" s="4" t="s">
        <v>16</v>
      </c>
      <c r="D134" s="4" t="s">
        <v>17</v>
      </c>
      <c r="E134" s="4"/>
      <c r="F134" s="4" t="s">
        <v>15</v>
      </c>
      <c r="G134" s="8" t="s">
        <v>78</v>
      </c>
      <c r="H134" s="4" t="s">
        <v>87</v>
      </c>
      <c r="I134" s="4"/>
      <c r="J134" s="4"/>
      <c r="K134" s="4"/>
      <c r="L134" s="4"/>
      <c r="M134" s="4"/>
      <c r="N134" s="4"/>
      <c r="O134" s="4"/>
    </row>
    <row r="135" spans="1:15" ht="31.5" x14ac:dyDescent="0.25">
      <c r="A135" s="14" t="s">
        <v>34</v>
      </c>
      <c r="B135" s="5">
        <f>-2640</f>
        <v>-2640</v>
      </c>
      <c r="C135" s="4" t="s">
        <v>16</v>
      </c>
      <c r="D135" s="4" t="s">
        <v>26</v>
      </c>
      <c r="E135" s="4"/>
      <c r="F135" s="4" t="s">
        <v>15</v>
      </c>
      <c r="G135" s="8" t="s">
        <v>35</v>
      </c>
      <c r="H135" s="4"/>
      <c r="I135" s="4"/>
      <c r="J135" s="4"/>
      <c r="K135" s="4"/>
      <c r="L135" s="4"/>
      <c r="M135" s="4"/>
      <c r="N135" s="4"/>
      <c r="O135" s="4"/>
    </row>
    <row r="136" spans="1:15" ht="31.5" x14ac:dyDescent="0.25">
      <c r="A136" s="14" t="s">
        <v>79</v>
      </c>
      <c r="B136" s="5">
        <f>-1.76</f>
        <v>-1.76</v>
      </c>
      <c r="C136" s="4" t="s">
        <v>16</v>
      </c>
      <c r="D136" s="4" t="s">
        <v>9</v>
      </c>
      <c r="E136" s="4"/>
      <c r="F136" s="4" t="s">
        <v>15</v>
      </c>
      <c r="G136" s="8" t="s">
        <v>80</v>
      </c>
      <c r="H136" s="4"/>
      <c r="I136" s="4"/>
      <c r="J136" s="4"/>
      <c r="K136" s="4"/>
      <c r="L136" s="4"/>
      <c r="M136" s="4"/>
      <c r="N136" s="4"/>
      <c r="O136" s="4"/>
    </row>
    <row r="138" spans="1:15" ht="15.75" x14ac:dyDescent="0.25">
      <c r="A138" s="3" t="s">
        <v>0</v>
      </c>
      <c r="B138" s="3" t="s">
        <v>66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5.75" x14ac:dyDescent="0.25">
      <c r="A139" s="4" t="s">
        <v>3</v>
      </c>
      <c r="B139" s="4" t="s">
        <v>58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5.75" x14ac:dyDescent="0.25">
      <c r="A140" s="4" t="s">
        <v>1</v>
      </c>
      <c r="B140" s="4" t="s">
        <v>25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5.75" x14ac:dyDescent="0.25">
      <c r="A141" s="4" t="s">
        <v>2</v>
      </c>
      <c r="B141" s="4">
        <v>1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5.75" x14ac:dyDescent="0.25">
      <c r="A142" s="4" t="s">
        <v>4</v>
      </c>
      <c r="B142" s="4" t="s">
        <v>38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5.75" x14ac:dyDescent="0.25">
      <c r="A143" s="4" t="s">
        <v>5</v>
      </c>
      <c r="B143" s="4" t="s">
        <v>67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5.75" x14ac:dyDescent="0.25">
      <c r="A144" s="4" t="s">
        <v>6</v>
      </c>
      <c r="B144" s="4" t="s">
        <v>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5.75" x14ac:dyDescent="0.25">
      <c r="A145" s="4" t="s">
        <v>8</v>
      </c>
      <c r="B145" s="4" t="s">
        <v>9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5.75" x14ac:dyDescent="0.25">
      <c r="A146" s="3" t="s">
        <v>10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5.75" x14ac:dyDescent="0.25">
      <c r="A147" s="3" t="s">
        <v>11</v>
      </c>
      <c r="B147" s="3" t="s">
        <v>12</v>
      </c>
      <c r="C147" s="3" t="s">
        <v>1</v>
      </c>
      <c r="D147" s="3" t="s">
        <v>8</v>
      </c>
      <c r="E147" s="3" t="s">
        <v>13</v>
      </c>
      <c r="F147" s="3" t="s">
        <v>6</v>
      </c>
      <c r="G147" s="3" t="s">
        <v>5</v>
      </c>
      <c r="H147" s="3" t="s">
        <v>3</v>
      </c>
      <c r="I147" s="3" t="s">
        <v>18</v>
      </c>
      <c r="J147" s="3" t="s">
        <v>19</v>
      </c>
      <c r="K147" s="3" t="s">
        <v>20</v>
      </c>
      <c r="L147" s="3" t="s">
        <v>21</v>
      </c>
      <c r="M147" s="3" t="s">
        <v>22</v>
      </c>
      <c r="N147" s="3" t="s">
        <v>23</v>
      </c>
      <c r="O147" s="3" t="s">
        <v>24</v>
      </c>
    </row>
    <row r="148" spans="1:15" ht="15.75" x14ac:dyDescent="0.25">
      <c r="A148" s="4" t="str">
        <f>B138</f>
        <v>cyanex production</v>
      </c>
      <c r="B148" s="4">
        <v>1</v>
      </c>
      <c r="C148" s="4" t="str">
        <f>B140</f>
        <v>RER</v>
      </c>
      <c r="D148" s="4" t="str">
        <f>B145</f>
        <v>kilogram</v>
      </c>
      <c r="E148" s="4"/>
      <c r="F148" s="4" t="s">
        <v>14</v>
      </c>
      <c r="G148" s="4" t="str">
        <f>B143</f>
        <v>cyanex</v>
      </c>
      <c r="H148" s="4" t="s">
        <v>85</v>
      </c>
      <c r="I148" s="4"/>
      <c r="J148" s="4"/>
      <c r="K148" s="4"/>
      <c r="L148" s="4"/>
      <c r="M148" s="4"/>
      <c r="N148" s="4"/>
      <c r="O148" s="4"/>
    </row>
    <row r="149" spans="1:15" ht="15.75" x14ac:dyDescent="0.25">
      <c r="A149" s="8" t="s">
        <v>81</v>
      </c>
      <c r="B149" s="12">
        <f>61.6/154</f>
        <v>0.4</v>
      </c>
      <c r="C149" s="4" t="s">
        <v>25</v>
      </c>
      <c r="D149" s="4" t="s">
        <v>9</v>
      </c>
      <c r="E149" s="4"/>
      <c r="F149" s="4" t="s">
        <v>15</v>
      </c>
      <c r="G149" s="4" t="s">
        <v>82</v>
      </c>
      <c r="H149" s="4"/>
      <c r="I149" s="4"/>
      <c r="J149" s="4"/>
      <c r="K149" s="4"/>
      <c r="L149" s="4"/>
      <c r="M149" s="4"/>
      <c r="N149" s="4"/>
      <c r="O149" s="4"/>
    </row>
    <row r="150" spans="1:15" ht="15.75" x14ac:dyDescent="0.25">
      <c r="A150" s="8" t="s">
        <v>83</v>
      </c>
      <c r="B150" s="12">
        <f>135/154</f>
        <v>0.87662337662337664</v>
      </c>
      <c r="C150" s="4" t="s">
        <v>28</v>
      </c>
      <c r="D150" s="4" t="s">
        <v>9</v>
      </c>
      <c r="E150" s="4"/>
      <c r="F150" s="4" t="s">
        <v>15</v>
      </c>
      <c r="G150" s="4" t="s">
        <v>84</v>
      </c>
      <c r="H150" s="4" t="s">
        <v>86</v>
      </c>
      <c r="I150" s="4"/>
      <c r="J150" s="4"/>
      <c r="K150" s="4"/>
      <c r="L150" s="4"/>
      <c r="M150" s="4"/>
      <c r="N150" s="4"/>
      <c r="O1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Fuel_Cell_PEM_EOL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2025-08-27T19:28:03Z</dcterms:modified>
</cp:coreProperties>
</file>