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hidePivotFieldList="1" defaultThemeVersion="124226"/>
  <mc:AlternateContent xmlns:mc="http://schemas.openxmlformats.org/markup-compatibility/2006">
    <mc:Choice Requires="x15">
      <x15ac:absPath xmlns:x15ac="http://schemas.microsoft.com/office/spreadsheetml/2010/11/ac" url="C:\Users\Usuario\Desktop\JON\2_ARTICULOS\review_p_infestans\META_ANALISIS\r_meta_analisis\"/>
    </mc:Choice>
  </mc:AlternateContent>
  <xr:revisionPtr revIDLastSave="0" documentId="13_ncr:1_{FD72DA6A-B289-43CF-A0BF-E5BC3AB8A52D}" xr6:coauthVersionLast="47" xr6:coauthVersionMax="47" xr10:uidLastSave="{00000000-0000-0000-0000-000000000000}"/>
  <bookViews>
    <workbookView xWindow="-110" yWindow="-110" windowWidth="19420" windowHeight="10300" xr2:uid="{00000000-000D-0000-FFFF-FFFF00000000}"/>
  </bookViews>
  <sheets>
    <sheet name="extract_methodology" sheetId="13" r:id="rId1"/>
    <sheet name="data" sheetId="6" r:id="rId2"/>
    <sheet name="Heterogeneity calculation" sheetId="22" r:id="rId3"/>
    <sheet name="Heterogeneity values" sheetId="24" r:id="rId4"/>
    <sheet name="data for classification" sheetId="19" r:id="rId5"/>
    <sheet name="data for consistency" sheetId="21" r:id="rId6"/>
    <sheet name="data standard for consistency" sheetId="23" r:id="rId7"/>
    <sheet name="Country and region" sheetId="14" r:id="rId8"/>
    <sheet name="Country x model" sheetId="15" r:id="rId9"/>
    <sheet name="methodology_mechanisism" sheetId="18" r:id="rId10"/>
    <sheet name="Biorregions for classification" sheetId="9" r:id="rId11"/>
  </sheets>
  <definedNames>
    <definedName name="_xlnm._FilterDatabase" localSheetId="1" hidden="1">data!$A$1:$W$1</definedName>
    <definedName name="_xlnm._FilterDatabase" localSheetId="4" hidden="1">'data for classification'!$A$1:$M$1</definedName>
    <definedName name="_xlnm._FilterDatabase" localSheetId="5" hidden="1">'data for consistency'!$A$1:$W$1</definedName>
    <definedName name="_xlnm._FilterDatabase" localSheetId="6" hidden="1">'data standard for consistency'!$A$1:$W$1</definedName>
    <definedName name="DatosExternos_1" localSheetId="4" hidden="1">'data for classification'!#REF!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76" i="22" l="1"/>
  <c r="D275" i="22"/>
  <c r="D274" i="22"/>
  <c r="K275" i="22"/>
  <c r="I275" i="22"/>
  <c r="I274" i="22"/>
  <c r="C274" i="22"/>
  <c r="H274" i="22"/>
  <c r="B274" i="22"/>
  <c r="C2" i="22"/>
  <c r="L237" i="23"/>
  <c r="L236" i="23"/>
  <c r="K235" i="23"/>
  <c r="L234" i="23"/>
  <c r="L233" i="23"/>
  <c r="L232" i="23"/>
  <c r="L231" i="23"/>
  <c r="L230" i="23"/>
  <c r="L229" i="23"/>
  <c r="L228" i="23"/>
  <c r="L227" i="23"/>
  <c r="L226" i="23"/>
  <c r="L225" i="23"/>
  <c r="L223" i="23"/>
  <c r="L217" i="23"/>
  <c r="L216" i="23"/>
  <c r="L215" i="23"/>
  <c r="L187" i="23"/>
  <c r="L183" i="23"/>
  <c r="L182" i="23"/>
  <c r="L180" i="23"/>
  <c r="L179" i="23"/>
  <c r="K177" i="23"/>
  <c r="L176" i="23"/>
  <c r="K176" i="23"/>
  <c r="L175" i="23"/>
  <c r="K175" i="23"/>
  <c r="K172" i="23"/>
  <c r="L164" i="23"/>
  <c r="L163" i="23"/>
  <c r="L162" i="23"/>
  <c r="L161" i="23"/>
  <c r="L160" i="23"/>
  <c r="L159" i="23"/>
  <c r="K158" i="23"/>
  <c r="L155" i="23"/>
  <c r="L154" i="23"/>
  <c r="L131" i="23"/>
  <c r="L124" i="23"/>
  <c r="L123" i="23"/>
  <c r="L119" i="23"/>
  <c r="K119" i="23"/>
  <c r="L118" i="23"/>
  <c r="K118" i="23"/>
  <c r="L117" i="23"/>
  <c r="K117" i="23"/>
  <c r="L116" i="23"/>
  <c r="K116" i="23"/>
  <c r="K85" i="23"/>
  <c r="L77" i="23"/>
  <c r="L76" i="23"/>
  <c r="L75" i="23"/>
  <c r="K61" i="23"/>
  <c r="L59" i="23"/>
  <c r="L54" i="23"/>
  <c r="K54" i="23"/>
  <c r="L53" i="23"/>
  <c r="K53" i="23"/>
  <c r="L35" i="23"/>
  <c r="K35" i="23"/>
  <c r="L34" i="23"/>
  <c r="K34" i="23"/>
  <c r="L32" i="23"/>
  <c r="K10" i="23"/>
  <c r="I55" i="22"/>
  <c r="I153" i="22"/>
  <c r="I155" i="22"/>
  <c r="I157" i="22"/>
  <c r="H2" i="22"/>
  <c r="H3" i="22"/>
  <c r="H4" i="22"/>
  <c r="H5" i="22"/>
  <c r="H6" i="22"/>
  <c r="H7" i="22"/>
  <c r="H8" i="22"/>
  <c r="H9" i="22"/>
  <c r="H10" i="22"/>
  <c r="H11" i="22"/>
  <c r="H12" i="22"/>
  <c r="I12" i="22" s="1"/>
  <c r="H13" i="22"/>
  <c r="I13" i="22" s="1"/>
  <c r="H14" i="22"/>
  <c r="H15" i="22"/>
  <c r="H16" i="22"/>
  <c r="H17" i="22"/>
  <c r="H18" i="22"/>
  <c r="H19" i="22"/>
  <c r="H20" i="22"/>
  <c r="H21" i="22"/>
  <c r="I21" i="22" s="1"/>
  <c r="H22" i="22"/>
  <c r="I22" i="22" s="1"/>
  <c r="H23" i="22"/>
  <c r="H24" i="22"/>
  <c r="I24" i="22" s="1"/>
  <c r="H25" i="22"/>
  <c r="I25" i="22" s="1"/>
  <c r="H26" i="22"/>
  <c r="I26" i="22" s="1"/>
  <c r="H27" i="22"/>
  <c r="H28" i="22"/>
  <c r="H29" i="22"/>
  <c r="H30" i="22"/>
  <c r="I30" i="22" s="1"/>
  <c r="H31" i="22"/>
  <c r="I31" i="22" s="1"/>
  <c r="H32" i="22"/>
  <c r="I32" i="22" s="1"/>
  <c r="H33" i="22"/>
  <c r="H34" i="22"/>
  <c r="H35" i="22"/>
  <c r="I35" i="22" s="1"/>
  <c r="H36" i="22"/>
  <c r="H37" i="22"/>
  <c r="H38" i="22"/>
  <c r="H39" i="22"/>
  <c r="H40" i="22"/>
  <c r="I40" i="22" s="1"/>
  <c r="H41" i="22"/>
  <c r="H42" i="22"/>
  <c r="H43" i="22"/>
  <c r="H44" i="22"/>
  <c r="H45" i="22"/>
  <c r="H46" i="22"/>
  <c r="H47" i="22"/>
  <c r="H48" i="22"/>
  <c r="H49" i="22"/>
  <c r="H50" i="22"/>
  <c r="H51" i="22"/>
  <c r="H52" i="22"/>
  <c r="H53" i="22"/>
  <c r="H54" i="22"/>
  <c r="I54" i="22" s="1"/>
  <c r="H55" i="22"/>
  <c r="H56" i="22"/>
  <c r="H57" i="22"/>
  <c r="H58" i="22"/>
  <c r="H59" i="22"/>
  <c r="H60" i="22"/>
  <c r="H61" i="22"/>
  <c r="I61" i="22" s="1"/>
  <c r="H62" i="22"/>
  <c r="I62" i="22" s="1"/>
  <c r="H63" i="22"/>
  <c r="H64" i="22"/>
  <c r="H65" i="22"/>
  <c r="H66" i="22"/>
  <c r="H67" i="22"/>
  <c r="H68" i="22"/>
  <c r="I68" i="22" s="1"/>
  <c r="H69" i="22"/>
  <c r="I69" i="22" s="1"/>
  <c r="H70" i="22"/>
  <c r="I70" i="22" s="1"/>
  <c r="H71" i="22"/>
  <c r="I71" i="22" s="1"/>
  <c r="H72" i="22"/>
  <c r="H73" i="22"/>
  <c r="I73" i="22" s="1"/>
  <c r="H74" i="22"/>
  <c r="I74" i="22" s="1"/>
  <c r="H75" i="22"/>
  <c r="I75" i="22" s="1"/>
  <c r="H76" i="22"/>
  <c r="I76" i="22" s="1"/>
  <c r="H77" i="22"/>
  <c r="I77" i="22" s="1"/>
  <c r="H78" i="22"/>
  <c r="I78" i="22" s="1"/>
  <c r="H79" i="22"/>
  <c r="H80" i="22"/>
  <c r="H81" i="22"/>
  <c r="H82" i="22"/>
  <c r="H83" i="22"/>
  <c r="H84" i="22"/>
  <c r="H85" i="22"/>
  <c r="H86" i="22"/>
  <c r="H87" i="22"/>
  <c r="H88" i="22"/>
  <c r="H89" i="22"/>
  <c r="I89" i="22" s="1"/>
  <c r="H90" i="22"/>
  <c r="I90" i="22" s="1"/>
  <c r="H91" i="22"/>
  <c r="I91" i="22" s="1"/>
  <c r="H92" i="22"/>
  <c r="I92" i="22" s="1"/>
  <c r="H93" i="22"/>
  <c r="I93" i="22" s="1"/>
  <c r="H94" i="22"/>
  <c r="I94" i="22" s="1"/>
  <c r="H95" i="22"/>
  <c r="I95" i="22" s="1"/>
  <c r="H96" i="22"/>
  <c r="I96" i="22" s="1"/>
  <c r="H97" i="22"/>
  <c r="I97" i="22" s="1"/>
  <c r="H98" i="22"/>
  <c r="I98" i="22" s="1"/>
  <c r="H99" i="22"/>
  <c r="I99" i="22" s="1"/>
  <c r="H100" i="22"/>
  <c r="I100" i="22" s="1"/>
  <c r="H101" i="22"/>
  <c r="I101" i="22" s="1"/>
  <c r="H102" i="22"/>
  <c r="I102" i="22" s="1"/>
  <c r="H103" i="22"/>
  <c r="H104" i="22"/>
  <c r="H105" i="22"/>
  <c r="H106" i="22"/>
  <c r="I106" i="22" s="1"/>
  <c r="H107" i="22"/>
  <c r="I107" i="22" s="1"/>
  <c r="H108" i="22"/>
  <c r="H109" i="22"/>
  <c r="H110" i="22"/>
  <c r="I110" i="22" s="1"/>
  <c r="H111" i="22"/>
  <c r="H112" i="22"/>
  <c r="H113" i="22"/>
  <c r="H114" i="22"/>
  <c r="H115" i="22"/>
  <c r="H116" i="22"/>
  <c r="H117" i="22"/>
  <c r="H118" i="22"/>
  <c r="H119" i="22"/>
  <c r="I119" i="22" s="1"/>
  <c r="H120" i="22"/>
  <c r="I120" i="22" s="1"/>
  <c r="H121" i="22"/>
  <c r="I121" i="22" s="1"/>
  <c r="H122" i="22"/>
  <c r="I122" i="22" s="1"/>
  <c r="H123" i="22"/>
  <c r="I123" i="22" s="1"/>
  <c r="H124" i="22"/>
  <c r="I124" i="22" s="1"/>
  <c r="H125" i="22"/>
  <c r="I125" i="22" s="1"/>
  <c r="H126" i="22"/>
  <c r="H127" i="22"/>
  <c r="H128" i="22"/>
  <c r="H129" i="22"/>
  <c r="H130" i="22"/>
  <c r="H131" i="22"/>
  <c r="H132" i="22"/>
  <c r="H133" i="22"/>
  <c r="H134" i="22"/>
  <c r="H135" i="22"/>
  <c r="H136" i="22"/>
  <c r="H137" i="22"/>
  <c r="H138" i="22"/>
  <c r="H139" i="22"/>
  <c r="H140" i="22"/>
  <c r="H141" i="22"/>
  <c r="H142" i="22"/>
  <c r="H143" i="22"/>
  <c r="H144" i="22"/>
  <c r="H145" i="22"/>
  <c r="H146" i="22"/>
  <c r="H147" i="22"/>
  <c r="H148" i="22"/>
  <c r="H149" i="22"/>
  <c r="H150" i="22"/>
  <c r="I150" i="22" s="1"/>
  <c r="H151" i="22"/>
  <c r="I151" i="22" s="1"/>
  <c r="H152" i="22"/>
  <c r="I152" i="22" s="1"/>
  <c r="H153" i="22"/>
  <c r="H154" i="22"/>
  <c r="I154" i="22" s="1"/>
  <c r="H155" i="22"/>
  <c r="H156" i="22"/>
  <c r="I156" i="22" s="1"/>
  <c r="H157" i="22"/>
  <c r="H158" i="22"/>
  <c r="I158" i="22" s="1"/>
  <c r="H159" i="22"/>
  <c r="I159" i="22" s="1"/>
  <c r="H160" i="22"/>
  <c r="I160" i="22" s="1"/>
  <c r="H161" i="22"/>
  <c r="I161" i="22" s="1"/>
  <c r="H162" i="22"/>
  <c r="I162" i="22" s="1"/>
  <c r="H163" i="22"/>
  <c r="I163" i="22" s="1"/>
  <c r="H164" i="22"/>
  <c r="I164" i="22" s="1"/>
  <c r="H165" i="22"/>
  <c r="I165" i="22" s="1"/>
  <c r="H166" i="22"/>
  <c r="H167" i="22"/>
  <c r="H168" i="22"/>
  <c r="H169" i="22"/>
  <c r="I169" i="22" s="1"/>
  <c r="H170" i="22"/>
  <c r="I170" i="22" s="1"/>
  <c r="H171" i="22"/>
  <c r="I171" i="22" s="1"/>
  <c r="H172" i="22"/>
  <c r="I172" i="22" s="1"/>
  <c r="H173" i="22"/>
  <c r="I173" i="22" s="1"/>
  <c r="H174" i="22"/>
  <c r="H175" i="22"/>
  <c r="I175" i="22" s="1"/>
  <c r="H176" i="22"/>
  <c r="H177" i="22"/>
  <c r="H178" i="22"/>
  <c r="H179" i="22"/>
  <c r="H180" i="22"/>
  <c r="H181" i="22"/>
  <c r="H182" i="22"/>
  <c r="H183" i="22"/>
  <c r="H184" i="22"/>
  <c r="H185" i="22"/>
  <c r="H186" i="22"/>
  <c r="I186" i="22" s="1"/>
  <c r="H187" i="22"/>
  <c r="I187" i="22" s="1"/>
  <c r="H188" i="22"/>
  <c r="I188" i="22" s="1"/>
  <c r="H189" i="22"/>
  <c r="I189" i="22" s="1"/>
  <c r="H190" i="22"/>
  <c r="I190" i="22" s="1"/>
  <c r="H191" i="22"/>
  <c r="I191" i="22" s="1"/>
  <c r="H192" i="22"/>
  <c r="I192" i="22" s="1"/>
  <c r="H193" i="22"/>
  <c r="H194" i="22"/>
  <c r="H195" i="22"/>
  <c r="H196" i="22"/>
  <c r="I196" i="22" s="1"/>
  <c r="H197" i="22"/>
  <c r="I197" i="22" s="1"/>
  <c r="H198" i="22"/>
  <c r="I198" i="22" s="1"/>
  <c r="H199" i="22"/>
  <c r="I199" i="22" s="1"/>
  <c r="H200" i="22"/>
  <c r="I200" i="22" s="1"/>
  <c r="H201" i="22"/>
  <c r="I201" i="22" s="1"/>
  <c r="H202" i="22"/>
  <c r="I202" i="22" s="1"/>
  <c r="H203" i="22"/>
  <c r="I203" i="22" s="1"/>
  <c r="H204" i="22"/>
  <c r="I204" i="22" s="1"/>
  <c r="H205" i="22"/>
  <c r="I205" i="22" s="1"/>
  <c r="H206" i="22"/>
  <c r="I206" i="22" s="1"/>
  <c r="H207" i="22"/>
  <c r="I207" i="22" s="1"/>
  <c r="H208" i="22"/>
  <c r="I208" i="22" s="1"/>
  <c r="H209" i="22"/>
  <c r="H210" i="22"/>
  <c r="H211" i="22"/>
  <c r="H212" i="22"/>
  <c r="H213" i="22"/>
  <c r="H214" i="22"/>
  <c r="H215" i="22"/>
  <c r="H216" i="22"/>
  <c r="H217" i="22"/>
  <c r="H218" i="22"/>
  <c r="H219" i="22"/>
  <c r="H220" i="22"/>
  <c r="H221" i="22"/>
  <c r="H222" i="22"/>
  <c r="H223" i="22"/>
  <c r="H224" i="22"/>
  <c r="H225" i="22"/>
  <c r="H226" i="22"/>
  <c r="I226" i="22" s="1"/>
  <c r="H227" i="22"/>
  <c r="I227" i="22" s="1"/>
  <c r="H228" i="22"/>
  <c r="I228" i="22" s="1"/>
  <c r="H229" i="22"/>
  <c r="H230" i="22"/>
  <c r="H231" i="22"/>
  <c r="H232" i="22"/>
  <c r="H233" i="22"/>
  <c r="H234" i="22"/>
  <c r="H235" i="22"/>
  <c r="H236" i="22"/>
  <c r="H237" i="22"/>
  <c r="H238" i="22"/>
  <c r="H239" i="22"/>
  <c r="H240" i="22"/>
  <c r="H241" i="22"/>
  <c r="H242" i="22"/>
  <c r="H243" i="22"/>
  <c r="H244" i="22"/>
  <c r="H245" i="22"/>
  <c r="H246" i="22"/>
  <c r="H247" i="22"/>
  <c r="H248" i="22"/>
  <c r="H249" i="22"/>
  <c r="H250" i="22"/>
  <c r="H251" i="22"/>
  <c r="H252" i="22"/>
  <c r="H253" i="22"/>
  <c r="H254" i="22"/>
  <c r="H255" i="22"/>
  <c r="H256" i="22"/>
  <c r="H257" i="22"/>
  <c r="H258" i="22"/>
  <c r="H259" i="22"/>
  <c r="H260" i="22"/>
  <c r="H261" i="22"/>
  <c r="H262" i="22"/>
  <c r="H263" i="22"/>
  <c r="H264" i="22"/>
  <c r="H265" i="22"/>
  <c r="H266" i="22"/>
  <c r="H267" i="22"/>
  <c r="H268" i="22"/>
  <c r="H269" i="22"/>
  <c r="I269" i="22" s="1"/>
  <c r="H270" i="22"/>
  <c r="I270" i="22" s="1"/>
  <c r="H271" i="22"/>
  <c r="I271" i="22" s="1"/>
  <c r="H272" i="22"/>
  <c r="I272" i="22" s="1"/>
  <c r="H1" i="22"/>
  <c r="C72" i="22"/>
  <c r="C107" i="22"/>
  <c r="C142" i="22"/>
  <c r="C143" i="22"/>
  <c r="B3" i="22"/>
  <c r="C3" i="22" s="1"/>
  <c r="B4" i="22"/>
  <c r="C4" i="22" s="1"/>
  <c r="B5" i="22"/>
  <c r="C5" i="22" s="1"/>
  <c r="B6" i="22"/>
  <c r="B7" i="22"/>
  <c r="C7" i="22" s="1"/>
  <c r="B8" i="22"/>
  <c r="B9" i="22"/>
  <c r="C9" i="22" s="1"/>
  <c r="B10" i="22"/>
  <c r="B11" i="22"/>
  <c r="B12" i="22"/>
  <c r="C12" i="22" s="1"/>
  <c r="B13" i="22"/>
  <c r="C13" i="22" s="1"/>
  <c r="B14" i="22"/>
  <c r="C14" i="22" s="1"/>
  <c r="B15" i="22"/>
  <c r="C15" i="22" s="1"/>
  <c r="B16" i="22"/>
  <c r="B17" i="22"/>
  <c r="C17" i="22" s="1"/>
  <c r="B18" i="22"/>
  <c r="C18" i="22" s="1"/>
  <c r="B19" i="22"/>
  <c r="C19" i="22" s="1"/>
  <c r="B20" i="22"/>
  <c r="B21" i="22"/>
  <c r="B22" i="22"/>
  <c r="C22" i="22" s="1"/>
  <c r="B23" i="22"/>
  <c r="C23" i="22" s="1"/>
  <c r="B24" i="22"/>
  <c r="C24" i="22" s="1"/>
  <c r="B25" i="22"/>
  <c r="C25" i="22" s="1"/>
  <c r="B26" i="22"/>
  <c r="C26" i="22" s="1"/>
  <c r="B27" i="22"/>
  <c r="B28" i="22"/>
  <c r="B29" i="22"/>
  <c r="B30" i="22"/>
  <c r="C30" i="22" s="1"/>
  <c r="B31" i="22"/>
  <c r="C31" i="22" s="1"/>
  <c r="B32" i="22"/>
  <c r="C32" i="22" s="1"/>
  <c r="B33" i="22"/>
  <c r="B34" i="22"/>
  <c r="B35" i="22"/>
  <c r="B36" i="22"/>
  <c r="B37" i="22"/>
  <c r="B38" i="22"/>
  <c r="B39" i="22"/>
  <c r="B40" i="22"/>
  <c r="B41" i="22"/>
  <c r="C41" i="22" s="1"/>
  <c r="B42" i="22"/>
  <c r="C42" i="22" s="1"/>
  <c r="B43" i="22"/>
  <c r="C43" i="22" s="1"/>
  <c r="B44" i="22"/>
  <c r="C44" i="22" s="1"/>
  <c r="B45" i="22"/>
  <c r="C45" i="22" s="1"/>
  <c r="B46" i="22"/>
  <c r="C46" i="22" s="1"/>
  <c r="B47" i="22"/>
  <c r="C47" i="22" s="1"/>
  <c r="B48" i="22"/>
  <c r="C48" i="22" s="1"/>
  <c r="B49" i="22"/>
  <c r="C49" i="22" s="1"/>
  <c r="B50" i="22"/>
  <c r="C50" i="22" s="1"/>
  <c r="B51" i="22"/>
  <c r="C51" i="22" s="1"/>
  <c r="B52" i="22"/>
  <c r="C52" i="22" s="1"/>
  <c r="B53" i="22"/>
  <c r="C53" i="22" s="1"/>
  <c r="B54" i="22"/>
  <c r="B55" i="22"/>
  <c r="B56" i="22"/>
  <c r="B57" i="22"/>
  <c r="B58" i="22"/>
  <c r="B59" i="22"/>
  <c r="B60" i="22"/>
  <c r="B61" i="22"/>
  <c r="B62" i="22"/>
  <c r="B63" i="22"/>
  <c r="B64" i="22"/>
  <c r="B65" i="22"/>
  <c r="B66" i="22"/>
  <c r="B67" i="22"/>
  <c r="B68" i="22"/>
  <c r="C68" i="22" s="1"/>
  <c r="B69" i="22"/>
  <c r="C69" i="22" s="1"/>
  <c r="B70" i="22"/>
  <c r="C70" i="22" s="1"/>
  <c r="B71" i="22"/>
  <c r="C71" i="22" s="1"/>
  <c r="B72" i="22"/>
  <c r="B73" i="22"/>
  <c r="B74" i="22"/>
  <c r="B75" i="22"/>
  <c r="B76" i="22"/>
  <c r="B77" i="22"/>
  <c r="B78" i="22"/>
  <c r="B79" i="22"/>
  <c r="C79" i="22" s="1"/>
  <c r="B80" i="22"/>
  <c r="B81" i="22"/>
  <c r="B82" i="22"/>
  <c r="B83" i="22"/>
  <c r="B84" i="22"/>
  <c r="B85" i="22"/>
  <c r="B86" i="22"/>
  <c r="B87" i="22"/>
  <c r="B88" i="22"/>
  <c r="B89" i="22"/>
  <c r="C89" i="22" s="1"/>
  <c r="B90" i="22"/>
  <c r="C90" i="22" s="1"/>
  <c r="B91" i="22"/>
  <c r="C91" i="22" s="1"/>
  <c r="B92" i="22"/>
  <c r="C92" i="22" s="1"/>
  <c r="B93" i="22"/>
  <c r="C93" i="22" s="1"/>
  <c r="B94" i="22"/>
  <c r="C94" i="22" s="1"/>
  <c r="B95" i="22"/>
  <c r="C95" i="22" s="1"/>
  <c r="B96" i="22"/>
  <c r="C96" i="22" s="1"/>
  <c r="B97" i="22"/>
  <c r="C97" i="22" s="1"/>
  <c r="B98" i="22"/>
  <c r="C98" i="22" s="1"/>
  <c r="B99" i="22"/>
  <c r="C99" i="22" s="1"/>
  <c r="B100" i="22"/>
  <c r="C100" i="22" s="1"/>
  <c r="B101" i="22"/>
  <c r="C101" i="22" s="1"/>
  <c r="B102" i="22"/>
  <c r="B103" i="22"/>
  <c r="B104" i="22"/>
  <c r="B105" i="22"/>
  <c r="B106" i="22"/>
  <c r="C106" i="22" s="1"/>
  <c r="B107" i="22"/>
  <c r="B108" i="22"/>
  <c r="C108" i="22" s="1"/>
  <c r="B109" i="22"/>
  <c r="C109" i="22" s="1"/>
  <c r="B110" i="22"/>
  <c r="C110" i="22" s="1"/>
  <c r="B111" i="22"/>
  <c r="C111" i="22" s="1"/>
  <c r="B112" i="22"/>
  <c r="C112" i="22" s="1"/>
  <c r="B113" i="22"/>
  <c r="C113" i="22" s="1"/>
  <c r="B114" i="22"/>
  <c r="C114" i="22" s="1"/>
  <c r="B115" i="22"/>
  <c r="C115" i="22" s="1"/>
  <c r="B116" i="22"/>
  <c r="C116" i="22" s="1"/>
  <c r="B117" i="22"/>
  <c r="B118" i="22"/>
  <c r="B119" i="22"/>
  <c r="C119" i="22" s="1"/>
  <c r="B120" i="22"/>
  <c r="C120" i="22" s="1"/>
  <c r="B121" i="22"/>
  <c r="B122" i="22"/>
  <c r="B123" i="22"/>
  <c r="B124" i="22"/>
  <c r="C124" i="22" s="1"/>
  <c r="B125" i="22"/>
  <c r="C125" i="22" s="1"/>
  <c r="B126" i="22"/>
  <c r="C126" i="22" s="1"/>
  <c r="B127" i="22"/>
  <c r="C127" i="22" s="1"/>
  <c r="B128" i="22"/>
  <c r="C128" i="22" s="1"/>
  <c r="B129" i="22"/>
  <c r="C129" i="22" s="1"/>
  <c r="B130" i="22"/>
  <c r="C130" i="22" s="1"/>
  <c r="B131" i="22"/>
  <c r="C131" i="22" s="1"/>
  <c r="B132" i="22"/>
  <c r="C132" i="22" s="1"/>
  <c r="B133" i="22"/>
  <c r="C133" i="22" s="1"/>
  <c r="B134" i="22"/>
  <c r="C134" i="22" s="1"/>
  <c r="B135" i="22"/>
  <c r="C135" i="22" s="1"/>
  <c r="B136" i="22"/>
  <c r="C136" i="22" s="1"/>
  <c r="B137" i="22"/>
  <c r="C137" i="22" s="1"/>
  <c r="B138" i="22"/>
  <c r="C138" i="22" s="1"/>
  <c r="B139" i="22"/>
  <c r="C139" i="22" s="1"/>
  <c r="B140" i="22"/>
  <c r="C140" i="22" s="1"/>
  <c r="B141" i="22"/>
  <c r="C141" i="22" s="1"/>
  <c r="B142" i="22"/>
  <c r="B143" i="22"/>
  <c r="B144" i="22"/>
  <c r="C144" i="22" s="1"/>
  <c r="B145" i="22"/>
  <c r="C145" i="22" s="1"/>
  <c r="B146" i="22"/>
  <c r="C146" i="22" s="1"/>
  <c r="B147" i="22"/>
  <c r="C147" i="22" s="1"/>
  <c r="B148" i="22"/>
  <c r="C148" i="22" s="1"/>
  <c r="B149" i="22"/>
  <c r="C149" i="22" s="1"/>
  <c r="B150" i="22"/>
  <c r="B151" i="22"/>
  <c r="B152" i="22"/>
  <c r="B153" i="22"/>
  <c r="B154" i="22"/>
  <c r="B155" i="22"/>
  <c r="B156" i="22"/>
  <c r="B157" i="22"/>
  <c r="B158" i="22"/>
  <c r="B159" i="22"/>
  <c r="B160" i="22"/>
  <c r="B161" i="22"/>
  <c r="B162" i="22"/>
  <c r="B163" i="22"/>
  <c r="B164" i="22"/>
  <c r="B165" i="22"/>
  <c r="B166" i="22"/>
  <c r="B167" i="22"/>
  <c r="B168" i="22"/>
  <c r="B169" i="22"/>
  <c r="B170" i="22"/>
  <c r="B171" i="22"/>
  <c r="B172" i="22"/>
  <c r="B173" i="22"/>
  <c r="B174" i="22"/>
  <c r="B175" i="22"/>
  <c r="B176" i="22"/>
  <c r="B177" i="22"/>
  <c r="B178" i="22"/>
  <c r="B179" i="22"/>
  <c r="B180" i="22"/>
  <c r="B181" i="22"/>
  <c r="B182" i="22"/>
  <c r="B183" i="22"/>
  <c r="B184" i="22"/>
  <c r="B185" i="22"/>
  <c r="B186" i="22"/>
  <c r="C186" i="22" s="1"/>
  <c r="B187" i="22"/>
  <c r="C187" i="22" s="1"/>
  <c r="B188" i="22"/>
  <c r="C188" i="22" s="1"/>
  <c r="B189" i="22"/>
  <c r="B190" i="22"/>
  <c r="B191" i="22"/>
  <c r="B192" i="22"/>
  <c r="B193" i="22"/>
  <c r="C193" i="22" s="1"/>
  <c r="B194" i="22"/>
  <c r="C194" i="22" s="1"/>
  <c r="B195" i="22"/>
  <c r="C195" i="22" s="1"/>
  <c r="B196" i="22"/>
  <c r="C196" i="22" s="1"/>
  <c r="B197" i="22"/>
  <c r="C197" i="22" s="1"/>
  <c r="B198" i="22"/>
  <c r="C198" i="22" s="1"/>
  <c r="B199" i="22"/>
  <c r="C199" i="22" s="1"/>
  <c r="B200" i="22"/>
  <c r="C200" i="22" s="1"/>
  <c r="B201" i="22"/>
  <c r="C201" i="22" s="1"/>
  <c r="B202" i="22"/>
  <c r="B203" i="22"/>
  <c r="B204" i="22"/>
  <c r="B205" i="22"/>
  <c r="B206" i="22"/>
  <c r="B207" i="22"/>
  <c r="B208" i="22"/>
  <c r="B209" i="22"/>
  <c r="C209" i="22" s="1"/>
  <c r="B210" i="22"/>
  <c r="C210" i="22" s="1"/>
  <c r="B211" i="22"/>
  <c r="C211" i="22" s="1"/>
  <c r="B212" i="22"/>
  <c r="C212" i="22" s="1"/>
  <c r="B213" i="22"/>
  <c r="C213" i="22" s="1"/>
  <c r="B214" i="22"/>
  <c r="C214" i="22" s="1"/>
  <c r="B215" i="22"/>
  <c r="C215" i="22" s="1"/>
  <c r="B216" i="22"/>
  <c r="C216" i="22" s="1"/>
  <c r="B217" i="22"/>
  <c r="C217" i="22" s="1"/>
  <c r="B218" i="22"/>
  <c r="C218" i="22" s="1"/>
  <c r="B219" i="22"/>
  <c r="C219" i="22" s="1"/>
  <c r="B220" i="22"/>
  <c r="C220" i="22" s="1"/>
  <c r="B221" i="22"/>
  <c r="C221" i="22" s="1"/>
  <c r="B222" i="22"/>
  <c r="C222" i="22" s="1"/>
  <c r="B223" i="22"/>
  <c r="C223" i="22" s="1"/>
  <c r="B224" i="22"/>
  <c r="C224" i="22" s="1"/>
  <c r="B225" i="22"/>
  <c r="C225" i="22" s="1"/>
  <c r="B226" i="22"/>
  <c r="B227" i="22"/>
  <c r="B228" i="22"/>
  <c r="B229" i="22"/>
  <c r="C229" i="22" s="1"/>
  <c r="B230" i="22"/>
  <c r="C230" i="22" s="1"/>
  <c r="B231" i="22"/>
  <c r="C231" i="22" s="1"/>
  <c r="B232" i="22"/>
  <c r="C232" i="22" s="1"/>
  <c r="B233" i="22"/>
  <c r="C233" i="22" s="1"/>
  <c r="B234" i="22"/>
  <c r="C234" i="22" s="1"/>
  <c r="B235" i="22"/>
  <c r="C235" i="22" s="1"/>
  <c r="B236" i="22"/>
  <c r="C236" i="22" s="1"/>
  <c r="B237" i="22"/>
  <c r="C237" i="22" s="1"/>
  <c r="B238" i="22"/>
  <c r="C238" i="22" s="1"/>
  <c r="B239" i="22"/>
  <c r="C239" i="22" s="1"/>
  <c r="B240" i="22"/>
  <c r="C240" i="22" s="1"/>
  <c r="B241" i="22"/>
  <c r="C241" i="22" s="1"/>
  <c r="B242" i="22"/>
  <c r="C242" i="22" s="1"/>
  <c r="B243" i="22"/>
  <c r="C243" i="22" s="1"/>
  <c r="B244" i="22"/>
  <c r="C244" i="22" s="1"/>
  <c r="B245" i="22"/>
  <c r="C245" i="22" s="1"/>
  <c r="B246" i="22"/>
  <c r="C246" i="22" s="1"/>
  <c r="B247" i="22"/>
  <c r="C247" i="22" s="1"/>
  <c r="B248" i="22"/>
  <c r="C248" i="22" s="1"/>
  <c r="B249" i="22"/>
  <c r="C249" i="22" s="1"/>
  <c r="B250" i="22"/>
  <c r="C250" i="22" s="1"/>
  <c r="B251" i="22"/>
  <c r="C251" i="22" s="1"/>
  <c r="B252" i="22"/>
  <c r="C252" i="22" s="1"/>
  <c r="B253" i="22"/>
  <c r="C253" i="22" s="1"/>
  <c r="B254" i="22"/>
  <c r="C254" i="22" s="1"/>
  <c r="B255" i="22"/>
  <c r="C255" i="22" s="1"/>
  <c r="B256" i="22"/>
  <c r="C256" i="22" s="1"/>
  <c r="B257" i="22"/>
  <c r="C257" i="22" s="1"/>
  <c r="B258" i="22"/>
  <c r="C258" i="22" s="1"/>
  <c r="B259" i="22"/>
  <c r="C259" i="22" s="1"/>
  <c r="B260" i="22"/>
  <c r="C260" i="22" s="1"/>
  <c r="B261" i="22"/>
  <c r="C261" i="22" s="1"/>
  <c r="B262" i="22"/>
  <c r="C262" i="22" s="1"/>
  <c r="B263" i="22"/>
  <c r="C263" i="22" s="1"/>
  <c r="B264" i="22"/>
  <c r="C264" i="22" s="1"/>
  <c r="B265" i="22"/>
  <c r="C265" i="22" s="1"/>
  <c r="B266" i="22"/>
  <c r="C266" i="22" s="1"/>
  <c r="B267" i="22"/>
  <c r="C267" i="22" s="1"/>
  <c r="B268" i="22"/>
  <c r="C268" i="22" s="1"/>
  <c r="B269" i="22"/>
  <c r="C269" i="22" s="1"/>
  <c r="B270" i="22"/>
  <c r="C270" i="22" s="1"/>
  <c r="B271" i="22"/>
  <c r="B272" i="22"/>
  <c r="B2" i="22"/>
  <c r="B1" i="22"/>
  <c r="G185" i="22"/>
  <c r="G184" i="22"/>
  <c r="G183" i="22"/>
  <c r="I183" i="22" s="1"/>
  <c r="G182" i="22"/>
  <c r="G181" i="22"/>
  <c r="G180" i="22"/>
  <c r="G179" i="22"/>
  <c r="G178" i="22"/>
  <c r="G177" i="22"/>
  <c r="G176" i="22"/>
  <c r="G174" i="22"/>
  <c r="G168" i="22"/>
  <c r="G167" i="22"/>
  <c r="I167" i="22" s="1"/>
  <c r="G166" i="22"/>
  <c r="A118" i="22"/>
  <c r="C118" i="22" s="1"/>
  <c r="A117" i="22"/>
  <c r="C117" i="22" s="1"/>
  <c r="G109" i="22"/>
  <c r="G108" i="22"/>
  <c r="G105" i="22"/>
  <c r="G104" i="22"/>
  <c r="G103" i="22"/>
  <c r="G88" i="22"/>
  <c r="A88" i="22"/>
  <c r="G87" i="22"/>
  <c r="A87" i="22"/>
  <c r="C87" i="22" s="1"/>
  <c r="G86" i="22"/>
  <c r="A86" i="22"/>
  <c r="G85" i="22"/>
  <c r="A85" i="22"/>
  <c r="G84" i="22"/>
  <c r="G83" i="22"/>
  <c r="G82" i="22"/>
  <c r="G81" i="22"/>
  <c r="G80" i="22"/>
  <c r="I80" i="22" s="1"/>
  <c r="G67" i="22"/>
  <c r="G66" i="22"/>
  <c r="G65" i="22"/>
  <c r="G64" i="22"/>
  <c r="G63" i="22"/>
  <c r="G60" i="22"/>
  <c r="G59" i="22"/>
  <c r="G58" i="22"/>
  <c r="G57" i="22"/>
  <c r="I57" i="22" s="1"/>
  <c r="G56" i="22"/>
  <c r="A40" i="22"/>
  <c r="G39" i="22"/>
  <c r="A39" i="22"/>
  <c r="G38" i="22"/>
  <c r="A38" i="22"/>
  <c r="G37" i="22"/>
  <c r="A37" i="22"/>
  <c r="G36" i="22"/>
  <c r="A36" i="22"/>
  <c r="G35" i="22"/>
  <c r="A35" i="22"/>
  <c r="C35" i="22" s="1"/>
  <c r="A34" i="22"/>
  <c r="G33" i="22"/>
  <c r="A33" i="22"/>
  <c r="C33" i="22" s="1"/>
  <c r="G29" i="22"/>
  <c r="G28" i="22"/>
  <c r="G27" i="22"/>
  <c r="I27" i="22" s="1"/>
  <c r="G20" i="22"/>
  <c r="A11" i="22"/>
  <c r="A10" i="22"/>
  <c r="A8" i="22"/>
  <c r="A6" i="22"/>
  <c r="L265" i="21"/>
  <c r="L264" i="21"/>
  <c r="L263" i="21"/>
  <c r="L262" i="21"/>
  <c r="L261" i="21"/>
  <c r="L260" i="21"/>
  <c r="L259" i="21"/>
  <c r="L258" i="21"/>
  <c r="L257" i="21"/>
  <c r="L256" i="21"/>
  <c r="L254" i="21"/>
  <c r="L248" i="21"/>
  <c r="L247" i="21"/>
  <c r="L246" i="21"/>
  <c r="K197" i="21"/>
  <c r="K181" i="21"/>
  <c r="L268" i="21"/>
  <c r="L144" i="21"/>
  <c r="L267" i="21"/>
  <c r="L143" i="21"/>
  <c r="L212" i="21"/>
  <c r="L139" i="21"/>
  <c r="K139" i="21"/>
  <c r="L138" i="21"/>
  <c r="K138" i="21"/>
  <c r="L137" i="21"/>
  <c r="K137" i="21"/>
  <c r="L136" i="21"/>
  <c r="K136" i="21"/>
  <c r="L88" i="21"/>
  <c r="L133" i="21"/>
  <c r="L151" i="21"/>
  <c r="L87" i="21"/>
  <c r="L86" i="21"/>
  <c r="L187" i="21"/>
  <c r="L186" i="21"/>
  <c r="L185" i="21"/>
  <c r="L208" i="21"/>
  <c r="L207" i="21"/>
  <c r="L184" i="21"/>
  <c r="L183" i="21"/>
  <c r="L182" i="21"/>
  <c r="L205" i="21"/>
  <c r="L204" i="21"/>
  <c r="K202" i="21"/>
  <c r="L201" i="21"/>
  <c r="K201" i="21"/>
  <c r="L41" i="21"/>
  <c r="K41" i="21"/>
  <c r="L60" i="21"/>
  <c r="K60" i="21"/>
  <c r="L40" i="21"/>
  <c r="K40" i="21"/>
  <c r="L200" i="21"/>
  <c r="K200" i="21"/>
  <c r="K229" i="21"/>
  <c r="L59" i="21"/>
  <c r="K59" i="21"/>
  <c r="L178" i="21"/>
  <c r="L177" i="21"/>
  <c r="L67" i="21"/>
  <c r="L38" i="21"/>
  <c r="K266" i="21"/>
  <c r="K69" i="21"/>
  <c r="K97" i="21"/>
  <c r="K10" i="21"/>
  <c r="A3" i="18"/>
  <c r="A4" i="18" s="1"/>
  <c r="A5" i="18" s="1"/>
  <c r="A6" i="18" s="1"/>
  <c r="A7" i="18" s="1"/>
  <c r="A8" i="18" s="1"/>
  <c r="A9" i="18" s="1"/>
  <c r="A10" i="18" s="1"/>
  <c r="A11" i="18" s="1"/>
  <c r="A12" i="18" s="1"/>
  <c r="A13" i="18" s="1"/>
  <c r="A14" i="18" s="1"/>
  <c r="A15" i="18" s="1"/>
  <c r="A16" i="18" s="1"/>
  <c r="A17" i="18" s="1"/>
  <c r="A18" i="18" s="1"/>
  <c r="A19" i="18" s="1"/>
  <c r="A20" i="18" s="1"/>
  <c r="A21" i="18" s="1"/>
  <c r="A22" i="18" s="1"/>
  <c r="A23" i="18" s="1"/>
  <c r="A24" i="18" s="1"/>
  <c r="A25" i="18" s="1"/>
  <c r="A26" i="18" s="1"/>
  <c r="A27" i="18" s="1"/>
  <c r="A28" i="18" s="1"/>
  <c r="A29" i="18" s="1"/>
  <c r="A30" i="18" s="1"/>
  <c r="A31" i="18" s="1"/>
  <c r="A32" i="18" s="1"/>
  <c r="A33" i="18" s="1"/>
  <c r="A34" i="18" s="1"/>
  <c r="A35" i="18" s="1"/>
  <c r="A36" i="18" s="1"/>
  <c r="A37" i="18" s="1"/>
  <c r="A38" i="18" s="1"/>
  <c r="A39" i="18" s="1"/>
  <c r="A40" i="18" s="1"/>
  <c r="A41" i="18" s="1"/>
  <c r="A42" i="18" s="1"/>
  <c r="A43" i="18" s="1"/>
  <c r="A44" i="18" s="1"/>
  <c r="A45" i="18" s="1"/>
  <c r="A46" i="18" s="1"/>
  <c r="A47" i="18" s="1"/>
  <c r="A48" i="18" s="1"/>
  <c r="A49" i="18" s="1"/>
  <c r="A50" i="18" s="1"/>
  <c r="A51" i="18" s="1"/>
  <c r="A52" i="18" s="1"/>
  <c r="A53" i="18" s="1"/>
  <c r="A54" i="18" s="1"/>
  <c r="A55" i="18" s="1"/>
  <c r="A56" i="18" s="1"/>
  <c r="A57" i="18" s="1"/>
  <c r="A58" i="18" s="1"/>
  <c r="A59" i="18" s="1"/>
  <c r="A60" i="18" s="1"/>
  <c r="L27" i="6"/>
  <c r="E26" i="19"/>
  <c r="E27" i="19"/>
  <c r="E28" i="19"/>
  <c r="E29" i="19"/>
  <c r="E30" i="19"/>
  <c r="E31" i="19"/>
  <c r="E32" i="19"/>
  <c r="E33" i="19"/>
  <c r="E34" i="19"/>
  <c r="E35" i="19"/>
  <c r="E36" i="19"/>
  <c r="E37" i="19"/>
  <c r="E38" i="19"/>
  <c r="E39" i="19"/>
  <c r="E40" i="19"/>
  <c r="E41" i="19"/>
  <c r="E42" i="19"/>
  <c r="E43" i="19"/>
  <c r="E44" i="19"/>
  <c r="E45" i="19"/>
  <c r="E46" i="19"/>
  <c r="E47" i="19"/>
  <c r="E48" i="19"/>
  <c r="E49" i="19"/>
  <c r="E50" i="19"/>
  <c r="E51" i="19"/>
  <c r="E52" i="19"/>
  <c r="E53" i="19"/>
  <c r="E54" i="19"/>
  <c r="E55" i="19"/>
  <c r="E56" i="19"/>
  <c r="E57" i="19"/>
  <c r="E58" i="19"/>
  <c r="E59" i="19"/>
  <c r="E60" i="19"/>
  <c r="E61" i="19"/>
  <c r="E62" i="19"/>
  <c r="E63" i="19"/>
  <c r="E64" i="19"/>
  <c r="E65" i="19"/>
  <c r="E66" i="19"/>
  <c r="E67" i="19"/>
  <c r="E68" i="19"/>
  <c r="E69" i="19"/>
  <c r="E70" i="19"/>
  <c r="E71" i="19"/>
  <c r="E72" i="19"/>
  <c r="E73" i="19"/>
  <c r="E74" i="19"/>
  <c r="E75" i="19"/>
  <c r="E76" i="19"/>
  <c r="E77" i="19"/>
  <c r="E78" i="19"/>
  <c r="E79" i="19"/>
  <c r="E80" i="19"/>
  <c r="E81" i="19"/>
  <c r="E82" i="19"/>
  <c r="E83" i="19"/>
  <c r="E84" i="19"/>
  <c r="E85" i="19"/>
  <c r="E86" i="19"/>
  <c r="E87" i="19"/>
  <c r="E88" i="19"/>
  <c r="E89" i="19"/>
  <c r="E90" i="19"/>
  <c r="E91" i="19"/>
  <c r="E92" i="19"/>
  <c r="E93" i="19"/>
  <c r="E94" i="19"/>
  <c r="E95" i="19"/>
  <c r="E96" i="19"/>
  <c r="E97" i="19"/>
  <c r="E98" i="19"/>
  <c r="E99" i="19"/>
  <c r="E100" i="19"/>
  <c r="E101" i="19"/>
  <c r="E102" i="19"/>
  <c r="E103" i="19"/>
  <c r="E104" i="19"/>
  <c r="E105" i="19"/>
  <c r="E106" i="19"/>
  <c r="E107" i="19"/>
  <c r="E108" i="19"/>
  <c r="E109" i="19"/>
  <c r="E110" i="19"/>
  <c r="E111" i="19"/>
  <c r="E112" i="19"/>
  <c r="E113" i="19"/>
  <c r="E114" i="19"/>
  <c r="E115" i="19"/>
  <c r="E116" i="19"/>
  <c r="E117" i="19"/>
  <c r="E118" i="19"/>
  <c r="E119" i="19"/>
  <c r="E120" i="19"/>
  <c r="E121" i="19"/>
  <c r="E122" i="19"/>
  <c r="E123" i="19"/>
  <c r="E124" i="19"/>
  <c r="E125" i="19"/>
  <c r="E126" i="19"/>
  <c r="E127" i="19"/>
  <c r="E128" i="19"/>
  <c r="E129" i="19"/>
  <c r="E130" i="19"/>
  <c r="E131" i="19"/>
  <c r="E132" i="19"/>
  <c r="E133" i="19"/>
  <c r="E134" i="19"/>
  <c r="E135" i="19"/>
  <c r="E136" i="19"/>
  <c r="E137" i="19"/>
  <c r="E138" i="19"/>
  <c r="E139" i="19"/>
  <c r="E140" i="19"/>
  <c r="E141" i="19"/>
  <c r="E142" i="19"/>
  <c r="E143" i="19"/>
  <c r="E144" i="19"/>
  <c r="E145" i="19"/>
  <c r="E146" i="19"/>
  <c r="E147" i="19"/>
  <c r="E148" i="19"/>
  <c r="E149" i="19"/>
  <c r="E150" i="19"/>
  <c r="E151" i="19"/>
  <c r="E152" i="19"/>
  <c r="E153" i="19"/>
  <c r="E154" i="19"/>
  <c r="E155" i="19"/>
  <c r="E156" i="19"/>
  <c r="E157" i="19"/>
  <c r="E158" i="19"/>
  <c r="E159" i="19"/>
  <c r="E160" i="19"/>
  <c r="E161" i="19"/>
  <c r="E162" i="19"/>
  <c r="E163" i="19"/>
  <c r="E164" i="19"/>
  <c r="E165" i="19"/>
  <c r="E166" i="19"/>
  <c r="E167" i="19"/>
  <c r="E168" i="19"/>
  <c r="E169" i="19"/>
  <c r="E170" i="19"/>
  <c r="E171" i="19"/>
  <c r="E172" i="19"/>
  <c r="E173" i="19"/>
  <c r="E174" i="19"/>
  <c r="E175" i="19"/>
  <c r="E176" i="19"/>
  <c r="E177" i="19"/>
  <c r="E178" i="19"/>
  <c r="E179" i="19"/>
  <c r="E180" i="19"/>
  <c r="E181" i="19"/>
  <c r="E182" i="19"/>
  <c r="E183" i="19"/>
  <c r="E184" i="19"/>
  <c r="E185" i="19"/>
  <c r="E186" i="19"/>
  <c r="E187" i="19"/>
  <c r="E188" i="19"/>
  <c r="E189" i="19"/>
  <c r="E190" i="19"/>
  <c r="E191" i="19"/>
  <c r="E192" i="19"/>
  <c r="E193" i="19"/>
  <c r="E194" i="19"/>
  <c r="E195" i="19"/>
  <c r="E196" i="19"/>
  <c r="E197" i="19"/>
  <c r="E198" i="19"/>
  <c r="E199" i="19"/>
  <c r="E200" i="19"/>
  <c r="E201" i="19"/>
  <c r="E202" i="19"/>
  <c r="E203" i="19"/>
  <c r="E204" i="19"/>
  <c r="E205" i="19"/>
  <c r="E206" i="19"/>
  <c r="E207" i="19"/>
  <c r="E208" i="19"/>
  <c r="E209" i="19"/>
  <c r="E210" i="19"/>
  <c r="E211" i="19"/>
  <c r="E212" i="19"/>
  <c r="E213" i="19"/>
  <c r="E214" i="19"/>
  <c r="E215" i="19"/>
  <c r="E216" i="19"/>
  <c r="E217" i="19"/>
  <c r="E218" i="19"/>
  <c r="E219" i="19"/>
  <c r="E220" i="19"/>
  <c r="E221" i="19"/>
  <c r="E222" i="19"/>
  <c r="E223" i="19"/>
  <c r="E224" i="19"/>
  <c r="E225" i="19"/>
  <c r="E226" i="19"/>
  <c r="E227" i="19"/>
  <c r="E228" i="19"/>
  <c r="E229" i="19"/>
  <c r="E230" i="19"/>
  <c r="E231" i="19"/>
  <c r="E232" i="19"/>
  <c r="E233" i="19"/>
  <c r="E234" i="19"/>
  <c r="E235" i="19"/>
  <c r="E236" i="19"/>
  <c r="E237" i="19"/>
  <c r="E238" i="19"/>
  <c r="E239" i="19"/>
  <c r="E240" i="19"/>
  <c r="E241" i="19"/>
  <c r="E242" i="19"/>
  <c r="E243" i="19"/>
  <c r="E244" i="19"/>
  <c r="E245" i="19"/>
  <c r="E246" i="19"/>
  <c r="E247" i="19"/>
  <c r="E248" i="19"/>
  <c r="E249" i="19"/>
  <c r="E250" i="19"/>
  <c r="E251" i="19"/>
  <c r="E252" i="19"/>
  <c r="E253" i="19"/>
  <c r="E254" i="19"/>
  <c r="E255" i="19"/>
  <c r="E256" i="19"/>
  <c r="E257" i="19"/>
  <c r="E258" i="19"/>
  <c r="E259" i="19"/>
  <c r="E260" i="19"/>
  <c r="E261" i="19"/>
  <c r="E262" i="19"/>
  <c r="E263" i="19"/>
  <c r="E264" i="19"/>
  <c r="E265" i="19"/>
  <c r="E266" i="19"/>
  <c r="E267" i="19"/>
  <c r="E268" i="19"/>
  <c r="E18" i="19"/>
  <c r="E19" i="19"/>
  <c r="E20" i="19"/>
  <c r="E21" i="19"/>
  <c r="E22" i="19"/>
  <c r="E23" i="19"/>
  <c r="E24" i="19"/>
  <c r="E25" i="19"/>
  <c r="E3" i="19"/>
  <c r="E4" i="19"/>
  <c r="E5" i="19"/>
  <c r="E6" i="19"/>
  <c r="E7" i="19"/>
  <c r="E8" i="19"/>
  <c r="E9" i="19"/>
  <c r="E10" i="19"/>
  <c r="E11" i="19"/>
  <c r="E12" i="19"/>
  <c r="E13" i="19"/>
  <c r="E14" i="19"/>
  <c r="E15" i="19"/>
  <c r="E16" i="19"/>
  <c r="E17" i="19"/>
  <c r="E2" i="19"/>
  <c r="G185" i="19"/>
  <c r="G184" i="19"/>
  <c r="G183" i="19"/>
  <c r="G182" i="19"/>
  <c r="G181" i="19"/>
  <c r="G180" i="19"/>
  <c r="G179" i="19"/>
  <c r="G178" i="19"/>
  <c r="G177" i="19"/>
  <c r="G176" i="19"/>
  <c r="G174" i="19"/>
  <c r="G168" i="19"/>
  <c r="G167" i="19"/>
  <c r="G166" i="19"/>
  <c r="F118" i="19"/>
  <c r="F117" i="19"/>
  <c r="G109" i="19"/>
  <c r="G108" i="19"/>
  <c r="G105" i="19"/>
  <c r="G104" i="19"/>
  <c r="G103" i="19"/>
  <c r="G88" i="19"/>
  <c r="F88" i="19"/>
  <c r="G87" i="19"/>
  <c r="F87" i="19"/>
  <c r="G86" i="19"/>
  <c r="F86" i="19"/>
  <c r="G85" i="19"/>
  <c r="F85" i="19"/>
  <c r="G84" i="19"/>
  <c r="G83" i="19"/>
  <c r="G82" i="19"/>
  <c r="G81" i="19"/>
  <c r="G80" i="19"/>
  <c r="G67" i="19"/>
  <c r="G66" i="19"/>
  <c r="G65" i="19"/>
  <c r="G64" i="19"/>
  <c r="G63" i="19"/>
  <c r="G60" i="19"/>
  <c r="G59" i="19"/>
  <c r="G58" i="19"/>
  <c r="G57" i="19"/>
  <c r="G56" i="19"/>
  <c r="F40" i="19"/>
  <c r="G39" i="19"/>
  <c r="F39" i="19"/>
  <c r="G38" i="19"/>
  <c r="F38" i="19"/>
  <c r="G37" i="19"/>
  <c r="F37" i="19"/>
  <c r="G36" i="19"/>
  <c r="F36" i="19"/>
  <c r="G35" i="19"/>
  <c r="F35" i="19"/>
  <c r="F34" i="19"/>
  <c r="G33" i="19"/>
  <c r="F33" i="19"/>
  <c r="G29" i="19"/>
  <c r="G28" i="19"/>
  <c r="G27" i="19"/>
  <c r="G20" i="19"/>
  <c r="F11" i="19"/>
  <c r="F10" i="19"/>
  <c r="F8" i="19"/>
  <c r="F6" i="19"/>
  <c r="L179" i="6"/>
  <c r="L56" i="6"/>
  <c r="L185" i="6"/>
  <c r="L184" i="6"/>
  <c r="L183" i="6"/>
  <c r="L182" i="6"/>
  <c r="L181" i="6"/>
  <c r="L180" i="6"/>
  <c r="L178" i="6"/>
  <c r="L177" i="6"/>
  <c r="L176" i="6"/>
  <c r="L174" i="6"/>
  <c r="L168" i="6"/>
  <c r="L167" i="6"/>
  <c r="L166" i="6"/>
  <c r="K117" i="6"/>
  <c r="K118" i="6"/>
  <c r="L109" i="6"/>
  <c r="L108" i="6"/>
  <c r="L105" i="6"/>
  <c r="L104" i="6"/>
  <c r="L103" i="6"/>
  <c r="L66" i="6"/>
  <c r="K87" i="6"/>
  <c r="K88" i="6"/>
  <c r="K86" i="6"/>
  <c r="K85" i="6"/>
  <c r="L88" i="6"/>
  <c r="L87" i="6"/>
  <c r="L86" i="6"/>
  <c r="L85" i="6"/>
  <c r="L84" i="6"/>
  <c r="L83" i="6"/>
  <c r="L82" i="6"/>
  <c r="L81" i="6"/>
  <c r="L80" i="6"/>
  <c r="L65" i="6"/>
  <c r="L67" i="6"/>
  <c r="L64" i="6"/>
  <c r="L63" i="6"/>
  <c r="L60" i="6"/>
  <c r="L59" i="6"/>
  <c r="L58" i="6"/>
  <c r="L57" i="6"/>
  <c r="L38" i="6"/>
  <c r="L39" i="6"/>
  <c r="L37" i="6"/>
  <c r="L36" i="6"/>
  <c r="L35" i="6"/>
  <c r="L33" i="6"/>
  <c r="K40" i="6"/>
  <c r="K39" i="6"/>
  <c r="K38" i="6"/>
  <c r="K37" i="6"/>
  <c r="K36" i="6"/>
  <c r="K35" i="6"/>
  <c r="K34" i="6"/>
  <c r="K33" i="6"/>
  <c r="L28" i="6"/>
  <c r="L29" i="6"/>
  <c r="L20" i="6"/>
  <c r="K10" i="6"/>
  <c r="K8" i="6"/>
  <c r="K11" i="6"/>
  <c r="K6" i="6"/>
  <c r="I180" i="22" l="1"/>
  <c r="I82" i="22"/>
  <c r="I108" i="22"/>
  <c r="I109" i="22"/>
  <c r="C38" i="22"/>
  <c r="I176" i="22"/>
  <c r="I177" i="22"/>
  <c r="I185" i="22"/>
  <c r="I59" i="22"/>
  <c r="I174" i="22"/>
  <c r="I87" i="22"/>
  <c r="I65" i="22"/>
  <c r="I64" i="22"/>
  <c r="I36" i="22"/>
  <c r="I86" i="22"/>
  <c r="C88" i="22"/>
  <c r="I29" i="22"/>
  <c r="I37" i="22"/>
  <c r="I88" i="22"/>
  <c r="C86" i="22"/>
  <c r="I182" i="22"/>
  <c r="I56" i="22"/>
  <c r="C11" i="22"/>
  <c r="I83" i="22"/>
  <c r="C39" i="22"/>
  <c r="I181" i="22"/>
  <c r="C34" i="22"/>
  <c r="I58" i="22"/>
  <c r="I85" i="22"/>
  <c r="I166" i="22"/>
  <c r="C10" i="22"/>
  <c r="I66" i="22"/>
  <c r="I178" i="22"/>
  <c r="I67" i="22"/>
  <c r="I103" i="22"/>
  <c r="I179" i="22"/>
  <c r="G275" i="22"/>
  <c r="G276" i="22" s="1"/>
  <c r="G277" i="22" s="1"/>
  <c r="I20" i="22"/>
  <c r="I38" i="22"/>
  <c r="I104" i="22"/>
  <c r="I81" i="22"/>
  <c r="I105" i="22"/>
  <c r="I39" i="22"/>
  <c r="I84" i="22"/>
  <c r="I184" i="22"/>
  <c r="I33" i="22"/>
  <c r="C85" i="22"/>
  <c r="I28" i="22"/>
  <c r="I60" i="22"/>
  <c r="I168" i="22"/>
  <c r="C36" i="22"/>
  <c r="I63" i="22"/>
  <c r="C40" i="22"/>
  <c r="C6" i="22"/>
  <c r="C276" i="22" s="1"/>
  <c r="C8" i="22"/>
  <c r="C37" i="22"/>
  <c r="A275" i="22"/>
  <c r="J272" i="22" l="1"/>
  <c r="J192" i="22"/>
  <c r="K192" i="22" s="1"/>
  <c r="J206" i="22"/>
  <c r="K206" i="22" s="1"/>
  <c r="J95" i="22"/>
  <c r="K95" i="22" s="1"/>
  <c r="J123" i="22"/>
  <c r="K123" i="22" s="1"/>
  <c r="J151" i="22"/>
  <c r="K151" i="22" s="1"/>
  <c r="J165" i="22"/>
  <c r="K165" i="22" s="1"/>
  <c r="J207" i="22"/>
  <c r="K207" i="22" s="1"/>
  <c r="J32" i="22"/>
  <c r="K32" i="22" s="1"/>
  <c r="J74" i="22"/>
  <c r="K74" i="22" s="1"/>
  <c r="J102" i="22"/>
  <c r="K102" i="22" s="1"/>
  <c r="J158" i="22"/>
  <c r="K158" i="22" s="1"/>
  <c r="J172" i="22"/>
  <c r="K172" i="22" s="1"/>
  <c r="J186" i="22"/>
  <c r="K186" i="22" s="1"/>
  <c r="J200" i="22"/>
  <c r="K200" i="22" s="1"/>
  <c r="J270" i="22"/>
  <c r="K270" i="22" s="1"/>
  <c r="J21" i="22"/>
  <c r="K21" i="22" s="1"/>
  <c r="J40" i="22"/>
  <c r="K40" i="22" s="1"/>
  <c r="J75" i="22"/>
  <c r="K75" i="22" s="1"/>
  <c r="J92" i="22"/>
  <c r="K92" i="22" s="1"/>
  <c r="J163" i="22"/>
  <c r="K163" i="22" s="1"/>
  <c r="J199" i="22"/>
  <c r="K199" i="22" s="1"/>
  <c r="J271" i="22"/>
  <c r="K271" i="22" s="1"/>
  <c r="J22" i="22"/>
  <c r="K22" i="22" s="1"/>
  <c r="J76" i="22"/>
  <c r="K76" i="22" s="1"/>
  <c r="J93" i="22"/>
  <c r="K93" i="22" s="1"/>
  <c r="J183" i="22"/>
  <c r="K183" i="22" s="1"/>
  <c r="J201" i="22"/>
  <c r="K201" i="22" s="1"/>
  <c r="K272" i="22"/>
  <c r="J68" i="22"/>
  <c r="K68" i="22" s="1"/>
  <c r="J87" i="22"/>
  <c r="K87" i="22" s="1"/>
  <c r="J107" i="22"/>
  <c r="K107" i="22" s="1"/>
  <c r="J152" i="22"/>
  <c r="K152" i="22" s="1"/>
  <c r="J171" i="22"/>
  <c r="K171" i="22" s="1"/>
  <c r="J191" i="22"/>
  <c r="K191" i="22" s="1"/>
  <c r="J69" i="22"/>
  <c r="K69" i="22" s="1"/>
  <c r="J89" i="22"/>
  <c r="K89" i="22" s="1"/>
  <c r="J110" i="22"/>
  <c r="K110" i="22" s="1"/>
  <c r="J153" i="22"/>
  <c r="K153" i="22" s="1"/>
  <c r="J173" i="22"/>
  <c r="K173" i="22" s="1"/>
  <c r="J29" i="22"/>
  <c r="K29" i="22" s="1"/>
  <c r="J70" i="22"/>
  <c r="K70" i="22" s="1"/>
  <c r="J90" i="22"/>
  <c r="K90" i="22" s="1"/>
  <c r="J154" i="22"/>
  <c r="K154" i="22" s="1"/>
  <c r="J174" i="22"/>
  <c r="K174" i="22" s="1"/>
  <c r="J30" i="22"/>
  <c r="K30" i="22" s="1"/>
  <c r="J71" i="22"/>
  <c r="K71" i="22" s="1"/>
  <c r="J91" i="22"/>
  <c r="K91" i="22" s="1"/>
  <c r="J100" i="22"/>
  <c r="K100" i="22" s="1"/>
  <c r="J157" i="22"/>
  <c r="K157" i="22" s="1"/>
  <c r="J73" i="22"/>
  <c r="K73" i="22" s="1"/>
  <c r="J101" i="22"/>
  <c r="K101" i="22" s="1"/>
  <c r="J159" i="22"/>
  <c r="K159" i="22" s="1"/>
  <c r="J185" i="22"/>
  <c r="K185" i="22" s="1"/>
  <c r="J77" i="22"/>
  <c r="K77" i="22" s="1"/>
  <c r="J160" i="22"/>
  <c r="K160" i="22" s="1"/>
  <c r="J187" i="22"/>
  <c r="K187" i="22" s="1"/>
  <c r="J78" i="22"/>
  <c r="K78" i="22" s="1"/>
  <c r="J161" i="22"/>
  <c r="K161" i="22" s="1"/>
  <c r="J188" i="22"/>
  <c r="K188" i="22" s="1"/>
  <c r="J162" i="22"/>
  <c r="K162" i="22" s="1"/>
  <c r="J189" i="22"/>
  <c r="K189" i="22" s="1"/>
  <c r="J31" i="22"/>
  <c r="K31" i="22" s="1"/>
  <c r="J59" i="22"/>
  <c r="K59" i="22" s="1"/>
  <c r="J170" i="22"/>
  <c r="K170" i="22" s="1"/>
  <c r="J198" i="22"/>
  <c r="K198" i="22" s="1"/>
  <c r="J33" i="22"/>
  <c r="K33" i="22" s="1"/>
  <c r="J61" i="22"/>
  <c r="K61" i="22" s="1"/>
  <c r="J86" i="22"/>
  <c r="K86" i="22" s="1"/>
  <c r="J119" i="22"/>
  <c r="K119" i="22" s="1"/>
  <c r="J175" i="22"/>
  <c r="K175" i="22" s="1"/>
  <c r="J202" i="22"/>
  <c r="K202" i="22" s="1"/>
  <c r="J226" i="22"/>
  <c r="K226" i="22" s="1"/>
  <c r="J62" i="22"/>
  <c r="K62" i="22" s="1"/>
  <c r="J96" i="22"/>
  <c r="K96" i="22" s="1"/>
  <c r="J120" i="22"/>
  <c r="K120" i="22" s="1"/>
  <c r="J176" i="22"/>
  <c r="K176" i="22" s="1"/>
  <c r="J203" i="22"/>
  <c r="K203" i="22" s="1"/>
  <c r="J227" i="22"/>
  <c r="K227" i="22" s="1"/>
  <c r="J12" i="22"/>
  <c r="K12" i="22" s="1"/>
  <c r="J82" i="22"/>
  <c r="K82" i="22" s="1"/>
  <c r="J205" i="22"/>
  <c r="K205" i="22" s="1"/>
  <c r="J269" i="22"/>
  <c r="K269" i="22" s="1"/>
  <c r="J13" i="22"/>
  <c r="K13" i="22" s="1"/>
  <c r="J83" i="22"/>
  <c r="K83" i="22" s="1"/>
  <c r="J208" i="22"/>
  <c r="K208" i="22" s="1"/>
  <c r="J84" i="22"/>
  <c r="K84" i="22" s="1"/>
  <c r="J155" i="22"/>
  <c r="K155" i="22" s="1"/>
  <c r="J97" i="22"/>
  <c r="K97" i="22" s="1"/>
  <c r="J156" i="22"/>
  <c r="K156" i="22" s="1"/>
  <c r="J26" i="22"/>
  <c r="K26" i="22" s="1"/>
  <c r="J98" i="22"/>
  <c r="K98" i="22" s="1"/>
  <c r="J167" i="22"/>
  <c r="K167" i="22" s="1"/>
  <c r="J35" i="22"/>
  <c r="K35" i="22" s="1"/>
  <c r="J99" i="22"/>
  <c r="K99" i="22" s="1"/>
  <c r="J168" i="22"/>
  <c r="K168" i="22" s="1"/>
  <c r="J36" i="22"/>
  <c r="K36" i="22" s="1"/>
  <c r="J106" i="22"/>
  <c r="K106" i="22" s="1"/>
  <c r="J169" i="22"/>
  <c r="K169" i="22" s="1"/>
  <c r="J37" i="22"/>
  <c r="K37" i="22" s="1"/>
  <c r="J177" i="22"/>
  <c r="K177" i="22" s="1"/>
  <c r="J54" i="22"/>
  <c r="K54" i="22" s="1"/>
  <c r="J55" i="22"/>
  <c r="K55" i="22" s="1"/>
  <c r="J121" i="22"/>
  <c r="K121" i="22" s="1"/>
  <c r="J56" i="22"/>
  <c r="K56" i="22" s="1"/>
  <c r="J124" i="22"/>
  <c r="K124" i="22" s="1"/>
  <c r="J190" i="22"/>
  <c r="K190" i="22" s="1"/>
  <c r="J63" i="22"/>
  <c r="K63" i="22" s="1"/>
  <c r="J125" i="22"/>
  <c r="K125" i="22" s="1"/>
  <c r="J196" i="22"/>
  <c r="K196" i="22" s="1"/>
  <c r="J64" i="22"/>
  <c r="K64" i="22" s="1"/>
  <c r="J197" i="22"/>
  <c r="K197" i="22" s="1"/>
  <c r="J65" i="22"/>
  <c r="K65" i="22" s="1"/>
  <c r="J204" i="22"/>
  <c r="K204" i="22" s="1"/>
  <c r="J108" i="22"/>
  <c r="K108" i="22" s="1"/>
  <c r="J88" i="22"/>
  <c r="K88" i="22" s="1"/>
  <c r="J80" i="22"/>
  <c r="K80" i="22" s="1"/>
  <c r="J182" i="22"/>
  <c r="K182" i="22" s="1"/>
  <c r="J178" i="22"/>
  <c r="K178" i="22" s="1"/>
  <c r="J109" i="22"/>
  <c r="K109" i="22" s="1"/>
  <c r="J60" i="22"/>
  <c r="K60" i="22" s="1"/>
  <c r="J58" i="22"/>
  <c r="K58" i="22" s="1"/>
  <c r="J104" i="22"/>
  <c r="K104" i="22" s="1"/>
  <c r="J20" i="22"/>
  <c r="K20" i="22" s="1"/>
  <c r="J85" i="22"/>
  <c r="K85" i="22" s="1"/>
  <c r="J67" i="22"/>
  <c r="K67" i="22" s="1"/>
  <c r="J27" i="22"/>
  <c r="K27" i="22" s="1"/>
  <c r="J81" i="22"/>
  <c r="K81" i="22" s="1"/>
  <c r="J166" i="22"/>
  <c r="K166" i="22" s="1"/>
  <c r="J103" i="22"/>
  <c r="K103" i="22" s="1"/>
  <c r="J57" i="22"/>
  <c r="K57" i="22" s="1"/>
  <c r="J66" i="22"/>
  <c r="K66" i="22" s="1"/>
  <c r="J38" i="22"/>
  <c r="K38" i="22" s="1"/>
  <c r="J181" i="22"/>
  <c r="K181" i="22" s="1"/>
  <c r="J179" i="22"/>
  <c r="K179" i="22" s="1"/>
  <c r="J105" i="22"/>
  <c r="K105" i="22" s="1"/>
  <c r="J180" i="22"/>
  <c r="K180" i="22" s="1"/>
  <c r="J28" i="22"/>
  <c r="K28" i="22" s="1"/>
  <c r="J184" i="22"/>
  <c r="K184" i="22" s="1"/>
  <c r="J39" i="22"/>
  <c r="K39" i="22" s="1"/>
  <c r="D14" i="22"/>
  <c r="E14" i="22" s="1"/>
  <c r="D42" i="22"/>
  <c r="E42" i="22" s="1"/>
  <c r="D70" i="22"/>
  <c r="E70" i="22" s="1"/>
  <c r="D98" i="22"/>
  <c r="E98" i="22" s="1"/>
  <c r="D112" i="22"/>
  <c r="E112" i="22" s="1"/>
  <c r="D126" i="22"/>
  <c r="E126" i="22" s="1"/>
  <c r="D140" i="22"/>
  <c r="E140" i="22" s="1"/>
  <c r="D196" i="22"/>
  <c r="E196" i="22" s="1"/>
  <c r="D210" i="22"/>
  <c r="E210" i="22" s="1"/>
  <c r="D224" i="22"/>
  <c r="E224" i="22" s="1"/>
  <c r="D238" i="22"/>
  <c r="E238" i="22" s="1"/>
  <c r="D252" i="22"/>
  <c r="E252" i="22" s="1"/>
  <c r="D266" i="22"/>
  <c r="E266" i="22" s="1"/>
  <c r="D15" i="22"/>
  <c r="E15" i="22" s="1"/>
  <c r="D43" i="22"/>
  <c r="E43" i="22" s="1"/>
  <c r="D71" i="22"/>
  <c r="E71" i="22" s="1"/>
  <c r="D99" i="22"/>
  <c r="E99" i="22" s="1"/>
  <c r="D113" i="22"/>
  <c r="E113" i="22" s="1"/>
  <c r="D127" i="22"/>
  <c r="E127" i="22" s="1"/>
  <c r="D141" i="22"/>
  <c r="E141" i="22" s="1"/>
  <c r="D197" i="22"/>
  <c r="E197" i="22" s="1"/>
  <c r="D211" i="22"/>
  <c r="E211" i="22" s="1"/>
  <c r="D225" i="22"/>
  <c r="E225" i="22" s="1"/>
  <c r="D239" i="22"/>
  <c r="E239" i="22" s="1"/>
  <c r="D253" i="22"/>
  <c r="E253" i="22" s="1"/>
  <c r="D267" i="22"/>
  <c r="E267" i="22" s="1"/>
  <c r="D22" i="22"/>
  <c r="E22" i="22" s="1"/>
  <c r="D50" i="22"/>
  <c r="E50" i="22" s="1"/>
  <c r="D92" i="22"/>
  <c r="E92" i="22" s="1"/>
  <c r="D106" i="22"/>
  <c r="E106" i="22" s="1"/>
  <c r="D120" i="22"/>
  <c r="E120" i="22" s="1"/>
  <c r="D134" i="22"/>
  <c r="E134" i="22" s="1"/>
  <c r="D148" i="22"/>
  <c r="E148" i="22" s="1"/>
  <c r="D218" i="22"/>
  <c r="E218" i="22" s="1"/>
  <c r="D232" i="22"/>
  <c r="E232" i="22" s="1"/>
  <c r="D246" i="22"/>
  <c r="E246" i="22" s="1"/>
  <c r="D260" i="22"/>
  <c r="E260" i="22" s="1"/>
  <c r="D13" i="22"/>
  <c r="E13" i="22" s="1"/>
  <c r="D32" i="22"/>
  <c r="E32" i="22" s="1"/>
  <c r="D49" i="22"/>
  <c r="E49" i="22" s="1"/>
  <c r="D138" i="22"/>
  <c r="E138" i="22" s="1"/>
  <c r="D209" i="22"/>
  <c r="E209" i="22" s="1"/>
  <c r="D245" i="22"/>
  <c r="E245" i="22" s="1"/>
  <c r="D263" i="22"/>
  <c r="E263" i="22" s="1"/>
  <c r="D12" i="22"/>
  <c r="E12" i="22" s="1"/>
  <c r="D52" i="22"/>
  <c r="E52" i="22" s="1"/>
  <c r="D72" i="22"/>
  <c r="E72" i="22" s="1"/>
  <c r="D90" i="22"/>
  <c r="E90" i="22" s="1"/>
  <c r="D109" i="22"/>
  <c r="E109" i="22" s="1"/>
  <c r="D129" i="22"/>
  <c r="E129" i="22" s="1"/>
  <c r="D147" i="22"/>
  <c r="E147" i="22" s="1"/>
  <c r="D186" i="22"/>
  <c r="E186" i="22" s="1"/>
  <c r="D223" i="22"/>
  <c r="E223" i="22" s="1"/>
  <c r="D243" i="22"/>
  <c r="E243" i="22" s="1"/>
  <c r="D262" i="22"/>
  <c r="E262" i="22" s="1"/>
  <c r="D53" i="22"/>
  <c r="E53" i="22" s="1"/>
  <c r="D91" i="22"/>
  <c r="E91" i="22" s="1"/>
  <c r="D110" i="22"/>
  <c r="E110" i="22" s="1"/>
  <c r="D130" i="22"/>
  <c r="E130" i="22" s="1"/>
  <c r="D149" i="22"/>
  <c r="E149" i="22" s="1"/>
  <c r="D187" i="22"/>
  <c r="E187" i="22" s="1"/>
  <c r="D244" i="22"/>
  <c r="E244" i="22" s="1"/>
  <c r="D264" i="22"/>
  <c r="E264" i="22" s="1"/>
  <c r="D17" i="22"/>
  <c r="E17" i="22" s="1"/>
  <c r="D93" i="22"/>
  <c r="E93" i="22" s="1"/>
  <c r="D111" i="22"/>
  <c r="E111" i="22" s="1"/>
  <c r="D131" i="22"/>
  <c r="E131" i="22" s="1"/>
  <c r="D188" i="22"/>
  <c r="E188" i="22" s="1"/>
  <c r="D247" i="22"/>
  <c r="E247" i="22" s="1"/>
  <c r="D265" i="22"/>
  <c r="E265" i="22" s="1"/>
  <c r="D6" i="22"/>
  <c r="E6" i="22" s="1"/>
  <c r="D30" i="22"/>
  <c r="E30" i="22" s="1"/>
  <c r="D128" i="22"/>
  <c r="E128" i="22" s="1"/>
  <c r="D201" i="22"/>
  <c r="E201" i="22" s="1"/>
  <c r="D229" i="22"/>
  <c r="E229" i="22" s="1"/>
  <c r="D251" i="22"/>
  <c r="E251" i="22" s="1"/>
  <c r="D7" i="22"/>
  <c r="E7" i="22" s="1"/>
  <c r="D31" i="22"/>
  <c r="E31" i="22" s="1"/>
  <c r="D132" i="22"/>
  <c r="E132" i="22" s="1"/>
  <c r="D230" i="22"/>
  <c r="E230" i="22" s="1"/>
  <c r="D254" i="22"/>
  <c r="E254" i="22" s="1"/>
  <c r="D2" i="22"/>
  <c r="E2" i="22" s="1"/>
  <c r="D9" i="22"/>
  <c r="E9" i="22" s="1"/>
  <c r="D37" i="22"/>
  <c r="E37" i="22" s="1"/>
  <c r="D107" i="22"/>
  <c r="E107" i="22" s="1"/>
  <c r="D133" i="22"/>
  <c r="E133" i="22" s="1"/>
  <c r="D231" i="22"/>
  <c r="E231" i="22" s="1"/>
  <c r="D255" i="22"/>
  <c r="E255" i="22" s="1"/>
  <c r="D108" i="22"/>
  <c r="E108" i="22" s="1"/>
  <c r="D135" i="22"/>
  <c r="E135" i="22" s="1"/>
  <c r="D233" i="22"/>
  <c r="E233" i="22" s="1"/>
  <c r="D256" i="22"/>
  <c r="E256" i="22" s="1"/>
  <c r="D45" i="22"/>
  <c r="E45" i="22" s="1"/>
  <c r="D68" i="22"/>
  <c r="E68" i="22" s="1"/>
  <c r="D95" i="22"/>
  <c r="E95" i="22" s="1"/>
  <c r="D143" i="22"/>
  <c r="E143" i="22" s="1"/>
  <c r="D193" i="22"/>
  <c r="E193" i="22" s="1"/>
  <c r="D216" i="22"/>
  <c r="E216" i="22" s="1"/>
  <c r="D240" i="22"/>
  <c r="E240" i="22" s="1"/>
  <c r="D268" i="22"/>
  <c r="E268" i="22" s="1"/>
  <c r="D23" i="22"/>
  <c r="E23" i="22" s="1"/>
  <c r="D46" i="22"/>
  <c r="E46" i="22" s="1"/>
  <c r="D69" i="22"/>
  <c r="E69" i="22" s="1"/>
  <c r="D96" i="22"/>
  <c r="E96" i="22" s="1"/>
  <c r="D119" i="22"/>
  <c r="E119" i="22" s="1"/>
  <c r="D144" i="22"/>
  <c r="E144" i="22" s="1"/>
  <c r="D194" i="22"/>
  <c r="E194" i="22" s="1"/>
  <c r="D217" i="22"/>
  <c r="E217" i="22" s="1"/>
  <c r="D241" i="22"/>
  <c r="E241" i="22" s="1"/>
  <c r="D269" i="22"/>
  <c r="E269" i="22" s="1"/>
  <c r="D24" i="22"/>
  <c r="E24" i="22" s="1"/>
  <c r="D47" i="22"/>
  <c r="E47" i="22" s="1"/>
  <c r="D97" i="22"/>
  <c r="E97" i="22" s="1"/>
  <c r="D145" i="22"/>
  <c r="E145" i="22" s="1"/>
  <c r="D40" i="22"/>
  <c r="E40" i="22" s="1"/>
  <c r="D88" i="22"/>
  <c r="E88" i="22" s="1"/>
  <c r="D137" i="22"/>
  <c r="E137" i="22" s="1"/>
  <c r="D221" i="22"/>
  <c r="E221" i="22" s="1"/>
  <c r="D270" i="22"/>
  <c r="E270" i="22" s="1"/>
  <c r="D41" i="22"/>
  <c r="E41" i="22" s="1"/>
  <c r="D89" i="22"/>
  <c r="E89" i="22" s="1"/>
  <c r="D139" i="22"/>
  <c r="E139" i="22" s="1"/>
  <c r="D222" i="22"/>
  <c r="E222" i="22" s="1"/>
  <c r="D44" i="22"/>
  <c r="E44" i="22" s="1"/>
  <c r="D94" i="22"/>
  <c r="E94" i="22" s="1"/>
  <c r="D142" i="22"/>
  <c r="E142" i="22" s="1"/>
  <c r="D234" i="22"/>
  <c r="E234" i="22" s="1"/>
  <c r="D3" i="22"/>
  <c r="E3" i="22" s="1"/>
  <c r="D48" i="22"/>
  <c r="E48" i="22" s="1"/>
  <c r="D100" i="22"/>
  <c r="E100" i="22" s="1"/>
  <c r="D146" i="22"/>
  <c r="E146" i="22" s="1"/>
  <c r="D235" i="22"/>
  <c r="E235" i="22" s="1"/>
  <c r="D4" i="22"/>
  <c r="E4" i="22" s="1"/>
  <c r="D51" i="22"/>
  <c r="E51" i="22" s="1"/>
  <c r="D101" i="22"/>
  <c r="E101" i="22" s="1"/>
  <c r="D195" i="22"/>
  <c r="E195" i="22" s="1"/>
  <c r="D236" i="22"/>
  <c r="E236" i="22" s="1"/>
  <c r="D5" i="22"/>
  <c r="E5" i="22" s="1"/>
  <c r="D198" i="22"/>
  <c r="E198" i="22" s="1"/>
  <c r="D237" i="22"/>
  <c r="E237" i="22" s="1"/>
  <c r="D11" i="22"/>
  <c r="E11" i="22" s="1"/>
  <c r="D114" i="22"/>
  <c r="E114" i="22" s="1"/>
  <c r="D199" i="22"/>
  <c r="E199" i="22" s="1"/>
  <c r="D242" i="22"/>
  <c r="E242" i="22" s="1"/>
  <c r="D18" i="22"/>
  <c r="E18" i="22" s="1"/>
  <c r="D115" i="22"/>
  <c r="E115" i="22" s="1"/>
  <c r="D200" i="22"/>
  <c r="E200" i="22" s="1"/>
  <c r="D248" i="22"/>
  <c r="E248" i="22" s="1"/>
  <c r="D19" i="22"/>
  <c r="E19" i="22" s="1"/>
  <c r="D116" i="22"/>
  <c r="E116" i="22" s="1"/>
  <c r="D212" i="22"/>
  <c r="E212" i="22" s="1"/>
  <c r="D249" i="22"/>
  <c r="E249" i="22" s="1"/>
  <c r="D117" i="22"/>
  <c r="E117" i="22" s="1"/>
  <c r="D213" i="22"/>
  <c r="E213" i="22" s="1"/>
  <c r="D250" i="22"/>
  <c r="E250" i="22" s="1"/>
  <c r="D25" i="22"/>
  <c r="E25" i="22" s="1"/>
  <c r="D214" i="22"/>
  <c r="E214" i="22" s="1"/>
  <c r="D257" i="22"/>
  <c r="E257" i="22" s="1"/>
  <c r="D26" i="22"/>
  <c r="E26" i="22" s="1"/>
  <c r="D124" i="22"/>
  <c r="E124" i="22" s="1"/>
  <c r="D215" i="22"/>
  <c r="E215" i="22" s="1"/>
  <c r="D258" i="22"/>
  <c r="E258" i="22" s="1"/>
  <c r="D79" i="22"/>
  <c r="E79" i="22" s="1"/>
  <c r="D125" i="22"/>
  <c r="E125" i="22" s="1"/>
  <c r="D219" i="22"/>
  <c r="E219" i="22" s="1"/>
  <c r="D259" i="22"/>
  <c r="E259" i="22" s="1"/>
  <c r="D39" i="22"/>
  <c r="E39" i="22" s="1"/>
  <c r="D87" i="22"/>
  <c r="E87" i="22" s="1"/>
  <c r="D136" i="22"/>
  <c r="E136" i="22" s="1"/>
  <c r="D220" i="22"/>
  <c r="E220" i="22" s="1"/>
  <c r="D261" i="22"/>
  <c r="E261" i="22" s="1"/>
  <c r="D118" i="22"/>
  <c r="E118" i="22" s="1"/>
  <c r="D34" i="22"/>
  <c r="E34" i="22" s="1"/>
  <c r="D33" i="22"/>
  <c r="E33" i="22" s="1"/>
  <c r="D38" i="22"/>
  <c r="E38" i="22" s="1"/>
  <c r="D36" i="22"/>
  <c r="E36" i="22" s="1"/>
  <c r="D35" i="22"/>
  <c r="E35" i="22" s="1"/>
  <c r="D85" i="22"/>
  <c r="E85" i="22" s="1"/>
  <c r="D8" i="22"/>
  <c r="E8" i="22" s="1"/>
  <c r="D10" i="22"/>
  <c r="E10" i="22" s="1"/>
  <c r="D86" i="22"/>
  <c r="E86" i="22" s="1"/>
  <c r="A276" i="22"/>
  <c r="J164" i="22" l="1"/>
  <c r="K164" i="22" s="1"/>
  <c r="J150" i="22"/>
  <c r="K150" i="22" s="1"/>
  <c r="J122" i="22"/>
  <c r="K122" i="22" s="1"/>
  <c r="J94" i="22"/>
  <c r="K94" i="22" s="1"/>
  <c r="J25" i="22"/>
  <c r="K25" i="22" s="1"/>
  <c r="J24" i="22"/>
  <c r="K24" i="22" s="1"/>
  <c r="J228" i="22"/>
  <c r="K228" i="22" s="1"/>
  <c r="A277" i="22"/>
  <c r="E279" i="22"/>
  <c r="E281" i="22" s="1"/>
</calcChain>
</file>

<file path=xl/sharedStrings.xml><?xml version="1.0" encoding="utf-8"?>
<sst xmlns="http://schemas.openxmlformats.org/spreadsheetml/2006/main" count="8341" uniqueCount="426">
  <si>
    <t>Gutsche</t>
  </si>
  <si>
    <t>Germany</t>
  </si>
  <si>
    <t>Year</t>
  </si>
  <si>
    <t>Autor/s</t>
  </si>
  <si>
    <t>Country</t>
  </si>
  <si>
    <t>Region</t>
  </si>
  <si>
    <t>Netherlands</t>
  </si>
  <si>
    <t>Dutch rules</t>
  </si>
  <si>
    <t>i</t>
  </si>
  <si>
    <t>f</t>
  </si>
  <si>
    <t>Beaumont</t>
  </si>
  <si>
    <t>Grainger</t>
  </si>
  <si>
    <t>Smith</t>
  </si>
  <si>
    <t>Wallin</t>
  </si>
  <si>
    <t>Cragg</t>
  </si>
  <si>
    <t>Schrödter &amp; Ullrich</t>
  </si>
  <si>
    <t>Krause, Massie &amp; Hyre</t>
  </si>
  <si>
    <t>Croxall &amp; Smith</t>
  </si>
  <si>
    <t>Fry</t>
  </si>
  <si>
    <t>Bootsma</t>
  </si>
  <si>
    <t>Bruhn &amp; Fry</t>
  </si>
  <si>
    <t>Fohner, Fry &amp; White</t>
  </si>
  <si>
    <t>Grünwald et al.,</t>
  </si>
  <si>
    <t>Sing et al.,</t>
  </si>
  <si>
    <t>Kato &amp; Shimanuki</t>
  </si>
  <si>
    <t>Leonard and Dowley</t>
  </si>
  <si>
    <t>Gómez et al.,</t>
  </si>
  <si>
    <t>Gómez et al., V</t>
  </si>
  <si>
    <t>Taylor et al.,</t>
  </si>
  <si>
    <t>Hermansen &amp; Amudsen</t>
  </si>
  <si>
    <t>Dowley &amp; Burke</t>
  </si>
  <si>
    <t>Batista et al.,</t>
  </si>
  <si>
    <t>Dorn et al.,</t>
  </si>
  <si>
    <t>Henderson et al.,</t>
  </si>
  <si>
    <t>Baker y Kirk</t>
  </si>
  <si>
    <t>Kleinhenz et al.,</t>
  </si>
  <si>
    <t>Bosco et al.,</t>
  </si>
  <si>
    <t>Kromann et al.,</t>
  </si>
  <si>
    <t>Skelsey et al.,</t>
  </si>
  <si>
    <t>Trentin et al.,</t>
  </si>
  <si>
    <t>Olanya et al.,</t>
  </si>
  <si>
    <t>Baker et al.,</t>
  </si>
  <si>
    <t>Filippov et al.,</t>
  </si>
  <si>
    <t>Small et al.,</t>
  </si>
  <si>
    <t>Gu et al.,</t>
  </si>
  <si>
    <t>Singh et al.,</t>
  </si>
  <si>
    <t>Liu et al.,</t>
  </si>
  <si>
    <t>Colturato &amp; Chavier</t>
  </si>
  <si>
    <t>Li et al.,</t>
  </si>
  <si>
    <t>Kessel et al.,</t>
  </si>
  <si>
    <t>Escuredo et al.,</t>
  </si>
  <si>
    <t>Cucak et al.,</t>
  </si>
  <si>
    <t>Litschman, Hausvater &amp; Dolezal</t>
  </si>
  <si>
    <t>Hielkrem et al.,</t>
  </si>
  <si>
    <t>Skelsey</t>
  </si>
  <si>
    <t>Abderramane et al.,</t>
  </si>
  <si>
    <t>Maito et al.,</t>
  </si>
  <si>
    <t>Van Everdingen &amp; Löhnis</t>
  </si>
  <si>
    <t>South Devon</t>
  </si>
  <si>
    <t>West Cornwall</t>
  </si>
  <si>
    <t>Cfb</t>
  </si>
  <si>
    <t>Agro-Climatic Resources
NA
Af Equatorial rainforest
Am Equatorial monsoon
As Equatorial savannah, dry summer
Aw Equatorial savannah, dry winter
BWh Desert climate, hot
BWk Desert climate, cold
BSh Steppe climate, hot
BSk Steppe climate, cold
Cfa Temperate/mesothermal climate, fully humid, hot
Cfb Temperate/mesothermal climate, fully humid, warm
Cfc Temperate/mesothermal climate, fully humid, cold
Csa Temperate/mesothermal climate, dry summer, hot
Csb Temperate/mesothermal climate, dry summer, warm
Csc Temperate/mesothermal climate, dry summer, cold
Cwa Temperate/mesothermal climate, dry winter, hot
Cwb Temperate/mesothermal climate, dry winter, warm
Cwc Temperate/mesothermal climate, dry winter, cold
Dfa Continental/microthermal climate, fully humid, hot
Dfb Continental/microthermal climate, fully humid, warm
Dfc Continental/microthermal climate, fully humid, cold
Dfd Continental/microthermal climate, fully humid, very cold
Dsa Continental/microthermal climate, dry summer, hot
Dsb Continental/microthermal climate, dry summer, warm
Dsc Continental/microthermal climate, dry summer, cold
Dsd Continental/microthermal climate, dry summer, very cold
Dwa Continental/microthermal climate, dry winter, hot
Dwb Continental/microthermal climate, dry winter, warm
Dwc Continental/microthermal climate, dry winter, cold
Dwd Continental/microthermal climate, dry winter, very cold
ET Tundra climate
EF Eternal Frost climate</t>
  </si>
  <si>
    <t>cumulative bligh severity value</t>
  </si>
  <si>
    <t>North Central</t>
  </si>
  <si>
    <t>Cfa</t>
  </si>
  <si>
    <t>Accuracy(%)</t>
  </si>
  <si>
    <t>Northeastern</t>
  </si>
  <si>
    <t>Negative Prognose</t>
  </si>
  <si>
    <t>Ackersegen</t>
  </si>
  <si>
    <t>Gen</t>
  </si>
  <si>
    <t>Gießen, Brunswick</t>
  </si>
  <si>
    <t>Kent</t>
  </si>
  <si>
    <t>Maine</t>
  </si>
  <si>
    <t>Blitecast</t>
  </si>
  <si>
    <t>Pennsylvania, Maine, NY, Florida</t>
  </si>
  <si>
    <t>Beaumont periods</t>
  </si>
  <si>
    <t>East Midlands</t>
  </si>
  <si>
    <t>New York</t>
  </si>
  <si>
    <t>Katahdin</t>
  </si>
  <si>
    <t>Model or criteria</t>
  </si>
  <si>
    <t>Variety PR</t>
  </si>
  <si>
    <t>pr</t>
  </si>
  <si>
    <t>Dfb</t>
  </si>
  <si>
    <t>BWI</t>
  </si>
  <si>
    <t>Prince Edward Island</t>
  </si>
  <si>
    <t>Sebago</t>
  </si>
  <si>
    <t>Monona</t>
  </si>
  <si>
    <t>SIMPHYT I</t>
  </si>
  <si>
    <t>Agria</t>
  </si>
  <si>
    <t>Kapsa, Osowski &amp; Bernat</t>
  </si>
  <si>
    <t>Bocholt</t>
  </si>
  <si>
    <t>New Bundeslander</t>
  </si>
  <si>
    <t>Raposo, Wilks &amp; Fry</t>
  </si>
  <si>
    <t>Steuben Country</t>
  </si>
  <si>
    <t>Computational Blitecast</t>
  </si>
  <si>
    <t>Mexico</t>
  </si>
  <si>
    <t>Toluca Valley</t>
  </si>
  <si>
    <t>Cwb</t>
  </si>
  <si>
    <t>Tom-Cast</t>
  </si>
  <si>
    <t>Sim-Cast</t>
  </si>
  <si>
    <t>Blitecast-Modified</t>
  </si>
  <si>
    <t>Alpha</t>
  </si>
  <si>
    <t>Rosita</t>
  </si>
  <si>
    <t>Norteña</t>
  </si>
  <si>
    <t>PHYTEB (SIMPHYT I &amp; II)</t>
  </si>
  <si>
    <t>Computational Simulation</t>
  </si>
  <si>
    <t>Cook´s moving graphs</t>
  </si>
  <si>
    <t>Bhattacharya method</t>
  </si>
  <si>
    <t>India</t>
  </si>
  <si>
    <t>Western Uttar Pradesh</t>
  </si>
  <si>
    <t>var</t>
  </si>
  <si>
    <t>Hyre´s model</t>
  </si>
  <si>
    <t>Kufri Chandramukhi</t>
  </si>
  <si>
    <t>Kufri Bahar</t>
  </si>
  <si>
    <t>Cwa</t>
  </si>
  <si>
    <t>Irish Cobbler</t>
  </si>
  <si>
    <t>PhytoPRE</t>
  </si>
  <si>
    <t>Japan</t>
  </si>
  <si>
    <t>Hokkaidō</t>
  </si>
  <si>
    <t>NegFry</t>
  </si>
  <si>
    <t>Ireland</t>
  </si>
  <si>
    <t>Carlow</t>
  </si>
  <si>
    <t>Rooster</t>
  </si>
  <si>
    <t>Cuba</t>
  </si>
  <si>
    <t>Am</t>
  </si>
  <si>
    <t>Dutch rules ME</t>
  </si>
  <si>
    <t>Sim-Cast Mod</t>
  </si>
  <si>
    <t>Jhulsacast</t>
  </si>
  <si>
    <t>Naumova Mod</t>
  </si>
  <si>
    <t>rain threshold</t>
  </si>
  <si>
    <t>NEGFRY-P</t>
  </si>
  <si>
    <t>Norway</t>
  </si>
  <si>
    <t>SE-Norway</t>
  </si>
  <si>
    <t>Poland</t>
  </si>
  <si>
    <t>NO-Poland</t>
  </si>
  <si>
    <t>Rywal</t>
  </si>
  <si>
    <t>Denusia</t>
  </si>
  <si>
    <t>Bekas</t>
  </si>
  <si>
    <t>Lucja</t>
  </si>
  <si>
    <t>Sparks</t>
  </si>
  <si>
    <t>Smith period</t>
  </si>
  <si>
    <t>King Edward</t>
  </si>
  <si>
    <t>ProPhy</t>
  </si>
  <si>
    <t>Plant-Plus</t>
  </si>
  <si>
    <t>Bintje</t>
  </si>
  <si>
    <t>SimCast</t>
  </si>
  <si>
    <t>Minas Gerais</t>
  </si>
  <si>
    <t>Aw</t>
  </si>
  <si>
    <t>Bio-PhytoPRE</t>
  </si>
  <si>
    <t>Switzerland</t>
  </si>
  <si>
    <t>Zurich</t>
  </si>
  <si>
    <t>S-Idaho</t>
  </si>
  <si>
    <t>Bsk</t>
  </si>
  <si>
    <t>Binary model</t>
  </si>
  <si>
    <t>SIMBLIGHT1</t>
  </si>
  <si>
    <t>Eastern Germany</t>
  </si>
  <si>
    <t>Neural network</t>
  </si>
  <si>
    <t>Determinacy analysis</t>
  </si>
  <si>
    <t>Logistic regression</t>
  </si>
  <si>
    <t>Discriminant analysis</t>
  </si>
  <si>
    <t>Michigan</t>
  </si>
  <si>
    <t>Festien</t>
  </si>
  <si>
    <t>Rainfall Thresholds</t>
  </si>
  <si>
    <t>Ecuador</t>
  </si>
  <si>
    <t xml:space="preserve">Northern Ecuador </t>
  </si>
  <si>
    <t>Santa Maria</t>
  </si>
  <si>
    <t>Asterix</t>
  </si>
  <si>
    <t>Macaca</t>
  </si>
  <si>
    <t>Central Perú</t>
  </si>
  <si>
    <t>Chakraborty et al.,</t>
  </si>
  <si>
    <t>West Bengal</t>
  </si>
  <si>
    <t>Winstel</t>
  </si>
  <si>
    <t>SIMPHYT I (US)</t>
  </si>
  <si>
    <t>Noblight</t>
  </si>
  <si>
    <t>NWN07</t>
  </si>
  <si>
    <t>THOM</t>
  </si>
  <si>
    <t>VNIIFBlight</t>
  </si>
  <si>
    <t>Russia</t>
  </si>
  <si>
    <t>Sante</t>
  </si>
  <si>
    <t>Red Scarlett</t>
  </si>
  <si>
    <t>Moscow</t>
  </si>
  <si>
    <t>Kaliningrad region</t>
  </si>
  <si>
    <t>Vologda region</t>
  </si>
  <si>
    <t>Kazan region</t>
  </si>
  <si>
    <t>Dotnuva region</t>
  </si>
  <si>
    <t>Kaunas region</t>
  </si>
  <si>
    <t>Vilnius region</t>
  </si>
  <si>
    <t>Tumen</t>
  </si>
  <si>
    <t>Brjansk</t>
  </si>
  <si>
    <t>Yuzhno-Sakhalinsk</t>
  </si>
  <si>
    <t>Ukraine</t>
  </si>
  <si>
    <t>Kiev</t>
  </si>
  <si>
    <t>Warsaw</t>
  </si>
  <si>
    <t>Lelystad</t>
  </si>
  <si>
    <t>Canada</t>
  </si>
  <si>
    <t>Charlottetown</t>
  </si>
  <si>
    <t>Dfc</t>
  </si>
  <si>
    <t>BlightPro</t>
  </si>
  <si>
    <t>Kennebec</t>
  </si>
  <si>
    <t>Yucon Gold</t>
  </si>
  <si>
    <t>South Korea</t>
  </si>
  <si>
    <t>Daegwallyeong</t>
  </si>
  <si>
    <t>Pace regression</t>
  </si>
  <si>
    <t>Linear regression</t>
  </si>
  <si>
    <t>BLITE-SVR</t>
  </si>
  <si>
    <t>INDO-BLIGHTCAST</t>
  </si>
  <si>
    <t>Indo-Gangetic</t>
  </si>
  <si>
    <t>Himalayas</t>
  </si>
  <si>
    <t>South India</t>
  </si>
  <si>
    <t>São Paulo</t>
  </si>
  <si>
    <t>IPM 2.0</t>
  </si>
  <si>
    <t>Valthermond</t>
  </si>
  <si>
    <t>Dessire</t>
  </si>
  <si>
    <t>A15-031</t>
  </si>
  <si>
    <t>Sarpo Mira</t>
  </si>
  <si>
    <t>China</t>
  </si>
  <si>
    <t>Several Regions</t>
  </si>
  <si>
    <t>Dwa</t>
  </si>
  <si>
    <t>Dwb</t>
  </si>
  <si>
    <t>NEGFRY</t>
  </si>
  <si>
    <t>Spain</t>
  </si>
  <si>
    <t>Xinzo Da Limia</t>
  </si>
  <si>
    <t>Index</t>
  </si>
  <si>
    <t>BLIGHTSIM</t>
  </si>
  <si>
    <t>Gabriela</t>
  </si>
  <si>
    <t>Bolona</t>
  </si>
  <si>
    <t>Northern Equator</t>
  </si>
  <si>
    <t>Narouei-Khandan et al.,</t>
  </si>
  <si>
    <t>Blight Management</t>
  </si>
  <si>
    <t>Dutch rules (MIR)</t>
  </si>
  <si>
    <t>Saturna</t>
  </si>
  <si>
    <t>Peik</t>
  </si>
  <si>
    <t>HOSPO90</t>
  </si>
  <si>
    <t>Nærstad</t>
  </si>
  <si>
    <t>Ås</t>
  </si>
  <si>
    <t>United Kingdom</t>
  </si>
  <si>
    <t>Algorithm</t>
  </si>
  <si>
    <t>Hutton Criteria</t>
  </si>
  <si>
    <t>Algeria</t>
  </si>
  <si>
    <t>Spunta</t>
  </si>
  <si>
    <t>Ain defla</t>
  </si>
  <si>
    <t>Chlef</t>
  </si>
  <si>
    <t>Mostaganem</t>
  </si>
  <si>
    <t>Csa</t>
  </si>
  <si>
    <t>Csb</t>
  </si>
  <si>
    <t>Meno et al.,</t>
  </si>
  <si>
    <t>ML Algorithms</t>
  </si>
  <si>
    <t>Meno, Escuredo &amp; Seijo</t>
  </si>
  <si>
    <t>Passo Fundo</t>
  </si>
  <si>
    <t>Ágata</t>
  </si>
  <si>
    <t>NA</t>
  </si>
  <si>
    <t xml:space="preserve"> NA</t>
  </si>
  <si>
    <t>Fungicide reduction</t>
  </si>
  <si>
    <t>Bioclimatic región</t>
  </si>
  <si>
    <t>Variety</t>
  </si>
  <si>
    <t>Resistence variety (1 to 5)</t>
  </si>
  <si>
    <t>Time type variety</t>
  </si>
  <si>
    <t>Inoculum</t>
  </si>
  <si>
    <t>Earstling</t>
  </si>
  <si>
    <t>Time(years)</t>
  </si>
  <si>
    <t>Author</t>
  </si>
  <si>
    <t>1962</t>
  </si>
  <si>
    <t>Hyre´s model, Cook´s moving graphs, Wallin</t>
  </si>
  <si>
    <t>1926</t>
  </si>
  <si>
    <t>2009</t>
  </si>
  <si>
    <t>Blitecast, ProPhy</t>
  </si>
  <si>
    <t>2003</t>
  </si>
  <si>
    <t>Smith period, Negative Prognose, Blitecast, Negfry, Sparks</t>
  </si>
  <si>
    <t>1956</t>
  </si>
  <si>
    <t>2015</t>
  </si>
  <si>
    <t>2021</t>
  </si>
  <si>
    <t>Smith period, Hutton Criteria, Algorithm</t>
  </si>
  <si>
    <t>2016</t>
  </si>
  <si>
    <t>2000</t>
  </si>
  <si>
    <t>Dutch rules, Beaumont periods, Bhattacharya method, Hyre´s model, Cook´s moving graphs, cumulative bligh severity value, Jhulsacast</t>
  </si>
  <si>
    <t>1966</t>
  </si>
  <si>
    <t>1993</t>
  </si>
  <si>
    <t>2012</t>
  </si>
  <si>
    <t>SIMPHYT I, SIMPHYT I (US), SIMBLIGHT1, Noblight</t>
  </si>
  <si>
    <t>2020</t>
  </si>
  <si>
    <t>2024</t>
  </si>
  <si>
    <t>2023</t>
  </si>
  <si>
    <t>2025</t>
  </si>
  <si>
    <t>2017</t>
  </si>
  <si>
    <t>Noblight, Index, NEGFRY</t>
  </si>
  <si>
    <t>2018</t>
  </si>
  <si>
    <t>2001</t>
  </si>
  <si>
    <t>Dutch rules ME, NegFry</t>
  </si>
  <si>
    <t>Ecuador, Perú</t>
  </si>
  <si>
    <t>1975</t>
  </si>
  <si>
    <t>1984</t>
  </si>
  <si>
    <t>2007</t>
  </si>
  <si>
    <t>PHYTEB (SIMPHYT I &amp; II), SIMBLIGHT1</t>
  </si>
  <si>
    <t>Ireland, Netherlands</t>
  </si>
  <si>
    <t>Blitecast, Sim-Cast, PhytoPRE</t>
  </si>
  <si>
    <t>Nærstad, FØR-H, HOSPO90</t>
  </si>
  <si>
    <t>FØR-H, FØR-P, NEGFRY-P, NEGFØR-P, FØR-L</t>
  </si>
  <si>
    <t>2002</t>
  </si>
  <si>
    <t>Cook´s moving graphs, Linear regression, Pace regression, BLITE-SVR</t>
  </si>
  <si>
    <t>Blitecast-Modified, Tom-Cast, Sim-Cast, Blitecast, Sim-Cast Mod</t>
  </si>
  <si>
    <t>1953</t>
  </si>
  <si>
    <t>1977</t>
  </si>
  <si>
    <t>2019</t>
  </si>
  <si>
    <t>Smith period, Negative Prognose, NEGFRY, Wallin, WinstelCast</t>
  </si>
  <si>
    <t>2004</t>
  </si>
  <si>
    <t>NegFry, ProPhy, PHYTEB (SIMPHYT I &amp; II), Plant-Plus</t>
  </si>
  <si>
    <t>Dutch rules, Blight Management, Dutch rules (MIR)</t>
  </si>
  <si>
    <t>1976</t>
  </si>
  <si>
    <t>1971</t>
  </si>
  <si>
    <t>FØR-H, Hyre´s model, Smith period, Blitecast, SimCast, NegFry, Negative Prognose, Wallin, Winstel, Bhattacharya method, Beaumont periods, Dutch rules, Jhulsacast, Cook´s moving graphs</t>
  </si>
  <si>
    <t>2010</t>
  </si>
  <si>
    <t>1979</t>
  </si>
  <si>
    <t>Dutch rules, Beaumont periods</t>
  </si>
  <si>
    <t>2006</t>
  </si>
  <si>
    <t>Blitecast, SimCast, NegFry, Wallin</t>
  </si>
  <si>
    <t>Determinacy analysis, Logistic regression, Discriminant analysis, Neural network</t>
  </si>
  <si>
    <t>NWN07, THOM</t>
  </si>
  <si>
    <t>Ain defla, Chlef, Mostaganem</t>
  </si>
  <si>
    <t>2022</t>
  </si>
  <si>
    <t>Accuracy</t>
  </si>
  <si>
    <t>Fungicide Reduction</t>
  </si>
  <si>
    <t>D</t>
  </si>
  <si>
    <t>Cp</t>
  </si>
  <si>
    <t>Cs</t>
  </si>
  <si>
    <t>C Tabla 2</t>
  </si>
  <si>
    <t>C Figura 1</t>
  </si>
  <si>
    <t>C tablas</t>
  </si>
  <si>
    <t>AUDPC</t>
  </si>
  <si>
    <t>C tabla 2</t>
  </si>
  <si>
    <t>C Figure 2</t>
  </si>
  <si>
    <t>C Table 3</t>
  </si>
  <si>
    <t>C Table 2</t>
  </si>
  <si>
    <t>C Table 6</t>
  </si>
  <si>
    <t>C Figure 3</t>
  </si>
  <si>
    <t>C Table 1</t>
  </si>
  <si>
    <t>C Table 4</t>
  </si>
  <si>
    <t>Nº Days</t>
  </si>
  <si>
    <t>C Table 1 &amp; 2</t>
  </si>
  <si>
    <t>C Text</t>
  </si>
  <si>
    <t>C text</t>
  </si>
  <si>
    <t>C Figure 2 &amp; 3</t>
  </si>
  <si>
    <t>C Table 2 &amp; 3</t>
  </si>
  <si>
    <t>C Figure 1</t>
  </si>
  <si>
    <t>Minas Gerais, Santa Maria, Passo Fundo</t>
  </si>
  <si>
    <t>Charlottetown, Prince Edward Island</t>
  </si>
  <si>
    <t>Northern Ecuador, Northern Equator</t>
  </si>
  <si>
    <t>Gießen, Brunswick, New Bundeslander, Bocholt, Eastern Germany</t>
  </si>
  <si>
    <t>Western Uttar Pradesh, West Bengal, Indo-Gangetic, Himalayas, South India</t>
  </si>
  <si>
    <t>Dotnuva region, Kaunas region, Vilnius region</t>
  </si>
  <si>
    <t>Netherlands, Lelystad, Valthermond</t>
  </si>
  <si>
    <t>SE-Norway, Ås</t>
  </si>
  <si>
    <t>Peru</t>
  </si>
  <si>
    <t>NO-Poland, Warsaw</t>
  </si>
  <si>
    <t>Moscow, Kaliningrad region, Vologda region, Kazan region, Tumen, Brjansk, Yuzhno-Sakhalinsk</t>
  </si>
  <si>
    <t>Daegwallyeong, São Paulo</t>
  </si>
  <si>
    <t>Northeastern, North Central, Maine, Pennsylvania, Maine, NY, Florida, New York, Steuben Country, S-Idaho, Michigan</t>
  </si>
  <si>
    <t>Brazil</t>
  </si>
  <si>
    <t>Czechia</t>
  </si>
  <si>
    <t>Slovakia</t>
  </si>
  <si>
    <t>South Devon, West Cornwall, England, Kent, East Midlands, West Scotland, var</t>
  </si>
  <si>
    <t>Lithuania</t>
  </si>
  <si>
    <t>United States of America</t>
  </si>
  <si>
    <t>Czechia and Slovakia</t>
  </si>
  <si>
    <t>West United Kingdom</t>
  </si>
  <si>
    <t>Russia, Lithuania, Ukraine, Poland, Netherlands, Canada</t>
  </si>
  <si>
    <t>United States of America of America</t>
  </si>
  <si>
    <t>Blitecast, SimCast, NegFry, Wallin, ProPhy</t>
  </si>
  <si>
    <t>BWI, VNIIFBlight</t>
  </si>
  <si>
    <t>Naumova Mod, rain threshold</t>
  </si>
  <si>
    <t>Rainfall Thresholds, BLIGHTSIM</t>
  </si>
  <si>
    <t>Negative Prognose, PHYTEB (SIMPHYT I &amp; II), SIMBLIGHT1</t>
  </si>
  <si>
    <t>Dutch rules, Beaumont periods, Bhattacharya method, Hyre´s model, Cook´s moving graphs, cumulative bligh severity value, Jhulsacast, FØR-H, Smith period, Blitecast, SimCast, NegFry, Negative Prognose, Wallin, Winstel, INDO-BLIGHTCAST</t>
  </si>
  <si>
    <t>Dutch rules ME, NegFry, ProPhy, PHYTEB (SIMPHYT I &amp; II), Plant-Plus, IPM 2.0, Dutch rules, Blight Management, Dutch rules (MIR)</t>
  </si>
  <si>
    <t>Dutch rules, SimCast, VNIIFBlight, IPM 2.0</t>
  </si>
  <si>
    <t>FØR-H, FØR-P, NEGFRY-P, NEGFØR-P, FØR-L, Nærstad, HOSPO90</t>
  </si>
  <si>
    <t>NegFry, VNIIFBlight</t>
  </si>
  <si>
    <t>Cook´s moving graphs, Linear regression, Pace regression, BLITE-SVR, Blitecast</t>
  </si>
  <si>
    <t>Smith period, Negative Prognose, NEGFRY, Wallin, WinstelCast, ML Algorithms</t>
  </si>
  <si>
    <t>Dutch rules, Beaumont periods, Smith period, Negative Prognose, Blitecast, Negfry, Sparks, Hutton Criteria, Algorithm</t>
  </si>
  <si>
    <t>Hyre´s model, Cook´s moving graphs, Wallin, Blitecast, Computational Simulation, Computational Blitecast, Binary model, Determinacy analysis, Logistic regression, Discriminant analysis, Neural network, SIMPHYT I, SIMPHYT I (US), SIMBLIGHT1, Noblight, NWN07, THOM, BlightPro</t>
  </si>
  <si>
    <t>Model or Criteria</t>
  </si>
  <si>
    <t>M</t>
  </si>
  <si>
    <t>NM</t>
  </si>
  <si>
    <t>SM</t>
  </si>
  <si>
    <t>Førsund rules</t>
  </si>
  <si>
    <t>NEGFørsund rules</t>
  </si>
  <si>
    <t>Class</t>
  </si>
  <si>
    <t>unicos</t>
  </si>
  <si>
    <t>mechanism</t>
  </si>
  <si>
    <t>Nº</t>
  </si>
  <si>
    <t>Mechanism class</t>
  </si>
  <si>
    <t>n</t>
  </si>
  <si>
    <t>NegFry-P</t>
  </si>
  <si>
    <t>Blitecast Computational</t>
  </si>
  <si>
    <t>Blitecast Noblight</t>
  </si>
  <si>
    <t>Rainfall Threshold</t>
  </si>
  <si>
    <t>Ypond</t>
  </si>
  <si>
    <t>Q</t>
  </si>
  <si>
    <t>(yi-Ypond)^2</t>
  </si>
  <si>
    <t>((yi-Ypond)^2)*wi</t>
  </si>
  <si>
    <t>k</t>
  </si>
  <si>
    <t>Cochran's Q statistic</t>
  </si>
  <si>
    <t>I2</t>
  </si>
  <si>
    <t>P_value</t>
  </si>
  <si>
    <t>32547.06</t>
  </si>
  <si>
    <t>99.83</t>
  </si>
  <si>
    <t>0.00</t>
  </si>
  <si>
    <t>21178.14</t>
  </si>
  <si>
    <t>Var=SE^2;SE=SD/raizn</t>
  </si>
  <si>
    <t>4.72</t>
  </si>
  <si>
    <t>4.10</t>
  </si>
  <si>
    <t>99.74</t>
  </si>
  <si>
    <t>For Accuracy (%)</t>
  </si>
  <si>
    <t>For Fungicide reduction (%)</t>
  </si>
  <si>
    <t>Fungicide_reduction</t>
  </si>
  <si>
    <t>Bioregion</t>
  </si>
  <si>
    <t>Product</t>
  </si>
  <si>
    <t>Standard desviation</t>
  </si>
  <si>
    <t>Variance</t>
  </si>
  <si>
    <t>C table/Figure</t>
  </si>
  <si>
    <t>Extract or calculated bassed on tables or figures</t>
  </si>
  <si>
    <t>Calculated with Critical periods</t>
  </si>
  <si>
    <t>Calculated with Satisfactory prognosis periods</t>
  </si>
  <si>
    <t>Direct extract value</t>
  </si>
  <si>
    <t>Calculated with Area Under Disease Progress</t>
  </si>
  <si>
    <t xml:space="preserve">calculated with n correct prognosis days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</si>
</sst>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1"/>
      <color theme="0"/>
      <name val="Calibri"/>
      <family val="2"/>
      <scheme val="minor"/>
    </font>
    <font>
      <sz val="11"/>
      <color rgb="FFFF0000"/>
      <name val="Calibri"/>
      <family val="2"/>
      <scheme val="minor"/>
    </font>
    <font>
      <sz val="11"/>
      <color theme="0"/>
      <name val="Calibri"/>
      <family val="2"/>
      <scheme val="minor"/>
    </font>
    <font>
      <sz val="11"/>
      <color theme="0"/>
      <name val="Aptos"/>
      <family val="2"/>
    </font>
    <font>
      <sz val="8"/>
      <name val="Calibri"/>
      <family val="2"/>
      <scheme val="minor"/>
    </font>
    <font>
      <b/>
      <sz val="11"/>
      <color rgb="FFFF0000"/>
      <name val="Calibri"/>
      <family val="2"/>
      <scheme val="minor"/>
    </font>
    <font>
      <sz val="11"/>
      <name val="Calibri"/>
      <family val="2"/>
      <scheme val="minor"/>
    </font>
    <font>
      <b/>
      <sz val="11"/>
      <color theme="1"/>
      <name val="Calibri"/>
      <family val="2"/>
      <scheme val="minor"/>
    </font>
    <font>
      <sz val="11"/>
      <color rgb="FF000000"/>
      <name val="Calibri"/>
      <family val="2"/>
      <scheme val="minor"/>
    </font>
  </fonts>
  <fills count="13">
    <fill>
      <patternFill patternType="none"/>
    </fill>
    <fill>
      <patternFill patternType="gray125"/>
    </fill>
    <fill>
      <patternFill patternType="solid">
        <fgColor theme="1"/>
        <bgColor indexed="64"/>
      </patternFill>
    </fill>
    <fill>
      <patternFill patternType="solid">
        <fgColor rgb="FF92D050"/>
        <bgColor indexed="64"/>
      </patternFill>
    </fill>
    <fill>
      <patternFill patternType="solid">
        <fgColor rgb="FFFFFF00"/>
        <bgColor indexed="64"/>
      </patternFill>
    </fill>
    <fill>
      <patternFill patternType="solid">
        <fgColor rgb="FF00B0F0"/>
        <bgColor indexed="64"/>
      </patternFill>
    </fill>
    <fill>
      <patternFill patternType="solid">
        <fgColor theme="7"/>
        <bgColor indexed="64"/>
      </patternFill>
    </fill>
    <fill>
      <patternFill patternType="solid">
        <fgColor theme="9"/>
        <bgColor indexed="64"/>
      </patternFill>
    </fill>
    <fill>
      <patternFill patternType="solid">
        <fgColor rgb="FFFF0000"/>
        <bgColor indexed="64"/>
      </patternFill>
    </fill>
    <fill>
      <patternFill patternType="solid">
        <fgColor theme="6"/>
        <bgColor indexed="64"/>
      </patternFill>
    </fill>
    <fill>
      <patternFill patternType="solid">
        <fgColor rgb="FFFFC000"/>
        <bgColor indexed="64"/>
      </patternFill>
    </fill>
    <fill>
      <patternFill patternType="solid">
        <fgColor theme="5"/>
        <bgColor indexed="64"/>
      </patternFill>
    </fill>
    <fill>
      <patternFill patternType="solid">
        <fgColor theme="9" tint="0.59999389629810485"/>
        <bgColor indexed="64"/>
      </patternFill>
    </fill>
  </fills>
  <borders count="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s>
  <cellStyleXfs count="1">
    <xf numFmtId="0" fontId="0" fillId="0" borderId="0"/>
  </cellStyleXfs>
  <cellXfs count="61">
    <xf numFmtId="0" fontId="0" fillId="0" borderId="0" xfId="0"/>
    <xf numFmtId="0" fontId="1" fillId="2" borderId="0" xfId="0" applyFont="1" applyFill="1" applyAlignment="1">
      <alignment horizontal="center" vertical="center"/>
    </xf>
    <xf numFmtId="2" fontId="1" fillId="2" borderId="0" xfId="0" applyNumberFormat="1" applyFont="1" applyFill="1" applyAlignment="1">
      <alignment horizontal="center" vertical="center" wrapText="1"/>
    </xf>
    <xf numFmtId="0" fontId="1" fillId="2" borderId="0" xfId="0" applyFont="1" applyFill="1" applyAlignment="1">
      <alignment horizontal="center" vertical="center" wrapText="1"/>
    </xf>
    <xf numFmtId="0" fontId="3" fillId="2" borderId="0" xfId="0" applyFont="1" applyFill="1" applyAlignment="1">
      <alignment horizontal="center" vertical="center"/>
    </xf>
    <xf numFmtId="0" fontId="3" fillId="2" borderId="4" xfId="0" applyFont="1" applyFill="1" applyBorder="1" applyAlignment="1">
      <alignment horizontal="center" vertical="center"/>
    </xf>
    <xf numFmtId="0" fontId="3" fillId="2" borderId="5" xfId="0" applyFont="1" applyFill="1" applyBorder="1" applyAlignment="1">
      <alignment horizontal="center" vertical="center"/>
    </xf>
    <xf numFmtId="2" fontId="3" fillId="2" borderId="0" xfId="0" applyNumberFormat="1" applyFont="1" applyFill="1" applyAlignment="1">
      <alignment horizontal="center" vertical="center"/>
    </xf>
    <xf numFmtId="1" fontId="3" fillId="2" borderId="0" xfId="0" applyNumberFormat="1" applyFont="1" applyFill="1" applyAlignment="1">
      <alignment horizontal="center" vertical="center"/>
    </xf>
    <xf numFmtId="0" fontId="4" fillId="2" borderId="0" xfId="0" applyFont="1" applyFill="1" applyAlignment="1">
      <alignment horizontal="center"/>
    </xf>
    <xf numFmtId="0" fontId="2" fillId="2" borderId="0" xfId="0" applyFont="1" applyFill="1" applyAlignment="1">
      <alignment horizontal="center" vertical="center"/>
    </xf>
    <xf numFmtId="0" fontId="6" fillId="2" borderId="0" xfId="0" applyFont="1" applyFill="1" applyAlignment="1">
      <alignment horizontal="center" vertical="center"/>
    </xf>
    <xf numFmtId="0" fontId="1" fillId="2" borderId="0" xfId="0" applyFont="1" applyFill="1" applyAlignment="1">
      <alignment horizontal="left" vertical="center"/>
    </xf>
    <xf numFmtId="0" fontId="3" fillId="2" borderId="0" xfId="0" applyFont="1" applyFill="1" applyAlignment="1">
      <alignment horizontal="center" vertical="center" wrapText="1"/>
    </xf>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1" fillId="2" borderId="3" xfId="0" applyFont="1" applyFill="1" applyBorder="1" applyAlignment="1">
      <alignment horizontal="center" vertical="center"/>
    </xf>
    <xf numFmtId="0" fontId="0" fillId="2" borderId="0" xfId="0" applyFill="1"/>
    <xf numFmtId="0" fontId="1" fillId="2" borderId="0" xfId="0" applyFont="1" applyFill="1" applyAlignment="1">
      <alignment horizontal="left" vertical="center" wrapText="1"/>
    </xf>
    <xf numFmtId="0" fontId="0" fillId="0" borderId="0" xfId="0" applyAlignment="1">
      <alignment horizontal="left" vertical="center" wrapText="1"/>
    </xf>
    <xf numFmtId="0" fontId="3" fillId="2" borderId="0" xfId="0" applyFont="1" applyFill="1" applyAlignment="1">
      <alignment horizontal="left" vertical="center" wrapText="1"/>
    </xf>
    <xf numFmtId="0" fontId="3" fillId="3" borderId="0" xfId="0" applyFont="1" applyFill="1" applyAlignment="1">
      <alignment horizontal="left" vertical="center" wrapText="1"/>
    </xf>
    <xf numFmtId="0" fontId="3" fillId="5" borderId="0" xfId="0" applyFont="1" applyFill="1" applyAlignment="1">
      <alignment horizontal="left" vertical="center" wrapText="1"/>
    </xf>
    <xf numFmtId="0" fontId="3" fillId="6" borderId="0" xfId="0" applyFont="1" applyFill="1" applyAlignment="1">
      <alignment horizontal="left" vertical="center" wrapText="1"/>
    </xf>
    <xf numFmtId="0" fontId="3" fillId="7" borderId="0" xfId="0" applyFont="1" applyFill="1" applyAlignment="1">
      <alignment horizontal="left" vertical="center" wrapText="1"/>
    </xf>
    <xf numFmtId="0" fontId="3" fillId="8" borderId="0" xfId="0" applyFont="1" applyFill="1" applyAlignment="1">
      <alignment horizontal="left" vertical="center" wrapText="1"/>
    </xf>
    <xf numFmtId="0" fontId="7" fillId="4" borderId="0" xfId="0" applyFont="1" applyFill="1" applyAlignment="1">
      <alignment horizontal="left" vertical="center" wrapText="1"/>
    </xf>
    <xf numFmtId="0" fontId="3" fillId="2" borderId="0" xfId="0" applyFont="1" applyFill="1"/>
    <xf numFmtId="0" fontId="1" fillId="2" borderId="0" xfId="0" applyFont="1" applyFill="1" applyAlignment="1">
      <alignment horizontal="center"/>
    </xf>
    <xf numFmtId="0" fontId="3" fillId="2" borderId="0" xfId="0" applyFont="1" applyFill="1" applyAlignment="1">
      <alignment wrapText="1"/>
    </xf>
    <xf numFmtId="0" fontId="1" fillId="2" borderId="0" xfId="0" applyFont="1" applyFill="1"/>
    <xf numFmtId="2" fontId="1" fillId="2" borderId="0" xfId="0" applyNumberFormat="1" applyFont="1" applyFill="1" applyAlignment="1">
      <alignment horizontal="center" vertical="center"/>
    </xf>
    <xf numFmtId="0" fontId="0" fillId="0" borderId="0" xfId="0" applyAlignment="1">
      <alignment horizontal="center" vertical="center"/>
    </xf>
    <xf numFmtId="0" fontId="8" fillId="0" borderId="0" xfId="0" applyFont="1" applyAlignment="1">
      <alignment horizontal="center" vertical="center"/>
    </xf>
    <xf numFmtId="0" fontId="0" fillId="4" borderId="0" xfId="0" applyFill="1" applyAlignment="1">
      <alignment horizontal="center" vertical="center"/>
    </xf>
    <xf numFmtId="0" fontId="0" fillId="9" borderId="0" xfId="0" applyFill="1" applyAlignment="1">
      <alignment horizontal="center" vertical="center"/>
    </xf>
    <xf numFmtId="0" fontId="0" fillId="7" borderId="0" xfId="0" applyFill="1" applyAlignment="1">
      <alignment horizontal="center" vertical="center"/>
    </xf>
    <xf numFmtId="0" fontId="0" fillId="10" borderId="0" xfId="0" applyFill="1" applyAlignment="1">
      <alignment horizontal="center" vertical="center"/>
    </xf>
    <xf numFmtId="0" fontId="0" fillId="3" borderId="0" xfId="0" applyFill="1" applyAlignment="1">
      <alignment horizontal="center" vertical="center"/>
    </xf>
    <xf numFmtId="0" fontId="3" fillId="11" borderId="0" xfId="0" applyFont="1" applyFill="1" applyAlignment="1">
      <alignment horizontal="center" vertical="center"/>
    </xf>
    <xf numFmtId="0" fontId="2" fillId="11" borderId="0" xfId="0" applyFont="1" applyFill="1" applyAlignment="1">
      <alignment horizontal="center" vertical="center"/>
    </xf>
    <xf numFmtId="2" fontId="3" fillId="11" borderId="0" xfId="0" applyNumberFormat="1" applyFont="1" applyFill="1" applyAlignment="1">
      <alignment horizontal="center" vertical="center"/>
    </xf>
    <xf numFmtId="0" fontId="3" fillId="11" borderId="4" xfId="0" applyFont="1" applyFill="1" applyBorder="1" applyAlignment="1">
      <alignment horizontal="center" vertical="center"/>
    </xf>
    <xf numFmtId="0" fontId="3" fillId="11" borderId="5" xfId="0" applyFont="1" applyFill="1" applyBorder="1" applyAlignment="1">
      <alignment horizontal="center" vertical="center"/>
    </xf>
    <xf numFmtId="0" fontId="3" fillId="9" borderId="0" xfId="0" applyFont="1" applyFill="1" applyAlignment="1">
      <alignment horizontal="center" vertical="center"/>
    </xf>
    <xf numFmtId="0" fontId="2" fillId="9" borderId="0" xfId="0" applyFont="1" applyFill="1" applyAlignment="1">
      <alignment horizontal="center" vertical="center"/>
    </xf>
    <xf numFmtId="2" fontId="3" fillId="9" borderId="0" xfId="0" applyNumberFormat="1" applyFont="1" applyFill="1" applyAlignment="1">
      <alignment horizontal="center" vertical="center"/>
    </xf>
    <xf numFmtId="0" fontId="3" fillId="9" borderId="4" xfId="0" applyFont="1" applyFill="1" applyBorder="1" applyAlignment="1">
      <alignment horizontal="center" vertical="center"/>
    </xf>
    <xf numFmtId="0" fontId="3" fillId="9" borderId="5" xfId="0" applyFont="1" applyFill="1" applyBorder="1" applyAlignment="1">
      <alignment horizontal="center" vertical="center"/>
    </xf>
    <xf numFmtId="1" fontId="3" fillId="11" borderId="0" xfId="0" applyNumberFormat="1" applyFont="1" applyFill="1" applyAlignment="1">
      <alignment horizontal="center" vertical="center"/>
    </xf>
    <xf numFmtId="0" fontId="4" fillId="11" borderId="0" xfId="0" applyFont="1" applyFill="1" applyAlignment="1">
      <alignment horizontal="center"/>
    </xf>
    <xf numFmtId="0" fontId="3" fillId="11" borderId="0" xfId="0" applyFont="1" applyFill="1"/>
    <xf numFmtId="0" fontId="3" fillId="12" borderId="0" xfId="0" applyFont="1" applyFill="1"/>
    <xf numFmtId="0" fontId="3" fillId="9" borderId="0" xfId="0" applyFont="1" applyFill="1"/>
    <xf numFmtId="2" fontId="0" fillId="0" borderId="0" xfId="0" applyNumberFormat="1"/>
    <xf numFmtId="0" fontId="3" fillId="2" borderId="0" xfId="0" applyFont="1" applyFill="1" applyAlignment="1">
      <alignment horizontal="center" vertical="center" wrapText="1"/>
    </xf>
    <xf numFmtId="0" fontId="0" fillId="0" borderId="0" xfId="0" applyFont="1"/>
    <xf numFmtId="0" fontId="9" fillId="0" borderId="0" xfId="0" applyFont="1"/>
    <xf numFmtId="2" fontId="7" fillId="4" borderId="0" xfId="0" applyNumberFormat="1" applyFont="1" applyFill="1" applyAlignment="1">
      <alignment horizontal="center" vertical="center"/>
    </xf>
    <xf numFmtId="0" fontId="7" fillId="4" borderId="0" xfId="0" applyFont="1" applyFill="1"/>
    <xf numFmtId="0" fontId="7" fillId="4" borderId="0" xfId="0" applyFont="1" applyFill="1" applyAlignment="1">
      <alignment horizontal="center" vertical="center"/>
    </xf>
  </cellXfs>
  <cellStyles count="1">
    <cellStyle name="Normal" xfId="0" builtinId="0"/>
  </cellStyles>
  <dxfs count="9">
    <dxf>
      <font>
        <b val="0"/>
        <i val="0"/>
        <strike val="0"/>
        <condense val="0"/>
        <extend val="0"/>
        <outline val="0"/>
        <shadow val="0"/>
        <u val="none"/>
        <vertAlign val="baseline"/>
        <sz val="11"/>
        <color theme="0"/>
        <name val="Calibri"/>
        <family val="2"/>
        <scheme val="minor"/>
      </font>
      <fill>
        <patternFill patternType="solid">
          <fgColor indexed="64"/>
          <bgColor theme="1"/>
        </patternFill>
      </fill>
      <alignment horizontal="center" vertical="center" textRotation="0" wrapText="0" indent="0" justifyLastLine="0" shrinkToFit="0" readingOrder="0"/>
    </dxf>
    <dxf>
      <font>
        <b val="0"/>
        <i val="0"/>
        <strike val="0"/>
        <condense val="0"/>
        <extend val="0"/>
        <outline val="0"/>
        <shadow val="0"/>
        <u val="none"/>
        <vertAlign val="baseline"/>
        <sz val="11"/>
        <color theme="0"/>
        <name val="Calibri"/>
        <family val="2"/>
        <scheme val="minor"/>
      </font>
      <fill>
        <patternFill patternType="solid">
          <fgColor indexed="64"/>
          <bgColor theme="1"/>
        </patternFill>
      </fill>
      <alignment horizontal="center" vertical="center" textRotation="0" wrapText="0"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indexed="64"/>
          <bgColor theme="1"/>
        </patternFill>
      </fill>
      <alignment horizontal="center" vertical="center" textRotation="0" wrapText="1" indent="0" justifyLastLine="0" shrinkToFit="0" readingOrder="0"/>
    </dxf>
    <dxf>
      <font>
        <strike val="0"/>
        <outline val="0"/>
        <shadow val="0"/>
        <u val="none"/>
        <vertAlign val="baseline"/>
        <sz val="11"/>
        <color theme="0"/>
        <name val="Calibri"/>
        <family val="2"/>
        <scheme val="minor"/>
      </font>
      <fill>
        <patternFill>
          <fgColor indexed="64"/>
          <bgColor theme="1"/>
        </patternFill>
      </fill>
    </dxf>
    <dxf>
      <font>
        <strike val="0"/>
        <outline val="0"/>
        <shadow val="0"/>
        <u val="none"/>
        <vertAlign val="baseline"/>
        <sz val="11"/>
        <color theme="0"/>
        <name val="Calibri"/>
        <family val="2"/>
        <scheme val="minor"/>
      </font>
      <fill>
        <patternFill patternType="solid">
          <fgColor indexed="64"/>
          <bgColor theme="1"/>
        </patternFill>
      </fill>
    </dxf>
    <dxf>
      <font>
        <b val="0"/>
        <i val="0"/>
        <strike val="0"/>
        <condense val="0"/>
        <extend val="0"/>
        <outline val="0"/>
        <shadow val="0"/>
        <u val="none"/>
        <vertAlign val="baseline"/>
        <sz val="11"/>
        <color theme="0"/>
        <name val="Calibri"/>
        <family val="2"/>
        <scheme val="minor"/>
      </font>
      <fill>
        <patternFill patternType="solid">
          <fgColor indexed="64"/>
          <bgColor theme="1"/>
        </patternFill>
      </fill>
      <alignment horizontal="center" vertical="center" textRotation="0" wrapText="0" indent="0" justifyLastLine="0" shrinkToFit="0" readingOrder="0"/>
    </dxf>
    <dxf>
      <font>
        <b val="0"/>
        <i val="0"/>
        <strike val="0"/>
        <condense val="0"/>
        <extend val="0"/>
        <outline val="0"/>
        <shadow val="0"/>
        <u val="none"/>
        <vertAlign val="baseline"/>
        <sz val="11"/>
        <color theme="0"/>
        <name val="Calibri"/>
        <family val="2"/>
        <scheme val="minor"/>
      </font>
      <fill>
        <patternFill patternType="solid">
          <fgColor indexed="64"/>
          <bgColor theme="1"/>
        </patternFill>
      </fill>
      <alignment horizontal="center" vertical="center" textRotation="0" wrapText="0" indent="0" justifyLastLine="0" shrinkToFit="0" readingOrder="0"/>
    </dxf>
    <dxf>
      <font>
        <b val="0"/>
        <i val="0"/>
        <strike val="0"/>
        <condense val="0"/>
        <extend val="0"/>
        <outline val="0"/>
        <shadow val="0"/>
        <u val="none"/>
        <vertAlign val="baseline"/>
        <sz val="11"/>
        <color theme="0"/>
        <name val="Calibri"/>
        <family val="2"/>
        <scheme val="minor"/>
      </font>
      <fill>
        <patternFill patternType="solid">
          <fgColor indexed="64"/>
          <bgColor theme="1"/>
        </patternFill>
      </fill>
      <alignment horizontal="center" vertical="center" textRotation="0" wrapText="0"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indexed="64"/>
          <bgColor theme="1"/>
        </patternFill>
      </fill>
      <alignment horizontal="center" vertical="center" textRotation="0" wrapText="0" indent="0" justifyLastLine="0" shrinkToFit="0" readingOrder="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customXml" Target="../customXml/item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949E0350-68D4-4ABF-8FAD-E75053C2B528}" name="Tabla4" displayName="Tabla4" ref="D1:E1048576" totalsRowShown="0" headerRowDxfId="8" dataDxfId="7">
  <tableColumns count="2">
    <tableColumn id="1" xr3:uid="{9C3E4E38-0477-41FD-98F5-DB06D09100D7}" name="Model or criteria" dataDxfId="6"/>
    <tableColumn id="2" xr3:uid="{EDAAE38C-2599-40D3-A2B6-D0E1C988897B}" name="mechanism" dataDxfId="5"/>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892CD3F5-1A9A-4BEC-AA22-2E1C1549ED79}" name="Tabla9" displayName="Tabla9" ref="L1:M1048576" totalsRowShown="0">
  <tableColumns count="2">
    <tableColumn id="1" xr3:uid="{D1BBB3C9-1550-449D-BC33-AEFFA2DF4DE2}" name="unicos" dataDxfId="4"/>
    <tableColumn id="2" xr3:uid="{79978ED5-7981-4A11-97B9-49328696B7E0}" name="Class" dataDxfId="3"/>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60007839-6CED-47F1-92EF-66C0EF420EBC}" name="Tabla18" displayName="Tabla18" ref="G1:G283" totalsRowShown="0" headerRowDxfId="2" dataDxfId="1">
  <tableColumns count="1">
    <tableColumn id="1" xr3:uid="{19A8348B-A557-472B-A3E4-8F4A213CAFFB}" name="Fungicide reduction" dataDxfId="0"/>
  </tableColumns>
  <tableStyleInfo name="TableStyleMedium9"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3.bin"/><Relationship Id="rId4" Type="http://schemas.openxmlformats.org/officeDocument/2006/relationships/table" Target="../tables/table3.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A41513-EB17-41D9-AE1F-0C359738E361}">
  <dimension ref="A1:F72"/>
  <sheetViews>
    <sheetView tabSelected="1" topLeftCell="A50" zoomScaleNormal="100" workbookViewId="0">
      <selection activeCell="D59" sqref="D59"/>
    </sheetView>
  </sheetViews>
  <sheetFormatPr baseColWidth="10" defaultRowHeight="14.5" x14ac:dyDescent="0.35"/>
  <cols>
    <col min="1" max="1" width="10.90625" style="19"/>
    <col min="2" max="2" width="13.08984375" style="19" customWidth="1"/>
    <col min="3" max="3" width="22" style="19" customWidth="1"/>
    <col min="4" max="4" width="47.81640625" style="19" customWidth="1"/>
    <col min="5" max="5" width="13.08984375" style="19" customWidth="1"/>
    <col min="6" max="6" width="26.54296875" style="19" customWidth="1"/>
    <col min="7" max="16384" width="10.90625" style="19"/>
  </cols>
  <sheetData>
    <row r="1" spans="1:6" x14ac:dyDescent="0.35">
      <c r="A1" s="18" t="s">
        <v>2</v>
      </c>
      <c r="B1" s="18" t="s">
        <v>4</v>
      </c>
      <c r="C1" s="18" t="s">
        <v>260</v>
      </c>
      <c r="D1" s="1" t="s">
        <v>79</v>
      </c>
      <c r="E1" s="18" t="s">
        <v>319</v>
      </c>
      <c r="F1" s="18" t="s">
        <v>320</v>
      </c>
    </row>
    <row r="2" spans="1:6" x14ac:dyDescent="0.35">
      <c r="A2" s="20" t="s">
        <v>263</v>
      </c>
      <c r="B2" s="20" t="s">
        <v>6</v>
      </c>
      <c r="C2" s="20" t="s">
        <v>57</v>
      </c>
      <c r="D2" s="20" t="s">
        <v>7</v>
      </c>
      <c r="E2" s="22" t="s">
        <v>321</v>
      </c>
      <c r="F2" s="20"/>
    </row>
    <row r="3" spans="1:6" x14ac:dyDescent="0.35">
      <c r="A3" s="20">
        <v>1947</v>
      </c>
      <c r="B3" s="20" t="s">
        <v>235</v>
      </c>
      <c r="C3" s="20" t="s">
        <v>10</v>
      </c>
      <c r="D3" s="20" t="s">
        <v>312</v>
      </c>
      <c r="E3" s="24" t="s">
        <v>322</v>
      </c>
      <c r="F3" s="20"/>
    </row>
    <row r="4" spans="1:6" x14ac:dyDescent="0.35">
      <c r="A4" s="20" t="s">
        <v>300</v>
      </c>
      <c r="B4" s="20" t="s">
        <v>235</v>
      </c>
      <c r="C4" s="20" t="s">
        <v>11</v>
      </c>
      <c r="D4" s="20" t="s">
        <v>75</v>
      </c>
      <c r="E4" s="24" t="s">
        <v>322</v>
      </c>
      <c r="F4" s="20"/>
    </row>
    <row r="5" spans="1:6" x14ac:dyDescent="0.35">
      <c r="A5" s="20" t="s">
        <v>268</v>
      </c>
      <c r="B5" s="20" t="s">
        <v>235</v>
      </c>
      <c r="C5" s="20" t="s">
        <v>12</v>
      </c>
      <c r="D5" s="20" t="s">
        <v>140</v>
      </c>
      <c r="E5" s="24" t="s">
        <v>323</v>
      </c>
      <c r="F5" s="20"/>
    </row>
    <row r="6" spans="1:6" ht="29" x14ac:dyDescent="0.35">
      <c r="A6" s="20" t="s">
        <v>261</v>
      </c>
      <c r="B6" s="20" t="s">
        <v>361</v>
      </c>
      <c r="C6" s="20" t="s">
        <v>13</v>
      </c>
      <c r="D6" s="20" t="s">
        <v>262</v>
      </c>
      <c r="E6" s="25" t="s">
        <v>324</v>
      </c>
      <c r="F6" s="20"/>
    </row>
    <row r="7" spans="1:6" x14ac:dyDescent="0.35">
      <c r="A7" s="20" t="s">
        <v>275</v>
      </c>
      <c r="B7" s="20" t="s">
        <v>1</v>
      </c>
      <c r="C7" s="20" t="s">
        <v>15</v>
      </c>
      <c r="D7" s="20" t="s">
        <v>67</v>
      </c>
      <c r="E7" s="22" t="s">
        <v>321</v>
      </c>
      <c r="F7" s="22" t="s">
        <v>321</v>
      </c>
    </row>
    <row r="8" spans="1:6" x14ac:dyDescent="0.35">
      <c r="A8" s="20" t="s">
        <v>308</v>
      </c>
      <c r="B8" s="20" t="s">
        <v>235</v>
      </c>
      <c r="C8" s="20" t="s">
        <v>14</v>
      </c>
      <c r="D8" s="20" t="s">
        <v>75</v>
      </c>
      <c r="E8" s="25" t="s">
        <v>325</v>
      </c>
      <c r="F8" s="20"/>
    </row>
    <row r="9" spans="1:6" x14ac:dyDescent="0.35">
      <c r="A9" s="20" t="s">
        <v>289</v>
      </c>
      <c r="B9" s="20" t="s">
        <v>361</v>
      </c>
      <c r="C9" s="20" t="s">
        <v>16</v>
      </c>
      <c r="D9" s="20" t="s">
        <v>73</v>
      </c>
      <c r="E9" s="22" t="s">
        <v>321</v>
      </c>
      <c r="F9" s="20"/>
    </row>
    <row r="10" spans="1:6" x14ac:dyDescent="0.35">
      <c r="A10" s="20" t="s">
        <v>307</v>
      </c>
      <c r="B10" s="20" t="s">
        <v>235</v>
      </c>
      <c r="C10" s="20" t="s">
        <v>17</v>
      </c>
      <c r="D10" s="20" t="s">
        <v>75</v>
      </c>
      <c r="E10" s="22" t="s">
        <v>321</v>
      </c>
      <c r="F10" s="20"/>
    </row>
    <row r="11" spans="1:6" ht="29" x14ac:dyDescent="0.35">
      <c r="A11" s="20" t="s">
        <v>301</v>
      </c>
      <c r="B11" s="20" t="s">
        <v>365</v>
      </c>
      <c r="C11" s="20" t="s">
        <v>18</v>
      </c>
      <c r="D11" s="20" t="s">
        <v>73</v>
      </c>
      <c r="E11" s="20"/>
      <c r="F11" s="22" t="s">
        <v>321</v>
      </c>
    </row>
    <row r="12" spans="1:6" x14ac:dyDescent="0.35">
      <c r="A12" s="20" t="s">
        <v>311</v>
      </c>
      <c r="B12" s="20" t="s">
        <v>194</v>
      </c>
      <c r="C12" s="20" t="s">
        <v>19</v>
      </c>
      <c r="D12" s="20" t="s">
        <v>83</v>
      </c>
      <c r="E12" s="22" t="s">
        <v>321</v>
      </c>
      <c r="F12" s="22" t="s">
        <v>321</v>
      </c>
    </row>
    <row r="13" spans="1:6" x14ac:dyDescent="0.35">
      <c r="A13" s="20">
        <v>1981</v>
      </c>
      <c r="B13" s="20" t="s">
        <v>361</v>
      </c>
      <c r="C13" s="20" t="s">
        <v>20</v>
      </c>
      <c r="D13" s="20" t="s">
        <v>105</v>
      </c>
      <c r="E13" s="23" t="s">
        <v>327</v>
      </c>
      <c r="F13" s="25" t="s">
        <v>326</v>
      </c>
    </row>
    <row r="14" spans="1:6" x14ac:dyDescent="0.35">
      <c r="A14" s="20" t="s">
        <v>290</v>
      </c>
      <c r="B14" s="20" t="s">
        <v>361</v>
      </c>
      <c r="C14" s="20" t="s">
        <v>21</v>
      </c>
      <c r="D14" s="20" t="s">
        <v>105</v>
      </c>
      <c r="E14" s="20"/>
      <c r="F14" s="25" t="s">
        <v>328</v>
      </c>
    </row>
    <row r="15" spans="1:6" x14ac:dyDescent="0.35">
      <c r="A15" s="20" t="s">
        <v>276</v>
      </c>
      <c r="B15" s="20" t="s">
        <v>1</v>
      </c>
      <c r="C15" s="20" t="s">
        <v>0</v>
      </c>
      <c r="D15" s="20" t="s">
        <v>104</v>
      </c>
      <c r="E15" s="20"/>
      <c r="F15" s="25" t="s">
        <v>329</v>
      </c>
    </row>
    <row r="16" spans="1:6" x14ac:dyDescent="0.35">
      <c r="A16" s="20" t="s">
        <v>276</v>
      </c>
      <c r="B16" s="20" t="s">
        <v>361</v>
      </c>
      <c r="C16" s="20" t="s">
        <v>92</v>
      </c>
      <c r="D16" s="20" t="s">
        <v>94</v>
      </c>
      <c r="E16" s="23" t="s">
        <v>327</v>
      </c>
      <c r="F16" s="25" t="s">
        <v>330</v>
      </c>
    </row>
    <row r="17" spans="1:6" ht="43.5" x14ac:dyDescent="0.35">
      <c r="A17" s="20" t="s">
        <v>273</v>
      </c>
      <c r="B17" s="20" t="s">
        <v>108</v>
      </c>
      <c r="C17" s="20" t="s">
        <v>23</v>
      </c>
      <c r="D17" s="20" t="s">
        <v>274</v>
      </c>
      <c r="E17" s="22" t="s">
        <v>321</v>
      </c>
      <c r="F17" s="20"/>
    </row>
    <row r="18" spans="1:6" ht="29" x14ac:dyDescent="0.35">
      <c r="A18" s="20">
        <v>2000</v>
      </c>
      <c r="B18" s="20" t="s">
        <v>95</v>
      </c>
      <c r="C18" s="21" t="s">
        <v>22</v>
      </c>
      <c r="D18" s="20" t="s">
        <v>299</v>
      </c>
      <c r="E18" s="23" t="s">
        <v>327</v>
      </c>
      <c r="F18" s="25" t="s">
        <v>331</v>
      </c>
    </row>
    <row r="19" spans="1:6" x14ac:dyDescent="0.35">
      <c r="A19" s="20" t="s">
        <v>286</v>
      </c>
      <c r="B19" s="20" t="s">
        <v>117</v>
      </c>
      <c r="C19" s="21" t="s">
        <v>24</v>
      </c>
      <c r="D19" s="20" t="s">
        <v>294</v>
      </c>
      <c r="E19" s="20"/>
      <c r="F19" s="25" t="s">
        <v>333</v>
      </c>
    </row>
    <row r="20" spans="1:6" x14ac:dyDescent="0.35">
      <c r="A20" s="20" t="s">
        <v>286</v>
      </c>
      <c r="B20" s="20" t="s">
        <v>120</v>
      </c>
      <c r="C20" s="21" t="s">
        <v>25</v>
      </c>
      <c r="D20" s="20" t="s">
        <v>287</v>
      </c>
      <c r="E20" s="23" t="s">
        <v>327</v>
      </c>
      <c r="F20" s="25" t="s">
        <v>334</v>
      </c>
    </row>
    <row r="21" spans="1:6" ht="29" x14ac:dyDescent="0.35">
      <c r="A21" s="20">
        <v>2002</v>
      </c>
      <c r="B21" s="20" t="s">
        <v>95</v>
      </c>
      <c r="C21" s="21" t="s">
        <v>22</v>
      </c>
      <c r="D21" s="20" t="s">
        <v>299</v>
      </c>
      <c r="E21" s="20"/>
      <c r="F21" s="25" t="s">
        <v>332</v>
      </c>
    </row>
    <row r="22" spans="1:6" x14ac:dyDescent="0.35">
      <c r="A22" s="20" t="s">
        <v>297</v>
      </c>
      <c r="B22" s="20" t="s">
        <v>123</v>
      </c>
      <c r="C22" s="21" t="s">
        <v>26</v>
      </c>
      <c r="D22" s="20" t="s">
        <v>128</v>
      </c>
      <c r="E22" s="22" t="s">
        <v>321</v>
      </c>
      <c r="F22" s="20"/>
    </row>
    <row r="23" spans="1:6" x14ac:dyDescent="0.35">
      <c r="A23" s="20" t="s">
        <v>266</v>
      </c>
      <c r="B23" s="20" t="s">
        <v>123</v>
      </c>
      <c r="C23" s="21" t="s">
        <v>27</v>
      </c>
      <c r="D23" s="20" t="s">
        <v>129</v>
      </c>
      <c r="E23" s="22" t="s">
        <v>321</v>
      </c>
      <c r="F23" s="20"/>
    </row>
    <row r="24" spans="1:6" x14ac:dyDescent="0.35">
      <c r="A24" s="20" t="s">
        <v>266</v>
      </c>
      <c r="B24" s="20" t="s">
        <v>131</v>
      </c>
      <c r="C24" s="20" t="s">
        <v>29</v>
      </c>
      <c r="D24" s="20" t="s">
        <v>296</v>
      </c>
      <c r="E24" s="20"/>
      <c r="F24" s="25" t="s">
        <v>332</v>
      </c>
    </row>
    <row r="25" spans="1:6" x14ac:dyDescent="0.35">
      <c r="A25" s="20" t="s">
        <v>266</v>
      </c>
      <c r="B25" s="20" t="s">
        <v>133</v>
      </c>
      <c r="C25" s="21" t="s">
        <v>89</v>
      </c>
      <c r="D25" s="20" t="s">
        <v>119</v>
      </c>
      <c r="E25" s="23" t="s">
        <v>327</v>
      </c>
      <c r="F25" s="25" t="s">
        <v>335</v>
      </c>
    </row>
    <row r="26" spans="1:6" ht="29" x14ac:dyDescent="0.35">
      <c r="A26" s="20" t="s">
        <v>266</v>
      </c>
      <c r="B26" s="20" t="s">
        <v>235</v>
      </c>
      <c r="C26" s="21" t="s">
        <v>28</v>
      </c>
      <c r="D26" s="20" t="s">
        <v>267</v>
      </c>
      <c r="E26" s="26" t="s">
        <v>336</v>
      </c>
      <c r="F26" s="25" t="s">
        <v>331</v>
      </c>
    </row>
    <row r="27" spans="1:6" x14ac:dyDescent="0.35">
      <c r="A27" s="20" t="s">
        <v>304</v>
      </c>
      <c r="B27" s="20" t="s">
        <v>120</v>
      </c>
      <c r="C27" s="21" t="s">
        <v>30</v>
      </c>
      <c r="D27" s="20" t="s">
        <v>305</v>
      </c>
      <c r="E27" s="23" t="s">
        <v>327</v>
      </c>
      <c r="F27" s="25" t="s">
        <v>337</v>
      </c>
    </row>
    <row r="28" spans="1:6" x14ac:dyDescent="0.35">
      <c r="A28" s="20" t="s">
        <v>313</v>
      </c>
      <c r="B28" s="20" t="s">
        <v>356</v>
      </c>
      <c r="C28" s="21" t="s">
        <v>31</v>
      </c>
      <c r="D28" s="20" t="s">
        <v>314</v>
      </c>
      <c r="E28" s="23" t="s">
        <v>327</v>
      </c>
      <c r="F28" s="25" t="s">
        <v>331</v>
      </c>
    </row>
    <row r="29" spans="1:6" ht="29" x14ac:dyDescent="0.35">
      <c r="A29" s="20" t="s">
        <v>291</v>
      </c>
      <c r="B29" s="20" t="s">
        <v>361</v>
      </c>
      <c r="C29" s="20" t="s">
        <v>34</v>
      </c>
      <c r="D29" s="20" t="s">
        <v>315</v>
      </c>
      <c r="E29" s="22" t="s">
        <v>321</v>
      </c>
      <c r="F29" s="20"/>
    </row>
    <row r="30" spans="1:6" x14ac:dyDescent="0.35">
      <c r="A30" s="20" t="s">
        <v>291</v>
      </c>
      <c r="B30" s="20" t="s">
        <v>149</v>
      </c>
      <c r="C30" s="21" t="s">
        <v>32</v>
      </c>
      <c r="D30" s="20" t="s">
        <v>148</v>
      </c>
      <c r="E30" s="22" t="s">
        <v>321</v>
      </c>
      <c r="F30" s="22" t="s">
        <v>321</v>
      </c>
    </row>
    <row r="31" spans="1:6" ht="29" x14ac:dyDescent="0.35">
      <c r="A31" s="20" t="s">
        <v>291</v>
      </c>
      <c r="B31" s="20" t="s">
        <v>361</v>
      </c>
      <c r="C31" s="21" t="s">
        <v>33</v>
      </c>
      <c r="D31" s="20" t="s">
        <v>153</v>
      </c>
      <c r="E31" s="22" t="s">
        <v>321</v>
      </c>
      <c r="F31" s="20"/>
    </row>
    <row r="32" spans="1:6" x14ac:dyDescent="0.35">
      <c r="A32" s="20" t="s">
        <v>291</v>
      </c>
      <c r="B32" s="20" t="s">
        <v>1</v>
      </c>
      <c r="C32" s="20" t="s">
        <v>35</v>
      </c>
      <c r="D32" s="20" t="s">
        <v>292</v>
      </c>
      <c r="E32" s="25" t="s">
        <v>334</v>
      </c>
      <c r="F32" s="20"/>
    </row>
    <row r="33" spans="1:6" x14ac:dyDescent="0.35">
      <c r="A33" s="20" t="s">
        <v>264</v>
      </c>
      <c r="B33" s="20" t="s">
        <v>288</v>
      </c>
      <c r="C33" s="21" t="s">
        <v>37</v>
      </c>
      <c r="D33" s="20" t="s">
        <v>162</v>
      </c>
      <c r="E33" s="23" t="s">
        <v>327</v>
      </c>
      <c r="F33" s="25" t="s">
        <v>334</v>
      </c>
    </row>
    <row r="34" spans="1:6" x14ac:dyDescent="0.35">
      <c r="A34" s="20" t="s">
        <v>264</v>
      </c>
      <c r="B34" s="20" t="s">
        <v>6</v>
      </c>
      <c r="C34" s="21" t="s">
        <v>38</v>
      </c>
      <c r="D34" s="20" t="s">
        <v>145</v>
      </c>
      <c r="E34" s="20"/>
      <c r="F34" s="25" t="s">
        <v>338</v>
      </c>
    </row>
    <row r="35" spans="1:6" x14ac:dyDescent="0.35">
      <c r="A35" s="20" t="s">
        <v>264</v>
      </c>
      <c r="B35" s="20" t="s">
        <v>356</v>
      </c>
      <c r="C35" s="21" t="s">
        <v>39</v>
      </c>
      <c r="D35" s="20" t="s">
        <v>265</v>
      </c>
      <c r="E35" s="20"/>
      <c r="F35" s="25" t="s">
        <v>331</v>
      </c>
    </row>
    <row r="36" spans="1:6" x14ac:dyDescent="0.35">
      <c r="A36" s="20" t="s">
        <v>310</v>
      </c>
      <c r="B36" s="20" t="s">
        <v>356</v>
      </c>
      <c r="C36" s="21" t="s">
        <v>36</v>
      </c>
      <c r="D36" s="20" t="s">
        <v>265</v>
      </c>
      <c r="E36" s="23" t="s">
        <v>327</v>
      </c>
      <c r="F36" s="25" t="s">
        <v>339</v>
      </c>
    </row>
    <row r="37" spans="1:6" ht="58" x14ac:dyDescent="0.35">
      <c r="A37" s="20" t="s">
        <v>277</v>
      </c>
      <c r="B37" s="20" t="s">
        <v>108</v>
      </c>
      <c r="C37" s="20" t="s">
        <v>169</v>
      </c>
      <c r="D37" s="20" t="s">
        <v>309</v>
      </c>
      <c r="E37" s="25" t="s">
        <v>339</v>
      </c>
      <c r="F37" s="20"/>
    </row>
    <row r="38" spans="1:6" ht="29" x14ac:dyDescent="0.35">
      <c r="A38" s="20" t="s">
        <v>277</v>
      </c>
      <c r="B38" s="20" t="s">
        <v>361</v>
      </c>
      <c r="C38" s="21" t="s">
        <v>40</v>
      </c>
      <c r="D38" s="20" t="s">
        <v>278</v>
      </c>
      <c r="E38" s="25" t="s">
        <v>342</v>
      </c>
      <c r="F38" s="20"/>
    </row>
    <row r="39" spans="1:6" ht="29" x14ac:dyDescent="0.35">
      <c r="A39" s="20" t="s">
        <v>269</v>
      </c>
      <c r="B39" s="20" t="s">
        <v>361</v>
      </c>
      <c r="C39" s="20" t="s">
        <v>41</v>
      </c>
      <c r="D39" s="20" t="s">
        <v>316</v>
      </c>
      <c r="E39" s="25" t="s">
        <v>340</v>
      </c>
      <c r="F39" s="20"/>
    </row>
    <row r="40" spans="1:6" ht="46" customHeight="1" x14ac:dyDescent="0.35">
      <c r="A40" s="20" t="s">
        <v>269</v>
      </c>
      <c r="B40" s="20" t="s">
        <v>364</v>
      </c>
      <c r="C40" s="20" t="s">
        <v>42</v>
      </c>
      <c r="D40" s="20" t="s">
        <v>176</v>
      </c>
      <c r="E40" s="25" t="s">
        <v>341</v>
      </c>
      <c r="F40" s="20"/>
    </row>
    <row r="41" spans="1:6" ht="29" x14ac:dyDescent="0.35">
      <c r="A41" s="20" t="s">
        <v>269</v>
      </c>
      <c r="B41" s="20" t="s">
        <v>361</v>
      </c>
      <c r="C41" s="20" t="s">
        <v>43</v>
      </c>
      <c r="D41" s="20" t="s">
        <v>197</v>
      </c>
      <c r="E41" s="23" t="s">
        <v>327</v>
      </c>
      <c r="F41" s="25" t="s">
        <v>334</v>
      </c>
    </row>
    <row r="42" spans="1:6" ht="29" x14ac:dyDescent="0.35">
      <c r="A42" s="20" t="s">
        <v>272</v>
      </c>
      <c r="B42" s="20" t="s">
        <v>200</v>
      </c>
      <c r="C42" s="21" t="s">
        <v>44</v>
      </c>
      <c r="D42" s="20" t="s">
        <v>298</v>
      </c>
      <c r="E42" s="20"/>
      <c r="F42" s="25" t="s">
        <v>335</v>
      </c>
    </row>
    <row r="43" spans="1:6" x14ac:dyDescent="0.35">
      <c r="A43" s="20" t="s">
        <v>272</v>
      </c>
      <c r="B43" s="20" t="s">
        <v>108</v>
      </c>
      <c r="C43" s="20" t="s">
        <v>45</v>
      </c>
      <c r="D43" s="20" t="s">
        <v>205</v>
      </c>
      <c r="E43" s="22" t="s">
        <v>321</v>
      </c>
      <c r="F43" s="20"/>
    </row>
    <row r="44" spans="1:6" ht="29" x14ac:dyDescent="0.35">
      <c r="A44" s="20" t="s">
        <v>283</v>
      </c>
      <c r="B44" s="20" t="s">
        <v>361</v>
      </c>
      <c r="C44" s="21" t="s">
        <v>46</v>
      </c>
      <c r="D44" s="20" t="s">
        <v>197</v>
      </c>
      <c r="E44" s="23" t="s">
        <v>327</v>
      </c>
      <c r="F44" s="25" t="s">
        <v>331</v>
      </c>
    </row>
    <row r="45" spans="1:6" x14ac:dyDescent="0.35">
      <c r="A45" s="20" t="s">
        <v>285</v>
      </c>
      <c r="B45" s="20" t="s">
        <v>200</v>
      </c>
      <c r="C45" s="21" t="s">
        <v>47</v>
      </c>
      <c r="D45" s="20" t="s">
        <v>73</v>
      </c>
      <c r="E45" s="20"/>
      <c r="F45" s="22" t="s">
        <v>321</v>
      </c>
    </row>
    <row r="46" spans="1:6" ht="29" x14ac:dyDescent="0.35">
      <c r="A46" s="20" t="s">
        <v>285</v>
      </c>
      <c r="B46" s="20" t="s">
        <v>293</v>
      </c>
      <c r="C46" s="20" t="s">
        <v>49</v>
      </c>
      <c r="D46" s="20" t="s">
        <v>210</v>
      </c>
      <c r="E46" s="20"/>
      <c r="F46" s="25" t="s">
        <v>330</v>
      </c>
    </row>
    <row r="47" spans="1:6" x14ac:dyDescent="0.35">
      <c r="A47" s="20" t="s">
        <v>285</v>
      </c>
      <c r="B47" s="20" t="s">
        <v>215</v>
      </c>
      <c r="C47" s="21" t="s">
        <v>48</v>
      </c>
      <c r="D47" s="20" t="s">
        <v>153</v>
      </c>
      <c r="E47" s="22" t="s">
        <v>321</v>
      </c>
      <c r="F47" s="20"/>
    </row>
    <row r="48" spans="1:6" ht="29" x14ac:dyDescent="0.35">
      <c r="A48" s="20" t="s">
        <v>302</v>
      </c>
      <c r="B48" s="20" t="s">
        <v>220</v>
      </c>
      <c r="C48" s="21" t="s">
        <v>50</v>
      </c>
      <c r="D48" s="20" t="s">
        <v>303</v>
      </c>
      <c r="E48" s="26" t="s">
        <v>336</v>
      </c>
      <c r="F48" s="20"/>
    </row>
    <row r="49" spans="1:6" x14ac:dyDescent="0.35">
      <c r="A49" s="20">
        <v>2019</v>
      </c>
      <c r="B49" s="20" t="s">
        <v>120</v>
      </c>
      <c r="C49" s="20" t="s">
        <v>51</v>
      </c>
      <c r="D49" s="20" t="s">
        <v>306</v>
      </c>
      <c r="E49" s="22" t="s">
        <v>321</v>
      </c>
      <c r="F49" s="20"/>
    </row>
    <row r="50" spans="1:6" ht="29" x14ac:dyDescent="0.35">
      <c r="A50" s="20" t="s">
        <v>279</v>
      </c>
      <c r="B50" s="20" t="s">
        <v>362</v>
      </c>
      <c r="C50" s="20" t="s">
        <v>52</v>
      </c>
      <c r="D50" s="20" t="s">
        <v>284</v>
      </c>
      <c r="E50" s="22" t="s">
        <v>321</v>
      </c>
      <c r="F50" s="20"/>
    </row>
    <row r="51" spans="1:6" x14ac:dyDescent="0.35">
      <c r="A51" s="20" t="s">
        <v>279</v>
      </c>
      <c r="B51" s="20" t="s">
        <v>163</v>
      </c>
      <c r="C51" s="20" t="s">
        <v>227</v>
      </c>
      <c r="D51" s="20" t="s">
        <v>223</v>
      </c>
      <c r="E51" s="25" t="s">
        <v>334</v>
      </c>
      <c r="F51" s="20"/>
    </row>
    <row r="52" spans="1:6" x14ac:dyDescent="0.35">
      <c r="A52" s="20">
        <v>2021</v>
      </c>
      <c r="B52" s="20" t="s">
        <v>120</v>
      </c>
      <c r="C52" s="20" t="s">
        <v>51</v>
      </c>
      <c r="D52" s="20" t="s">
        <v>306</v>
      </c>
      <c r="E52" s="20"/>
      <c r="F52" s="25" t="s">
        <v>329</v>
      </c>
    </row>
    <row r="53" spans="1:6" x14ac:dyDescent="0.35">
      <c r="A53" s="20" t="s">
        <v>270</v>
      </c>
      <c r="B53" s="20" t="s">
        <v>131</v>
      </c>
      <c r="C53" s="21" t="s">
        <v>53</v>
      </c>
      <c r="D53" s="20" t="s">
        <v>295</v>
      </c>
      <c r="E53" s="22" t="s">
        <v>321</v>
      </c>
      <c r="F53" s="20"/>
    </row>
    <row r="54" spans="1:6" ht="29" x14ac:dyDescent="0.35">
      <c r="A54" s="20" t="s">
        <v>270</v>
      </c>
      <c r="B54" s="20" t="s">
        <v>235</v>
      </c>
      <c r="C54" s="20" t="s">
        <v>54</v>
      </c>
      <c r="D54" s="20" t="s">
        <v>271</v>
      </c>
      <c r="E54" s="22" t="s">
        <v>321</v>
      </c>
      <c r="F54" s="20"/>
    </row>
    <row r="55" spans="1:6" x14ac:dyDescent="0.35">
      <c r="A55" s="20" t="s">
        <v>318</v>
      </c>
      <c r="B55" s="20" t="s">
        <v>238</v>
      </c>
      <c r="C55" s="20" t="s">
        <v>55</v>
      </c>
      <c r="D55" s="20" t="s">
        <v>156</v>
      </c>
      <c r="E55" s="22" t="s">
        <v>321</v>
      </c>
      <c r="F55" s="20"/>
    </row>
    <row r="56" spans="1:6" x14ac:dyDescent="0.35">
      <c r="A56" s="20" t="s">
        <v>281</v>
      </c>
      <c r="B56" s="20" t="s">
        <v>220</v>
      </c>
      <c r="C56" s="21" t="s">
        <v>245</v>
      </c>
      <c r="D56" s="20" t="s">
        <v>246</v>
      </c>
      <c r="E56" s="22" t="s">
        <v>321</v>
      </c>
      <c r="F56" s="20"/>
    </row>
    <row r="57" spans="1:6" x14ac:dyDescent="0.35">
      <c r="A57" s="20" t="s">
        <v>280</v>
      </c>
      <c r="B57" s="20" t="s">
        <v>220</v>
      </c>
      <c r="C57" s="21" t="s">
        <v>247</v>
      </c>
      <c r="D57" s="20" t="s">
        <v>219</v>
      </c>
      <c r="E57" s="23" t="s">
        <v>327</v>
      </c>
      <c r="F57" s="22" t="s">
        <v>321</v>
      </c>
    </row>
    <row r="58" spans="1:6" x14ac:dyDescent="0.35">
      <c r="A58" s="20" t="s">
        <v>282</v>
      </c>
      <c r="B58" s="20" t="s">
        <v>356</v>
      </c>
      <c r="C58" s="21" t="s">
        <v>56</v>
      </c>
      <c r="D58" s="20" t="s">
        <v>73</v>
      </c>
      <c r="E58" s="20"/>
      <c r="F58" s="25" t="s">
        <v>331</v>
      </c>
    </row>
    <row r="59" spans="1:6" ht="72.5" x14ac:dyDescent="0.35">
      <c r="A59" s="19" t="s">
        <v>419</v>
      </c>
      <c r="B59" s="19" t="s">
        <v>420</v>
      </c>
    </row>
    <row r="60" spans="1:6" ht="43.5" x14ac:dyDescent="0.35">
      <c r="A60" s="19" t="s">
        <v>322</v>
      </c>
      <c r="B60" s="19" t="s">
        <v>421</v>
      </c>
    </row>
    <row r="61" spans="1:6" ht="72.5" x14ac:dyDescent="0.35">
      <c r="A61" s="19" t="s">
        <v>323</v>
      </c>
      <c r="B61" s="19" t="s">
        <v>422</v>
      </c>
    </row>
    <row r="62" spans="1:6" ht="29" x14ac:dyDescent="0.35">
      <c r="A62" s="19" t="s">
        <v>321</v>
      </c>
      <c r="B62" s="19" t="s">
        <v>423</v>
      </c>
    </row>
    <row r="63" spans="1:6" ht="58" x14ac:dyDescent="0.35">
      <c r="A63" s="19" t="s">
        <v>327</v>
      </c>
      <c r="B63" s="19" t="s">
        <v>424</v>
      </c>
    </row>
    <row r="64" spans="1:6" ht="58" x14ac:dyDescent="0.35">
      <c r="A64" s="19" t="s">
        <v>336</v>
      </c>
      <c r="B64" s="19" t="s">
        <v>425</v>
      </c>
    </row>
    <row r="67" ht="72.5" x14ac:dyDescent="0.35"/>
    <row r="68" ht="29" x14ac:dyDescent="0.35"/>
    <row r="69" ht="43.5" x14ac:dyDescent="0.35"/>
    <row r="71" ht="43.5" x14ac:dyDescent="0.35"/>
    <row r="72" ht="43.5" x14ac:dyDescent="0.35"/>
  </sheetData>
  <phoneticPr fontId="5"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FCBC29-0126-41BE-A6BD-2C53F49B86B6}">
  <dimension ref="A1:C60"/>
  <sheetViews>
    <sheetView workbookViewId="0">
      <selection activeCell="C1" sqref="A1:C1048576"/>
    </sheetView>
  </sheetViews>
  <sheetFormatPr baseColWidth="10" defaultRowHeight="14.5" x14ac:dyDescent="0.35"/>
  <cols>
    <col min="1" max="1" width="4" style="32" customWidth="1"/>
    <col min="2" max="2" width="27.7265625" style="32" customWidth="1"/>
    <col min="3" max="3" width="15.36328125" style="32" customWidth="1"/>
  </cols>
  <sheetData>
    <row r="1" spans="1:3" x14ac:dyDescent="0.35">
      <c r="A1" s="32" t="s">
        <v>389</v>
      </c>
      <c r="B1" s="33" t="s">
        <v>380</v>
      </c>
      <c r="C1" s="32" t="s">
        <v>390</v>
      </c>
    </row>
    <row r="2" spans="1:3" x14ac:dyDescent="0.35">
      <c r="A2" s="32">
        <v>1</v>
      </c>
      <c r="B2" s="32" t="s">
        <v>7</v>
      </c>
      <c r="C2" s="34" t="s">
        <v>382</v>
      </c>
    </row>
    <row r="3" spans="1:3" x14ac:dyDescent="0.35">
      <c r="A3" s="32">
        <f>1+A2</f>
        <v>2</v>
      </c>
      <c r="B3" s="32" t="s">
        <v>75</v>
      </c>
      <c r="C3" s="34" t="s">
        <v>382</v>
      </c>
    </row>
    <row r="4" spans="1:3" x14ac:dyDescent="0.35">
      <c r="A4" s="32">
        <f t="shared" ref="A4:A60" si="0">1+A3</f>
        <v>3</v>
      </c>
      <c r="B4" s="32" t="s">
        <v>140</v>
      </c>
      <c r="C4" s="34" t="s">
        <v>382</v>
      </c>
    </row>
    <row r="5" spans="1:3" x14ac:dyDescent="0.35">
      <c r="A5" s="32">
        <f t="shared" si="0"/>
        <v>4</v>
      </c>
      <c r="B5" s="32" t="s">
        <v>111</v>
      </c>
      <c r="C5" s="34" t="s">
        <v>382</v>
      </c>
    </row>
    <row r="6" spans="1:3" x14ac:dyDescent="0.35">
      <c r="A6" s="32">
        <f t="shared" si="0"/>
        <v>5</v>
      </c>
      <c r="B6" s="32" t="s">
        <v>106</v>
      </c>
      <c r="C6" s="34" t="s">
        <v>382</v>
      </c>
    </row>
    <row r="7" spans="1:3" x14ac:dyDescent="0.35">
      <c r="A7" s="32">
        <f t="shared" si="0"/>
        <v>6</v>
      </c>
      <c r="B7" s="32" t="s">
        <v>13</v>
      </c>
      <c r="C7" s="34" t="s">
        <v>382</v>
      </c>
    </row>
    <row r="8" spans="1:3" x14ac:dyDescent="0.35">
      <c r="A8" s="32">
        <f t="shared" si="0"/>
        <v>7</v>
      </c>
      <c r="B8" s="32" t="s">
        <v>67</v>
      </c>
      <c r="C8" s="34" t="s">
        <v>382</v>
      </c>
    </row>
    <row r="9" spans="1:3" x14ac:dyDescent="0.35">
      <c r="A9" s="32">
        <f t="shared" si="0"/>
        <v>8</v>
      </c>
      <c r="B9" s="32" t="s">
        <v>73</v>
      </c>
      <c r="C9" s="34" t="s">
        <v>382</v>
      </c>
    </row>
    <row r="10" spans="1:3" x14ac:dyDescent="0.35">
      <c r="A10" s="32">
        <f t="shared" si="0"/>
        <v>9</v>
      </c>
      <c r="B10" s="32" t="s">
        <v>83</v>
      </c>
      <c r="C10" s="34" t="s">
        <v>382</v>
      </c>
    </row>
    <row r="11" spans="1:3" x14ac:dyDescent="0.35">
      <c r="A11" s="32">
        <f t="shared" si="0"/>
        <v>10</v>
      </c>
      <c r="B11" s="32" t="s">
        <v>105</v>
      </c>
      <c r="C11" s="35" t="s">
        <v>381</v>
      </c>
    </row>
    <row r="12" spans="1:3" x14ac:dyDescent="0.35">
      <c r="A12" s="32">
        <f t="shared" si="0"/>
        <v>11</v>
      </c>
      <c r="B12" s="32" t="s">
        <v>104</v>
      </c>
      <c r="C12" s="34" t="s">
        <v>382</v>
      </c>
    </row>
    <row r="13" spans="1:3" x14ac:dyDescent="0.35">
      <c r="A13" s="32">
        <f t="shared" si="0"/>
        <v>12</v>
      </c>
      <c r="B13" s="32" t="s">
        <v>94</v>
      </c>
      <c r="C13" s="36" t="s">
        <v>383</v>
      </c>
    </row>
    <row r="14" spans="1:3" x14ac:dyDescent="0.35">
      <c r="A14" s="32">
        <f t="shared" si="0"/>
        <v>13</v>
      </c>
      <c r="B14" s="32" t="s">
        <v>100</v>
      </c>
      <c r="C14" s="35" t="s">
        <v>381</v>
      </c>
    </row>
    <row r="15" spans="1:3" x14ac:dyDescent="0.35">
      <c r="A15" s="32">
        <f t="shared" si="0"/>
        <v>14</v>
      </c>
      <c r="B15" s="32" t="s">
        <v>98</v>
      </c>
      <c r="C15" s="34" t="s">
        <v>382</v>
      </c>
    </row>
    <row r="16" spans="1:3" x14ac:dyDescent="0.35">
      <c r="A16" s="32">
        <f t="shared" si="0"/>
        <v>15</v>
      </c>
      <c r="B16" s="32" t="s">
        <v>99</v>
      </c>
      <c r="C16" s="36" t="s">
        <v>383</v>
      </c>
    </row>
    <row r="17" spans="1:3" x14ac:dyDescent="0.35">
      <c r="A17" s="32">
        <f t="shared" si="0"/>
        <v>16</v>
      </c>
      <c r="B17" s="32" t="s">
        <v>107</v>
      </c>
      <c r="C17" s="34" t="s">
        <v>382</v>
      </c>
    </row>
    <row r="18" spans="1:3" x14ac:dyDescent="0.35">
      <c r="A18" s="32">
        <f t="shared" si="0"/>
        <v>17</v>
      </c>
      <c r="B18" s="32" t="s">
        <v>62</v>
      </c>
      <c r="C18" s="34" t="s">
        <v>382</v>
      </c>
    </row>
    <row r="19" spans="1:3" x14ac:dyDescent="0.35">
      <c r="A19" s="32">
        <f t="shared" si="0"/>
        <v>18</v>
      </c>
      <c r="B19" s="32" t="s">
        <v>127</v>
      </c>
      <c r="C19" s="34" t="s">
        <v>382</v>
      </c>
    </row>
    <row r="20" spans="1:3" x14ac:dyDescent="0.35">
      <c r="A20" s="32">
        <f t="shared" si="0"/>
        <v>19</v>
      </c>
      <c r="B20" s="32" t="s">
        <v>116</v>
      </c>
      <c r="C20" s="36" t="s">
        <v>383</v>
      </c>
    </row>
    <row r="21" spans="1:3" x14ac:dyDescent="0.35">
      <c r="A21" s="32">
        <f t="shared" si="0"/>
        <v>20</v>
      </c>
      <c r="B21" s="32" t="s">
        <v>125</v>
      </c>
      <c r="C21" s="34" t="s">
        <v>382</v>
      </c>
    </row>
    <row r="22" spans="1:3" x14ac:dyDescent="0.35">
      <c r="A22" s="32">
        <f t="shared" si="0"/>
        <v>21</v>
      </c>
      <c r="B22" s="32" t="s">
        <v>119</v>
      </c>
      <c r="C22" s="36" t="s">
        <v>383</v>
      </c>
    </row>
    <row r="23" spans="1:3" x14ac:dyDescent="0.35">
      <c r="A23" s="32">
        <f t="shared" si="0"/>
        <v>22</v>
      </c>
      <c r="B23" s="32" t="s">
        <v>128</v>
      </c>
      <c r="C23" s="34" t="s">
        <v>382</v>
      </c>
    </row>
    <row r="24" spans="1:3" x14ac:dyDescent="0.35">
      <c r="A24" s="32">
        <f t="shared" si="0"/>
        <v>23</v>
      </c>
      <c r="B24" s="32" t="s">
        <v>126</v>
      </c>
      <c r="C24" s="36" t="s">
        <v>383</v>
      </c>
    </row>
    <row r="25" spans="1:3" x14ac:dyDescent="0.35">
      <c r="A25" s="32">
        <f t="shared" si="0"/>
        <v>24</v>
      </c>
      <c r="B25" s="32" t="s">
        <v>162</v>
      </c>
      <c r="C25" s="34" t="s">
        <v>382</v>
      </c>
    </row>
    <row r="26" spans="1:3" x14ac:dyDescent="0.35">
      <c r="A26" s="32">
        <f t="shared" si="0"/>
        <v>25</v>
      </c>
      <c r="B26" s="32" t="s">
        <v>384</v>
      </c>
      <c r="C26" s="34" t="s">
        <v>382</v>
      </c>
    </row>
    <row r="27" spans="1:3" x14ac:dyDescent="0.35">
      <c r="A27" s="32">
        <f t="shared" si="0"/>
        <v>26</v>
      </c>
      <c r="B27" s="32" t="s">
        <v>130</v>
      </c>
      <c r="C27" s="36" t="s">
        <v>383</v>
      </c>
    </row>
    <row r="28" spans="1:3" x14ac:dyDescent="0.35">
      <c r="A28" s="32">
        <f t="shared" si="0"/>
        <v>27</v>
      </c>
      <c r="B28" s="32" t="s">
        <v>385</v>
      </c>
      <c r="C28" s="37" t="s">
        <v>383</v>
      </c>
    </row>
    <row r="29" spans="1:3" x14ac:dyDescent="0.35">
      <c r="A29" s="32">
        <f t="shared" si="0"/>
        <v>28</v>
      </c>
      <c r="B29" s="32" t="s">
        <v>139</v>
      </c>
      <c r="C29" s="35" t="s">
        <v>381</v>
      </c>
    </row>
    <row r="30" spans="1:3" x14ac:dyDescent="0.35">
      <c r="A30" s="32">
        <f t="shared" si="0"/>
        <v>29</v>
      </c>
      <c r="B30" s="32" t="s">
        <v>142</v>
      </c>
      <c r="C30" s="35" t="s">
        <v>381</v>
      </c>
    </row>
    <row r="31" spans="1:3" x14ac:dyDescent="0.35">
      <c r="A31" s="32">
        <f t="shared" si="0"/>
        <v>30</v>
      </c>
      <c r="B31" s="32" t="s">
        <v>143</v>
      </c>
      <c r="C31" s="35" t="s">
        <v>381</v>
      </c>
    </row>
    <row r="32" spans="1:3" x14ac:dyDescent="0.35">
      <c r="A32" s="32">
        <f t="shared" si="0"/>
        <v>31</v>
      </c>
      <c r="B32" s="32" t="s">
        <v>148</v>
      </c>
      <c r="C32" s="35" t="s">
        <v>381</v>
      </c>
    </row>
    <row r="33" spans="1:3" x14ac:dyDescent="0.35">
      <c r="A33" s="32">
        <f t="shared" si="0"/>
        <v>32</v>
      </c>
      <c r="B33" s="32" t="s">
        <v>153</v>
      </c>
      <c r="C33" s="34" t="s">
        <v>382</v>
      </c>
    </row>
    <row r="34" spans="1:3" x14ac:dyDescent="0.35">
      <c r="A34" s="32">
        <f t="shared" si="0"/>
        <v>33</v>
      </c>
      <c r="B34" s="32" t="s">
        <v>157</v>
      </c>
      <c r="C34" s="34" t="s">
        <v>382</v>
      </c>
    </row>
    <row r="35" spans="1:3" x14ac:dyDescent="0.35">
      <c r="A35" s="32">
        <f t="shared" si="0"/>
        <v>34</v>
      </c>
      <c r="B35" s="32" t="s">
        <v>158</v>
      </c>
      <c r="C35" s="34" t="s">
        <v>382</v>
      </c>
    </row>
    <row r="36" spans="1:3" x14ac:dyDescent="0.35">
      <c r="A36" s="32">
        <f t="shared" si="0"/>
        <v>35</v>
      </c>
      <c r="B36" s="32" t="s">
        <v>159</v>
      </c>
      <c r="C36" s="34" t="s">
        <v>382</v>
      </c>
    </row>
    <row r="37" spans="1:3" x14ac:dyDescent="0.35">
      <c r="A37" s="32">
        <f t="shared" si="0"/>
        <v>36</v>
      </c>
      <c r="B37" s="32" t="s">
        <v>156</v>
      </c>
      <c r="C37" s="34" t="s">
        <v>382</v>
      </c>
    </row>
    <row r="38" spans="1:3" x14ac:dyDescent="0.35">
      <c r="A38" s="32">
        <f t="shared" si="0"/>
        <v>37</v>
      </c>
      <c r="B38" s="32" t="s">
        <v>154</v>
      </c>
      <c r="C38" s="36" t="s">
        <v>383</v>
      </c>
    </row>
    <row r="39" spans="1:3" x14ac:dyDescent="0.35">
      <c r="A39" s="32">
        <f t="shared" si="0"/>
        <v>38</v>
      </c>
      <c r="B39" s="32" t="s">
        <v>171</v>
      </c>
      <c r="C39" s="34" t="s">
        <v>382</v>
      </c>
    </row>
    <row r="40" spans="1:3" x14ac:dyDescent="0.35">
      <c r="A40" s="32">
        <f t="shared" si="0"/>
        <v>39</v>
      </c>
      <c r="B40" s="32" t="s">
        <v>87</v>
      </c>
      <c r="C40" s="34" t="s">
        <v>382</v>
      </c>
    </row>
    <row r="41" spans="1:3" x14ac:dyDescent="0.35">
      <c r="A41" s="32">
        <f t="shared" si="0"/>
        <v>40</v>
      </c>
      <c r="B41" s="32" t="s">
        <v>172</v>
      </c>
      <c r="C41" s="36" t="s">
        <v>383</v>
      </c>
    </row>
    <row r="42" spans="1:3" x14ac:dyDescent="0.35">
      <c r="A42" s="32">
        <f t="shared" si="0"/>
        <v>41</v>
      </c>
      <c r="B42" s="32" t="s">
        <v>173</v>
      </c>
      <c r="C42" s="34" t="s">
        <v>382</v>
      </c>
    </row>
    <row r="43" spans="1:3" x14ac:dyDescent="0.35">
      <c r="A43" s="32">
        <f t="shared" si="0"/>
        <v>42</v>
      </c>
      <c r="B43" s="32" t="s">
        <v>174</v>
      </c>
      <c r="C43" s="34" t="s">
        <v>382</v>
      </c>
    </row>
    <row r="44" spans="1:3" x14ac:dyDescent="0.35">
      <c r="A44" s="32">
        <f t="shared" si="0"/>
        <v>43</v>
      </c>
      <c r="B44" s="32" t="s">
        <v>175</v>
      </c>
      <c r="C44" s="34" t="s">
        <v>382</v>
      </c>
    </row>
    <row r="45" spans="1:3" x14ac:dyDescent="0.35">
      <c r="A45" s="32">
        <f t="shared" si="0"/>
        <v>44</v>
      </c>
      <c r="B45" s="32" t="s">
        <v>176</v>
      </c>
      <c r="C45" s="36" t="s">
        <v>383</v>
      </c>
    </row>
    <row r="46" spans="1:3" x14ac:dyDescent="0.35">
      <c r="A46" s="32">
        <f t="shared" si="0"/>
        <v>45</v>
      </c>
      <c r="B46" s="32" t="s">
        <v>197</v>
      </c>
      <c r="C46" s="38" t="s">
        <v>381</v>
      </c>
    </row>
    <row r="47" spans="1:3" x14ac:dyDescent="0.35">
      <c r="A47" s="32">
        <f t="shared" si="0"/>
        <v>46</v>
      </c>
      <c r="B47" s="32" t="s">
        <v>203</v>
      </c>
      <c r="C47" s="34" t="s">
        <v>382</v>
      </c>
    </row>
    <row r="48" spans="1:3" x14ac:dyDescent="0.35">
      <c r="A48" s="32">
        <f t="shared" si="0"/>
        <v>47</v>
      </c>
      <c r="B48" s="32" t="s">
        <v>202</v>
      </c>
      <c r="C48" s="34" t="s">
        <v>382</v>
      </c>
    </row>
    <row r="49" spans="1:3" x14ac:dyDescent="0.35">
      <c r="A49" s="32">
        <f t="shared" si="0"/>
        <v>48</v>
      </c>
      <c r="B49" s="32" t="s">
        <v>204</v>
      </c>
      <c r="C49" s="34" t="s">
        <v>382</v>
      </c>
    </row>
    <row r="50" spans="1:3" x14ac:dyDescent="0.35">
      <c r="A50" s="32">
        <f t="shared" si="0"/>
        <v>49</v>
      </c>
      <c r="B50" s="32" t="s">
        <v>205</v>
      </c>
      <c r="C50" s="34" t="s">
        <v>382</v>
      </c>
    </row>
    <row r="51" spans="1:3" x14ac:dyDescent="0.35">
      <c r="A51" s="32">
        <f t="shared" si="0"/>
        <v>50</v>
      </c>
      <c r="B51" s="32" t="s">
        <v>210</v>
      </c>
      <c r="C51" s="38" t="s">
        <v>381</v>
      </c>
    </row>
    <row r="52" spans="1:3" x14ac:dyDescent="0.35">
      <c r="A52" s="32">
        <f t="shared" si="0"/>
        <v>51</v>
      </c>
      <c r="B52" s="32" t="s">
        <v>222</v>
      </c>
      <c r="C52" s="34" t="s">
        <v>382</v>
      </c>
    </row>
    <row r="53" spans="1:3" x14ac:dyDescent="0.35">
      <c r="A53" s="32">
        <f t="shared" si="0"/>
        <v>52</v>
      </c>
      <c r="B53" s="32" t="s">
        <v>223</v>
      </c>
      <c r="C53" s="38" t="s">
        <v>381</v>
      </c>
    </row>
    <row r="54" spans="1:3" x14ac:dyDescent="0.35">
      <c r="A54" s="32">
        <f t="shared" si="0"/>
        <v>53</v>
      </c>
      <c r="B54" s="32" t="s">
        <v>228</v>
      </c>
      <c r="C54" s="38" t="s">
        <v>381</v>
      </c>
    </row>
    <row r="55" spans="1:3" x14ac:dyDescent="0.35">
      <c r="A55" s="32">
        <f t="shared" si="0"/>
        <v>54</v>
      </c>
      <c r="B55" s="32" t="s">
        <v>229</v>
      </c>
      <c r="C55" s="34" t="s">
        <v>382</v>
      </c>
    </row>
    <row r="56" spans="1:3" x14ac:dyDescent="0.35">
      <c r="A56" s="32">
        <f t="shared" si="0"/>
        <v>55</v>
      </c>
      <c r="B56" s="32" t="s">
        <v>233</v>
      </c>
      <c r="C56" s="38" t="s">
        <v>381</v>
      </c>
    </row>
    <row r="57" spans="1:3" x14ac:dyDescent="0.35">
      <c r="A57" s="32">
        <f t="shared" si="0"/>
        <v>56</v>
      </c>
      <c r="B57" s="32" t="s">
        <v>232</v>
      </c>
      <c r="C57" s="34" t="s">
        <v>382</v>
      </c>
    </row>
    <row r="58" spans="1:3" x14ac:dyDescent="0.35">
      <c r="A58" s="32">
        <f t="shared" si="0"/>
        <v>57</v>
      </c>
      <c r="B58" s="32" t="s">
        <v>237</v>
      </c>
      <c r="C58" s="34" t="s">
        <v>382</v>
      </c>
    </row>
    <row r="59" spans="1:3" x14ac:dyDescent="0.35">
      <c r="A59" s="32">
        <f t="shared" si="0"/>
        <v>58</v>
      </c>
      <c r="B59" s="32" t="s">
        <v>236</v>
      </c>
      <c r="C59" s="34" t="s">
        <v>382</v>
      </c>
    </row>
    <row r="60" spans="1:3" x14ac:dyDescent="0.35">
      <c r="A60" s="32">
        <f t="shared" si="0"/>
        <v>59</v>
      </c>
      <c r="B60" s="32" t="s">
        <v>246</v>
      </c>
      <c r="C60" s="34" t="s">
        <v>382</v>
      </c>
    </row>
  </sheetData>
  <phoneticPr fontId="5"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ACF4CD-B2FA-49C6-B007-913ECFEA8519}">
  <dimension ref="A1:F31"/>
  <sheetViews>
    <sheetView workbookViewId="0">
      <selection activeCell="G27" sqref="G27"/>
    </sheetView>
  </sheetViews>
  <sheetFormatPr baseColWidth="10" defaultRowHeight="14.5" x14ac:dyDescent="0.35"/>
  <cols>
    <col min="1" max="16384" width="10.90625" style="17"/>
  </cols>
  <sheetData>
    <row r="1" spans="1:6" x14ac:dyDescent="0.35">
      <c r="A1" s="55" t="s">
        <v>61</v>
      </c>
      <c r="B1" s="55"/>
      <c r="C1" s="55"/>
      <c r="D1" s="55"/>
      <c r="E1" s="55"/>
      <c r="F1" s="55"/>
    </row>
    <row r="2" spans="1:6" x14ac:dyDescent="0.35">
      <c r="A2" s="55"/>
      <c r="B2" s="55"/>
      <c r="C2" s="55"/>
      <c r="D2" s="55"/>
      <c r="E2" s="55"/>
      <c r="F2" s="55"/>
    </row>
    <row r="3" spans="1:6" x14ac:dyDescent="0.35">
      <c r="A3" s="55"/>
      <c r="B3" s="55"/>
      <c r="C3" s="55"/>
      <c r="D3" s="55"/>
      <c r="E3" s="55"/>
      <c r="F3" s="55"/>
    </row>
    <row r="4" spans="1:6" x14ac:dyDescent="0.35">
      <c r="A4" s="55"/>
      <c r="B4" s="55"/>
      <c r="C4" s="55"/>
      <c r="D4" s="55"/>
      <c r="E4" s="55"/>
      <c r="F4" s="55"/>
    </row>
    <row r="5" spans="1:6" x14ac:dyDescent="0.35">
      <c r="A5" s="55"/>
      <c r="B5" s="55"/>
      <c r="C5" s="55"/>
      <c r="D5" s="55"/>
      <c r="E5" s="55"/>
      <c r="F5" s="55"/>
    </row>
    <row r="6" spans="1:6" x14ac:dyDescent="0.35">
      <c r="A6" s="55"/>
      <c r="B6" s="55"/>
      <c r="C6" s="55"/>
      <c r="D6" s="55"/>
      <c r="E6" s="55"/>
      <c r="F6" s="55"/>
    </row>
    <row r="7" spans="1:6" x14ac:dyDescent="0.35">
      <c r="A7" s="55"/>
      <c r="B7" s="55"/>
      <c r="C7" s="55"/>
      <c r="D7" s="55"/>
      <c r="E7" s="55"/>
      <c r="F7" s="55"/>
    </row>
    <row r="8" spans="1:6" x14ac:dyDescent="0.35">
      <c r="A8" s="55"/>
      <c r="B8" s="55"/>
      <c r="C8" s="55"/>
      <c r="D8" s="55"/>
      <c r="E8" s="55"/>
      <c r="F8" s="55"/>
    </row>
    <row r="9" spans="1:6" x14ac:dyDescent="0.35">
      <c r="A9" s="55"/>
      <c r="B9" s="55"/>
      <c r="C9" s="55"/>
      <c r="D9" s="55"/>
      <c r="E9" s="55"/>
      <c r="F9" s="55"/>
    </row>
    <row r="10" spans="1:6" x14ac:dyDescent="0.35">
      <c r="A10" s="55"/>
      <c r="B10" s="55"/>
      <c r="C10" s="55"/>
      <c r="D10" s="55"/>
      <c r="E10" s="55"/>
      <c r="F10" s="55"/>
    </row>
    <row r="11" spans="1:6" x14ac:dyDescent="0.35">
      <c r="A11" s="55"/>
      <c r="B11" s="55"/>
      <c r="C11" s="55"/>
      <c r="D11" s="55"/>
      <c r="E11" s="55"/>
      <c r="F11" s="55"/>
    </row>
    <row r="12" spans="1:6" x14ac:dyDescent="0.35">
      <c r="A12" s="55"/>
      <c r="B12" s="55"/>
      <c r="C12" s="55"/>
      <c r="D12" s="55"/>
      <c r="E12" s="55"/>
      <c r="F12" s="55"/>
    </row>
    <row r="13" spans="1:6" x14ac:dyDescent="0.35">
      <c r="A13" s="55"/>
      <c r="B13" s="55"/>
      <c r="C13" s="55"/>
      <c r="D13" s="55"/>
      <c r="E13" s="55"/>
      <c r="F13" s="55"/>
    </row>
    <row r="14" spans="1:6" x14ac:dyDescent="0.35">
      <c r="A14" s="55"/>
      <c r="B14" s="55"/>
      <c r="C14" s="55"/>
      <c r="D14" s="55"/>
      <c r="E14" s="55"/>
      <c r="F14" s="55"/>
    </row>
    <row r="15" spans="1:6" x14ac:dyDescent="0.35">
      <c r="A15" s="55"/>
      <c r="B15" s="55"/>
      <c r="C15" s="55"/>
      <c r="D15" s="55"/>
      <c r="E15" s="55"/>
      <c r="F15" s="55"/>
    </row>
    <row r="16" spans="1:6" x14ac:dyDescent="0.35">
      <c r="A16" s="55"/>
      <c r="B16" s="55"/>
      <c r="C16" s="55"/>
      <c r="D16" s="55"/>
      <c r="E16" s="55"/>
      <c r="F16" s="55"/>
    </row>
    <row r="17" spans="1:6" x14ac:dyDescent="0.35">
      <c r="A17" s="55"/>
      <c r="B17" s="55"/>
      <c r="C17" s="55"/>
      <c r="D17" s="55"/>
      <c r="E17" s="55"/>
      <c r="F17" s="55"/>
    </row>
    <row r="18" spans="1:6" x14ac:dyDescent="0.35">
      <c r="A18" s="55"/>
      <c r="B18" s="55"/>
      <c r="C18" s="55"/>
      <c r="D18" s="55"/>
      <c r="E18" s="55"/>
      <c r="F18" s="55"/>
    </row>
    <row r="19" spans="1:6" x14ac:dyDescent="0.35">
      <c r="A19" s="55"/>
      <c r="B19" s="55"/>
      <c r="C19" s="55"/>
      <c r="D19" s="55"/>
      <c r="E19" s="55"/>
      <c r="F19" s="55"/>
    </row>
    <row r="20" spans="1:6" x14ac:dyDescent="0.35">
      <c r="A20" s="55"/>
      <c r="B20" s="55"/>
      <c r="C20" s="55"/>
      <c r="D20" s="55"/>
      <c r="E20" s="55"/>
      <c r="F20" s="55"/>
    </row>
    <row r="21" spans="1:6" x14ac:dyDescent="0.35">
      <c r="A21" s="55"/>
      <c r="B21" s="55"/>
      <c r="C21" s="55"/>
      <c r="D21" s="55"/>
      <c r="E21" s="55"/>
      <c r="F21" s="55"/>
    </row>
    <row r="22" spans="1:6" x14ac:dyDescent="0.35">
      <c r="A22" s="55"/>
      <c r="B22" s="55"/>
      <c r="C22" s="55"/>
      <c r="D22" s="55"/>
      <c r="E22" s="55"/>
      <c r="F22" s="55"/>
    </row>
    <row r="23" spans="1:6" x14ac:dyDescent="0.35">
      <c r="A23" s="55"/>
      <c r="B23" s="55"/>
      <c r="C23" s="55"/>
      <c r="D23" s="55"/>
      <c r="E23" s="55"/>
      <c r="F23" s="55"/>
    </row>
    <row r="24" spans="1:6" x14ac:dyDescent="0.35">
      <c r="A24" s="55"/>
      <c r="B24" s="55"/>
      <c r="C24" s="55"/>
      <c r="D24" s="55"/>
      <c r="E24" s="55"/>
      <c r="F24" s="55"/>
    </row>
    <row r="25" spans="1:6" x14ac:dyDescent="0.35">
      <c r="A25" s="55"/>
      <c r="B25" s="55"/>
      <c r="C25" s="55"/>
      <c r="D25" s="55"/>
      <c r="E25" s="55"/>
      <c r="F25" s="55"/>
    </row>
    <row r="26" spans="1:6" x14ac:dyDescent="0.35">
      <c r="A26" s="55"/>
      <c r="B26" s="55"/>
      <c r="C26" s="55"/>
      <c r="D26" s="55"/>
      <c r="E26" s="55"/>
      <c r="F26" s="55"/>
    </row>
    <row r="27" spans="1:6" x14ac:dyDescent="0.35">
      <c r="A27" s="55"/>
      <c r="B27" s="55"/>
      <c r="C27" s="55"/>
      <c r="D27" s="55"/>
      <c r="E27" s="55"/>
      <c r="F27" s="55"/>
    </row>
    <row r="28" spans="1:6" x14ac:dyDescent="0.35">
      <c r="A28" s="55"/>
      <c r="B28" s="55"/>
      <c r="C28" s="55"/>
      <c r="D28" s="55"/>
      <c r="E28" s="55"/>
      <c r="F28" s="55"/>
    </row>
    <row r="29" spans="1:6" x14ac:dyDescent="0.35">
      <c r="A29" s="55"/>
      <c r="B29" s="55"/>
      <c r="C29" s="55"/>
      <c r="D29" s="55"/>
      <c r="E29" s="55"/>
      <c r="F29" s="55"/>
    </row>
    <row r="30" spans="1:6" x14ac:dyDescent="0.35">
      <c r="A30" s="55"/>
      <c r="B30" s="55"/>
      <c r="C30" s="55"/>
      <c r="D30" s="55"/>
      <c r="E30" s="55"/>
      <c r="F30" s="55"/>
    </row>
    <row r="31" spans="1:6" x14ac:dyDescent="0.35">
      <c r="A31" s="55"/>
      <c r="B31" s="55"/>
      <c r="C31" s="55"/>
      <c r="D31" s="55"/>
      <c r="E31" s="55"/>
      <c r="F31" s="55"/>
    </row>
  </sheetData>
  <mergeCells count="1">
    <mergeCell ref="A1:F3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F61AA8-3BB1-440C-832C-A44867125FA2}">
  <sheetPr codeName="Hoja1"/>
  <dimension ref="A1:W286"/>
  <sheetViews>
    <sheetView defaultGridColor="0" colorId="63" zoomScaleNormal="100" workbookViewId="0">
      <selection activeCell="D16" sqref="D16"/>
    </sheetView>
  </sheetViews>
  <sheetFormatPr baseColWidth="10" defaultRowHeight="14.5" x14ac:dyDescent="0.35"/>
  <cols>
    <col min="1" max="1" width="10.90625" style="4"/>
    <col min="2" max="2" width="4.08984375" style="10" customWidth="1"/>
    <col min="3" max="3" width="26.7265625" style="4" customWidth="1"/>
    <col min="4" max="4" width="19.7265625" style="4" customWidth="1"/>
    <col min="5" max="5" width="19.7265625" style="7" customWidth="1"/>
    <col min="6" max="6" width="14.26953125" style="4" bestFit="1" customWidth="1"/>
    <col min="7" max="7" width="13.90625" style="4" customWidth="1"/>
    <col min="8" max="10" width="10.90625" style="4"/>
    <col min="11" max="11" width="13.26953125" style="7" customWidth="1"/>
    <col min="12" max="12" width="10.36328125" style="4" customWidth="1"/>
    <col min="13" max="13" width="14.54296875" style="4" customWidth="1"/>
    <col min="14" max="14" width="10.6328125" style="4" customWidth="1"/>
    <col min="15" max="15" width="14.36328125" style="5" customWidth="1"/>
    <col min="16" max="16" width="10.90625" style="4"/>
    <col min="17" max="17" width="10.90625" style="6"/>
    <col min="18" max="16384" width="10.90625" style="4"/>
  </cols>
  <sheetData>
    <row r="1" spans="1:17" s="1" customFormat="1" ht="14.5" customHeight="1" x14ac:dyDescent="0.35">
      <c r="A1" s="1" t="s">
        <v>2</v>
      </c>
      <c r="B1" s="11" t="s">
        <v>69</v>
      </c>
      <c r="C1" s="1" t="s">
        <v>3</v>
      </c>
      <c r="D1" s="1" t="s">
        <v>79</v>
      </c>
      <c r="E1" s="31" t="s">
        <v>388</v>
      </c>
      <c r="F1" s="1" t="s">
        <v>4</v>
      </c>
      <c r="G1" s="1" t="s">
        <v>5</v>
      </c>
      <c r="H1" s="1" t="s">
        <v>8</v>
      </c>
      <c r="I1" s="1" t="s">
        <v>9</v>
      </c>
      <c r="J1" s="12" t="s">
        <v>259</v>
      </c>
      <c r="K1" s="2" t="s">
        <v>65</v>
      </c>
      <c r="L1" s="3" t="s">
        <v>252</v>
      </c>
      <c r="M1" s="3" t="s">
        <v>253</v>
      </c>
      <c r="N1" s="3" t="s">
        <v>254</v>
      </c>
      <c r="O1" s="14" t="s">
        <v>255</v>
      </c>
      <c r="P1" s="15" t="s">
        <v>256</v>
      </c>
      <c r="Q1" s="16" t="s">
        <v>257</v>
      </c>
    </row>
    <row r="2" spans="1:17" x14ac:dyDescent="0.35">
      <c r="A2" s="4">
        <v>1926</v>
      </c>
      <c r="B2" s="10">
        <v>1</v>
      </c>
      <c r="C2" s="4" t="s">
        <v>57</v>
      </c>
      <c r="D2" s="4" t="s">
        <v>7</v>
      </c>
      <c r="E2" s="7">
        <v>1</v>
      </c>
      <c r="F2" s="4" t="s">
        <v>6</v>
      </c>
      <c r="G2" s="4" t="s">
        <v>6</v>
      </c>
      <c r="H2" s="4">
        <v>1919</v>
      </c>
      <c r="I2" s="4">
        <v>1923</v>
      </c>
      <c r="J2" s="4">
        <v>5</v>
      </c>
      <c r="K2" s="7">
        <v>89</v>
      </c>
      <c r="L2" s="4" t="s">
        <v>250</v>
      </c>
      <c r="M2" s="4" t="s">
        <v>60</v>
      </c>
      <c r="N2" s="4" t="s">
        <v>250</v>
      </c>
      <c r="O2" s="5" t="s">
        <v>250</v>
      </c>
      <c r="P2" s="4" t="s">
        <v>250</v>
      </c>
      <c r="Q2" s="6">
        <v>2</v>
      </c>
    </row>
    <row r="3" spans="1:17" x14ac:dyDescent="0.35">
      <c r="A3" s="4">
        <v>1947</v>
      </c>
      <c r="B3" s="10">
        <v>1</v>
      </c>
      <c r="C3" s="4" t="s">
        <v>10</v>
      </c>
      <c r="D3" s="4" t="s">
        <v>7</v>
      </c>
      <c r="E3" s="7">
        <v>1</v>
      </c>
      <c r="F3" s="4" t="s">
        <v>235</v>
      </c>
      <c r="G3" s="4" t="s">
        <v>58</v>
      </c>
      <c r="H3" s="4">
        <v>1929</v>
      </c>
      <c r="I3" s="4">
        <v>1939</v>
      </c>
      <c r="J3" s="4">
        <v>11</v>
      </c>
      <c r="K3" s="7">
        <v>38.5</v>
      </c>
      <c r="L3" s="4" t="s">
        <v>250</v>
      </c>
      <c r="M3" s="4" t="s">
        <v>60</v>
      </c>
      <c r="N3" s="4" t="s">
        <v>250</v>
      </c>
      <c r="O3" s="5" t="s">
        <v>250</v>
      </c>
      <c r="P3" s="4" t="s">
        <v>250</v>
      </c>
      <c r="Q3" s="6">
        <v>2</v>
      </c>
    </row>
    <row r="4" spans="1:17" x14ac:dyDescent="0.35">
      <c r="A4" s="4">
        <v>1947</v>
      </c>
      <c r="B4" s="10">
        <v>1</v>
      </c>
      <c r="C4" s="4" t="s">
        <v>10</v>
      </c>
      <c r="D4" s="4" t="s">
        <v>75</v>
      </c>
      <c r="E4" s="7">
        <v>1</v>
      </c>
      <c r="F4" s="4" t="s">
        <v>235</v>
      </c>
      <c r="G4" s="4" t="s">
        <v>58</v>
      </c>
      <c r="H4" s="4">
        <v>1929</v>
      </c>
      <c r="I4" s="4">
        <v>1939</v>
      </c>
      <c r="J4" s="4">
        <v>11</v>
      </c>
      <c r="K4" s="7">
        <v>79</v>
      </c>
      <c r="L4" s="4" t="s">
        <v>250</v>
      </c>
      <c r="M4" s="4" t="s">
        <v>60</v>
      </c>
      <c r="N4" s="4" t="s">
        <v>250</v>
      </c>
      <c r="O4" s="5" t="s">
        <v>250</v>
      </c>
      <c r="P4" s="4" t="s">
        <v>250</v>
      </c>
      <c r="Q4" s="6">
        <v>2</v>
      </c>
    </row>
    <row r="5" spans="1:17" x14ac:dyDescent="0.35">
      <c r="A5" s="4">
        <v>1947</v>
      </c>
      <c r="B5" s="10">
        <v>1</v>
      </c>
      <c r="C5" s="4" t="s">
        <v>10</v>
      </c>
      <c r="D5" s="4" t="s">
        <v>75</v>
      </c>
      <c r="E5" s="7">
        <v>1</v>
      </c>
      <c r="F5" s="4" t="s">
        <v>235</v>
      </c>
      <c r="G5" s="4" t="s">
        <v>59</v>
      </c>
      <c r="H5" s="4">
        <v>1931</v>
      </c>
      <c r="I5" s="4">
        <v>1939</v>
      </c>
      <c r="J5" s="4">
        <v>9</v>
      </c>
      <c r="K5" s="7">
        <v>33.299999999999997</v>
      </c>
      <c r="L5" s="4" t="s">
        <v>250</v>
      </c>
      <c r="M5" s="4" t="s">
        <v>60</v>
      </c>
      <c r="N5" s="4" t="s">
        <v>250</v>
      </c>
      <c r="O5" s="5" t="s">
        <v>250</v>
      </c>
      <c r="P5" s="4">
        <v>1</v>
      </c>
      <c r="Q5" s="6">
        <v>2</v>
      </c>
    </row>
    <row r="6" spans="1:17" x14ac:dyDescent="0.35">
      <c r="A6" s="4">
        <v>1953</v>
      </c>
      <c r="B6" s="10">
        <v>1</v>
      </c>
      <c r="C6" s="4" t="s">
        <v>11</v>
      </c>
      <c r="D6" s="4" t="s">
        <v>75</v>
      </c>
      <c r="E6" s="7">
        <v>1</v>
      </c>
      <c r="F6" s="4" t="s">
        <v>235</v>
      </c>
      <c r="G6" s="4" t="s">
        <v>363</v>
      </c>
      <c r="H6" s="4">
        <v>1944</v>
      </c>
      <c r="I6" s="4">
        <v>1952</v>
      </c>
      <c r="J6" s="4">
        <v>9</v>
      </c>
      <c r="K6" s="7">
        <f>13/34*100</f>
        <v>38.235294117647058</v>
      </c>
      <c r="L6" s="4" t="s">
        <v>250</v>
      </c>
      <c r="M6" s="4" t="s">
        <v>60</v>
      </c>
      <c r="N6" s="4" t="s">
        <v>250</v>
      </c>
      <c r="O6" s="5" t="s">
        <v>250</v>
      </c>
      <c r="P6" s="4" t="s">
        <v>250</v>
      </c>
      <c r="Q6" s="6">
        <v>2</v>
      </c>
    </row>
    <row r="7" spans="1:17" x14ac:dyDescent="0.35">
      <c r="A7" s="4">
        <v>1956</v>
      </c>
      <c r="B7" s="10">
        <v>1</v>
      </c>
      <c r="C7" s="4" t="s">
        <v>12</v>
      </c>
      <c r="D7" s="4" t="s">
        <v>140</v>
      </c>
      <c r="E7" s="7">
        <v>1</v>
      </c>
      <c r="F7" s="4" t="s">
        <v>235</v>
      </c>
      <c r="G7" s="4" t="s">
        <v>235</v>
      </c>
      <c r="H7" s="4">
        <v>1950</v>
      </c>
      <c r="I7" s="4">
        <v>1954</v>
      </c>
      <c r="J7" s="4">
        <v>5</v>
      </c>
      <c r="K7" s="7">
        <v>72</v>
      </c>
      <c r="L7" s="4" t="s">
        <v>250</v>
      </c>
      <c r="M7" s="4" t="s">
        <v>60</v>
      </c>
      <c r="N7" s="4" t="s">
        <v>250</v>
      </c>
      <c r="O7" s="5" t="s">
        <v>250</v>
      </c>
      <c r="P7" s="4" t="s">
        <v>250</v>
      </c>
      <c r="Q7" s="6">
        <v>2</v>
      </c>
    </row>
    <row r="8" spans="1:17" x14ac:dyDescent="0.35">
      <c r="A8" s="4">
        <v>1962</v>
      </c>
      <c r="B8" s="10">
        <v>1</v>
      </c>
      <c r="C8" s="4" t="s">
        <v>13</v>
      </c>
      <c r="D8" s="4" t="s">
        <v>111</v>
      </c>
      <c r="E8" s="7">
        <v>1</v>
      </c>
      <c r="F8" s="4" t="s">
        <v>361</v>
      </c>
      <c r="G8" s="4" t="s">
        <v>66</v>
      </c>
      <c r="H8" s="4">
        <v>1958</v>
      </c>
      <c r="I8" s="4">
        <v>1958</v>
      </c>
      <c r="J8" s="4">
        <v>1</v>
      </c>
      <c r="K8" s="7">
        <f>0.666666666666667*100</f>
        <v>66.6666666666667</v>
      </c>
      <c r="L8" s="4" t="s">
        <v>250</v>
      </c>
      <c r="M8" s="4" t="s">
        <v>64</v>
      </c>
      <c r="N8" s="4" t="s">
        <v>250</v>
      </c>
      <c r="O8" s="5" t="s">
        <v>250</v>
      </c>
      <c r="P8" s="4" t="s">
        <v>250</v>
      </c>
      <c r="Q8" s="6">
        <v>2</v>
      </c>
    </row>
    <row r="9" spans="1:17" x14ac:dyDescent="0.35">
      <c r="A9" s="4">
        <v>1962</v>
      </c>
      <c r="B9" s="10">
        <v>1</v>
      </c>
      <c r="C9" s="4" t="s">
        <v>13</v>
      </c>
      <c r="D9" s="4" t="s">
        <v>106</v>
      </c>
      <c r="E9" s="7">
        <v>1</v>
      </c>
      <c r="F9" s="4" t="s">
        <v>361</v>
      </c>
      <c r="G9" s="4" t="s">
        <v>66</v>
      </c>
      <c r="H9" s="4">
        <v>1959</v>
      </c>
      <c r="I9" s="4">
        <v>1959</v>
      </c>
      <c r="J9" s="4">
        <v>1</v>
      </c>
      <c r="K9" s="7">
        <v>89</v>
      </c>
      <c r="L9" s="4" t="s">
        <v>250</v>
      </c>
      <c r="M9" s="4" t="s">
        <v>64</v>
      </c>
      <c r="N9" s="4" t="s">
        <v>250</v>
      </c>
      <c r="O9" s="5" t="s">
        <v>250</v>
      </c>
      <c r="P9" s="4" t="s">
        <v>250</v>
      </c>
      <c r="Q9" s="6">
        <v>2</v>
      </c>
    </row>
    <row r="10" spans="1:17" x14ac:dyDescent="0.35">
      <c r="A10" s="4">
        <v>1962</v>
      </c>
      <c r="B10" s="10">
        <v>1</v>
      </c>
      <c r="C10" s="4" t="s">
        <v>13</v>
      </c>
      <c r="D10" s="4" t="s">
        <v>106</v>
      </c>
      <c r="E10" s="7">
        <v>1</v>
      </c>
      <c r="F10" s="4" t="s">
        <v>361</v>
      </c>
      <c r="G10" s="4" t="s">
        <v>66</v>
      </c>
      <c r="H10" s="4">
        <v>1960</v>
      </c>
      <c r="I10" s="4">
        <v>1960</v>
      </c>
      <c r="J10" s="4">
        <v>1</v>
      </c>
      <c r="K10" s="7">
        <f>0.625*100</f>
        <v>62.5</v>
      </c>
      <c r="L10" s="4" t="s">
        <v>250</v>
      </c>
      <c r="M10" s="4" t="s">
        <v>64</v>
      </c>
      <c r="N10" s="4" t="s">
        <v>250</v>
      </c>
      <c r="O10" s="5" t="s">
        <v>250</v>
      </c>
      <c r="P10" s="4" t="s">
        <v>250</v>
      </c>
      <c r="Q10" s="6">
        <v>2</v>
      </c>
    </row>
    <row r="11" spans="1:17" x14ac:dyDescent="0.35">
      <c r="A11" s="4">
        <v>1962</v>
      </c>
      <c r="B11" s="10">
        <v>1</v>
      </c>
      <c r="C11" s="4" t="s">
        <v>13</v>
      </c>
      <c r="D11" s="4" t="s">
        <v>13</v>
      </c>
      <c r="E11" s="7">
        <v>1</v>
      </c>
      <c r="F11" s="4" t="s">
        <v>361</v>
      </c>
      <c r="G11" s="4" t="s">
        <v>63</v>
      </c>
      <c r="H11" s="4">
        <v>1958</v>
      </c>
      <c r="I11" s="4">
        <v>1960</v>
      </c>
      <c r="J11" s="8">
        <v>3</v>
      </c>
      <c r="K11" s="7">
        <f>18/23*100</f>
        <v>78.260869565217391</v>
      </c>
      <c r="L11" s="4" t="s">
        <v>250</v>
      </c>
      <c r="M11" s="4" t="s">
        <v>64</v>
      </c>
      <c r="N11" s="4" t="s">
        <v>250</v>
      </c>
      <c r="O11" s="5" t="s">
        <v>250</v>
      </c>
      <c r="P11" s="4" t="s">
        <v>250</v>
      </c>
      <c r="Q11" s="6">
        <v>2</v>
      </c>
    </row>
    <row r="12" spans="1:17" x14ac:dyDescent="0.35">
      <c r="A12" s="4">
        <v>1966</v>
      </c>
      <c r="B12" s="10">
        <v>2</v>
      </c>
      <c r="C12" s="4" t="s">
        <v>15</v>
      </c>
      <c r="D12" s="4" t="s">
        <v>67</v>
      </c>
      <c r="E12" s="7">
        <v>1</v>
      </c>
      <c r="F12" s="4" t="s">
        <v>1</v>
      </c>
      <c r="G12" s="4" t="s">
        <v>70</v>
      </c>
      <c r="H12" s="4">
        <v>1957</v>
      </c>
      <c r="I12" s="4">
        <v>1966</v>
      </c>
      <c r="J12" s="4">
        <v>10</v>
      </c>
      <c r="K12" s="7">
        <v>70</v>
      </c>
      <c r="L12" s="7">
        <v>40.799999999999997</v>
      </c>
      <c r="M12" s="4" t="s">
        <v>60</v>
      </c>
      <c r="N12" s="9" t="s">
        <v>258</v>
      </c>
      <c r="O12" s="5">
        <v>1</v>
      </c>
      <c r="P12" s="4" t="s">
        <v>250</v>
      </c>
      <c r="Q12" s="6">
        <v>2</v>
      </c>
    </row>
    <row r="13" spans="1:17" x14ac:dyDescent="0.35">
      <c r="A13" s="4">
        <v>1966</v>
      </c>
      <c r="B13" s="10">
        <v>2</v>
      </c>
      <c r="C13" s="4" t="s">
        <v>15</v>
      </c>
      <c r="D13" s="4" t="s">
        <v>67</v>
      </c>
      <c r="E13" s="7">
        <v>1</v>
      </c>
      <c r="F13" s="4" t="s">
        <v>1</v>
      </c>
      <c r="G13" s="4" t="s">
        <v>70</v>
      </c>
      <c r="H13" s="4">
        <v>1957</v>
      </c>
      <c r="I13" s="4">
        <v>1966</v>
      </c>
      <c r="J13" s="4">
        <v>10</v>
      </c>
      <c r="K13" s="7">
        <v>30</v>
      </c>
      <c r="L13" s="7">
        <v>50.8</v>
      </c>
      <c r="M13" s="4" t="s">
        <v>60</v>
      </c>
      <c r="N13" s="9" t="s">
        <v>68</v>
      </c>
      <c r="O13" s="5">
        <v>4</v>
      </c>
      <c r="P13" s="4" t="s">
        <v>250</v>
      </c>
      <c r="Q13" s="6">
        <v>2</v>
      </c>
    </row>
    <row r="14" spans="1:17" x14ac:dyDescent="0.35">
      <c r="A14" s="4">
        <v>1971</v>
      </c>
      <c r="B14" s="10">
        <v>1</v>
      </c>
      <c r="C14" s="4" t="s">
        <v>14</v>
      </c>
      <c r="D14" s="4" t="s">
        <v>75</v>
      </c>
      <c r="E14" s="7">
        <v>1</v>
      </c>
      <c r="F14" s="4" t="s">
        <v>235</v>
      </c>
      <c r="G14" s="4" t="s">
        <v>71</v>
      </c>
      <c r="H14" s="4">
        <v>1967</v>
      </c>
      <c r="I14" s="4">
        <v>1967</v>
      </c>
      <c r="J14" s="4">
        <v>1</v>
      </c>
      <c r="K14" s="7">
        <v>61.9</v>
      </c>
      <c r="L14" s="4" t="s">
        <v>250</v>
      </c>
      <c r="M14" s="4" t="s">
        <v>60</v>
      </c>
      <c r="N14" s="4" t="s">
        <v>250</v>
      </c>
      <c r="O14" s="5" t="s">
        <v>250</v>
      </c>
      <c r="P14" s="4" t="s">
        <v>250</v>
      </c>
      <c r="Q14" s="6">
        <v>2</v>
      </c>
    </row>
    <row r="15" spans="1:17" x14ac:dyDescent="0.35">
      <c r="A15" s="4">
        <v>1975</v>
      </c>
      <c r="B15" s="10">
        <v>2</v>
      </c>
      <c r="C15" s="4" t="s">
        <v>16</v>
      </c>
      <c r="D15" s="4" t="s">
        <v>73</v>
      </c>
      <c r="E15" s="7">
        <v>1</v>
      </c>
      <c r="F15" s="4" t="s">
        <v>361</v>
      </c>
      <c r="G15" s="4" t="s">
        <v>72</v>
      </c>
      <c r="H15" s="4">
        <v>1972</v>
      </c>
      <c r="I15" s="4">
        <v>1972</v>
      </c>
      <c r="J15" s="4">
        <v>1</v>
      </c>
      <c r="K15" s="7">
        <v>100</v>
      </c>
      <c r="L15" s="4" t="s">
        <v>250</v>
      </c>
      <c r="M15" s="4" t="s">
        <v>64</v>
      </c>
      <c r="N15" s="4" t="s">
        <v>250</v>
      </c>
      <c r="O15" s="5" t="s">
        <v>250</v>
      </c>
      <c r="P15" s="4" t="s">
        <v>250</v>
      </c>
      <c r="Q15" s="6">
        <v>2</v>
      </c>
    </row>
    <row r="16" spans="1:17" x14ac:dyDescent="0.35">
      <c r="A16" s="4">
        <v>1975</v>
      </c>
      <c r="B16" s="10">
        <v>2</v>
      </c>
      <c r="C16" s="4" t="s">
        <v>16</v>
      </c>
      <c r="D16" s="4" t="s">
        <v>73</v>
      </c>
      <c r="E16" s="7">
        <v>1</v>
      </c>
      <c r="F16" s="4" t="s">
        <v>361</v>
      </c>
      <c r="G16" s="4" t="s">
        <v>74</v>
      </c>
      <c r="H16" s="4">
        <v>1973</v>
      </c>
      <c r="I16" s="4">
        <v>1973</v>
      </c>
      <c r="J16" s="4">
        <v>1</v>
      </c>
      <c r="K16" s="7" t="s">
        <v>250</v>
      </c>
      <c r="L16" s="4" t="s">
        <v>250</v>
      </c>
      <c r="M16" s="4" t="s">
        <v>64</v>
      </c>
      <c r="N16" s="4" t="s">
        <v>250</v>
      </c>
      <c r="O16" s="5" t="s">
        <v>250</v>
      </c>
      <c r="P16" s="4" t="s">
        <v>250</v>
      </c>
      <c r="Q16" s="6">
        <v>2</v>
      </c>
    </row>
    <row r="17" spans="1:17" x14ac:dyDescent="0.35">
      <c r="A17" s="4">
        <v>1976</v>
      </c>
      <c r="B17" s="10">
        <v>1</v>
      </c>
      <c r="C17" s="4" t="s">
        <v>17</v>
      </c>
      <c r="D17" s="4" t="s">
        <v>75</v>
      </c>
      <c r="E17" s="7">
        <v>1</v>
      </c>
      <c r="F17" s="4" t="s">
        <v>235</v>
      </c>
      <c r="G17" s="4" t="s">
        <v>76</v>
      </c>
      <c r="H17" s="4">
        <v>1923</v>
      </c>
      <c r="I17" s="4">
        <v>1974</v>
      </c>
      <c r="J17" s="4">
        <v>11</v>
      </c>
      <c r="K17" s="7">
        <v>55</v>
      </c>
      <c r="L17" s="4" t="s">
        <v>250</v>
      </c>
      <c r="M17" s="4" t="s">
        <v>60</v>
      </c>
      <c r="N17" s="4" t="s">
        <v>250</v>
      </c>
      <c r="O17" s="5" t="s">
        <v>250</v>
      </c>
      <c r="P17" s="4">
        <v>2</v>
      </c>
      <c r="Q17" s="6">
        <v>3</v>
      </c>
    </row>
    <row r="18" spans="1:17" x14ac:dyDescent="0.35">
      <c r="A18" s="4">
        <v>1976</v>
      </c>
      <c r="B18" s="10">
        <v>1</v>
      </c>
      <c r="C18" s="4" t="s">
        <v>17</v>
      </c>
      <c r="D18" s="4" t="s">
        <v>75</v>
      </c>
      <c r="E18" s="7">
        <v>1</v>
      </c>
      <c r="F18" s="4" t="s">
        <v>235</v>
      </c>
      <c r="G18" s="4" t="s">
        <v>76</v>
      </c>
      <c r="H18" s="4">
        <v>1923</v>
      </c>
      <c r="I18" s="4">
        <v>1974</v>
      </c>
      <c r="J18" s="4">
        <v>11</v>
      </c>
      <c r="K18" s="7">
        <v>55</v>
      </c>
      <c r="L18" s="4" t="s">
        <v>250</v>
      </c>
      <c r="M18" s="4" t="s">
        <v>60</v>
      </c>
      <c r="N18" s="4" t="s">
        <v>250</v>
      </c>
      <c r="O18" s="5" t="s">
        <v>250</v>
      </c>
      <c r="P18" s="4">
        <v>2</v>
      </c>
      <c r="Q18" s="6">
        <v>2</v>
      </c>
    </row>
    <row r="19" spans="1:17" x14ac:dyDescent="0.35">
      <c r="A19" s="4">
        <v>1976</v>
      </c>
      <c r="B19" s="10">
        <v>1</v>
      </c>
      <c r="C19" s="4" t="s">
        <v>17</v>
      </c>
      <c r="D19" s="4" t="s">
        <v>75</v>
      </c>
      <c r="E19" s="7">
        <v>1</v>
      </c>
      <c r="F19" s="4" t="s">
        <v>235</v>
      </c>
      <c r="G19" s="4" t="s">
        <v>76</v>
      </c>
      <c r="H19" s="4">
        <v>1923</v>
      </c>
      <c r="I19" s="4">
        <v>1974</v>
      </c>
      <c r="J19" s="4">
        <v>6</v>
      </c>
      <c r="K19" s="7">
        <v>33.340000000000003</v>
      </c>
      <c r="L19" s="4" t="s">
        <v>250</v>
      </c>
      <c r="M19" s="4" t="s">
        <v>60</v>
      </c>
      <c r="N19" s="4" t="s">
        <v>250</v>
      </c>
      <c r="O19" s="5" t="s">
        <v>250</v>
      </c>
      <c r="P19" s="4">
        <v>2</v>
      </c>
      <c r="Q19" s="6">
        <v>1</v>
      </c>
    </row>
    <row r="20" spans="1:17" x14ac:dyDescent="0.35">
      <c r="A20" s="4">
        <v>1977</v>
      </c>
      <c r="B20" s="10">
        <v>2</v>
      </c>
      <c r="C20" s="4" t="s">
        <v>18</v>
      </c>
      <c r="D20" s="4" t="s">
        <v>73</v>
      </c>
      <c r="E20" s="7">
        <v>1</v>
      </c>
      <c r="F20" s="4" t="s">
        <v>361</v>
      </c>
      <c r="G20" s="4" t="s">
        <v>77</v>
      </c>
      <c r="H20" s="4">
        <v>1973</v>
      </c>
      <c r="I20" s="4">
        <v>1974</v>
      </c>
      <c r="J20" s="4">
        <v>2</v>
      </c>
      <c r="K20" s="7" t="s">
        <v>250</v>
      </c>
      <c r="L20" s="7">
        <f>((60+((5/9)*100))/2)</f>
        <v>57.777777777777779</v>
      </c>
      <c r="M20" s="4" t="s">
        <v>64</v>
      </c>
      <c r="N20" s="4" t="s">
        <v>78</v>
      </c>
      <c r="O20" s="5" t="s">
        <v>81</v>
      </c>
      <c r="P20" s="4" t="s">
        <v>250</v>
      </c>
      <c r="Q20" s="6">
        <v>2</v>
      </c>
    </row>
    <row r="21" spans="1:17" x14ac:dyDescent="0.35">
      <c r="A21" s="4">
        <v>1977</v>
      </c>
      <c r="B21" s="10">
        <v>2</v>
      </c>
      <c r="C21" s="4" t="s">
        <v>18</v>
      </c>
      <c r="D21" s="4" t="s">
        <v>73</v>
      </c>
      <c r="E21" s="7">
        <v>1</v>
      </c>
      <c r="F21" s="4" t="s">
        <v>361</v>
      </c>
      <c r="G21" s="4" t="s">
        <v>77</v>
      </c>
      <c r="H21" s="4">
        <v>1975</v>
      </c>
      <c r="I21" s="4">
        <v>1975</v>
      </c>
      <c r="J21" s="4">
        <v>1</v>
      </c>
      <c r="K21" s="7" t="s">
        <v>250</v>
      </c>
      <c r="L21" s="7">
        <v>36.36</v>
      </c>
      <c r="M21" s="4" t="s">
        <v>64</v>
      </c>
      <c r="N21" s="4" t="s">
        <v>80</v>
      </c>
      <c r="O21" s="5" t="s">
        <v>81</v>
      </c>
      <c r="P21" s="4" t="s">
        <v>250</v>
      </c>
      <c r="Q21" s="6">
        <v>2</v>
      </c>
    </row>
    <row r="22" spans="1:17" x14ac:dyDescent="0.35">
      <c r="A22" s="4">
        <v>1979</v>
      </c>
      <c r="B22" s="10">
        <v>2</v>
      </c>
      <c r="C22" s="4" t="s">
        <v>19</v>
      </c>
      <c r="D22" s="4" t="s">
        <v>83</v>
      </c>
      <c r="E22" s="7">
        <v>3</v>
      </c>
      <c r="F22" s="4" t="s">
        <v>194</v>
      </c>
      <c r="G22" s="4" t="s">
        <v>84</v>
      </c>
      <c r="H22" s="4">
        <v>1978</v>
      </c>
      <c r="I22" s="4">
        <v>1978</v>
      </c>
      <c r="J22" s="4">
        <v>1</v>
      </c>
      <c r="K22" s="7">
        <v>55.56</v>
      </c>
      <c r="L22" s="7">
        <v>50</v>
      </c>
      <c r="M22" s="4" t="s">
        <v>82</v>
      </c>
      <c r="N22" s="4" t="s">
        <v>250</v>
      </c>
      <c r="O22" s="5" t="s">
        <v>250</v>
      </c>
      <c r="P22" s="4" t="s">
        <v>250</v>
      </c>
      <c r="Q22" s="6">
        <v>2</v>
      </c>
    </row>
    <row r="23" spans="1:17" x14ac:dyDescent="0.35">
      <c r="A23" s="4">
        <v>1981</v>
      </c>
      <c r="B23" s="10">
        <v>2</v>
      </c>
      <c r="C23" s="4" t="s">
        <v>20</v>
      </c>
      <c r="D23" s="4" t="s">
        <v>105</v>
      </c>
      <c r="E23" s="7">
        <v>3</v>
      </c>
      <c r="F23" s="4" t="s">
        <v>361</v>
      </c>
      <c r="G23" s="4" t="s">
        <v>77</v>
      </c>
      <c r="H23" s="4">
        <v>1977</v>
      </c>
      <c r="I23" s="4">
        <v>1979</v>
      </c>
      <c r="J23" s="4">
        <v>3</v>
      </c>
      <c r="K23" s="7">
        <v>98.96</v>
      </c>
      <c r="L23" s="4" t="s">
        <v>250</v>
      </c>
      <c r="M23" s="4" t="s">
        <v>64</v>
      </c>
      <c r="N23" s="4" t="s">
        <v>85</v>
      </c>
      <c r="O23" s="5">
        <v>1</v>
      </c>
      <c r="P23" s="4" t="s">
        <v>250</v>
      </c>
      <c r="Q23" s="6">
        <v>2</v>
      </c>
    </row>
    <row r="24" spans="1:17" x14ac:dyDescent="0.35">
      <c r="A24" s="4">
        <v>1981</v>
      </c>
      <c r="B24" s="10">
        <v>2</v>
      </c>
      <c r="C24" s="4" t="s">
        <v>20</v>
      </c>
      <c r="D24" s="4" t="s">
        <v>105</v>
      </c>
      <c r="E24" s="7">
        <v>3</v>
      </c>
      <c r="F24" s="4" t="s">
        <v>361</v>
      </c>
      <c r="G24" s="4" t="s">
        <v>77</v>
      </c>
      <c r="H24" s="4">
        <v>1977</v>
      </c>
      <c r="I24" s="4">
        <v>1979</v>
      </c>
      <c r="J24" s="4">
        <v>2</v>
      </c>
      <c r="K24" s="7">
        <v>98.95</v>
      </c>
      <c r="L24" s="7">
        <v>37.5</v>
      </c>
      <c r="M24" s="4" t="s">
        <v>64</v>
      </c>
      <c r="N24" s="4" t="s">
        <v>198</v>
      </c>
      <c r="O24" s="5">
        <v>3</v>
      </c>
      <c r="P24" s="4" t="s">
        <v>250</v>
      </c>
      <c r="Q24" s="6">
        <v>2</v>
      </c>
    </row>
    <row r="25" spans="1:17" x14ac:dyDescent="0.35">
      <c r="A25" s="4">
        <v>1981</v>
      </c>
      <c r="B25" s="10">
        <v>2</v>
      </c>
      <c r="C25" s="4" t="s">
        <v>20</v>
      </c>
      <c r="D25" s="4" t="s">
        <v>105</v>
      </c>
      <c r="E25" s="7">
        <v>3</v>
      </c>
      <c r="F25" s="4" t="s">
        <v>361</v>
      </c>
      <c r="G25" s="4" t="s">
        <v>77</v>
      </c>
      <c r="H25" s="4">
        <v>1977</v>
      </c>
      <c r="I25" s="4">
        <v>1979</v>
      </c>
      <c r="J25" s="4">
        <v>2</v>
      </c>
      <c r="K25" s="7">
        <v>98.81</v>
      </c>
      <c r="L25" s="7">
        <v>37.5</v>
      </c>
      <c r="M25" s="4" t="s">
        <v>64</v>
      </c>
      <c r="N25" s="4" t="s">
        <v>78</v>
      </c>
      <c r="O25" s="5">
        <v>2</v>
      </c>
      <c r="P25" s="4" t="s">
        <v>250</v>
      </c>
      <c r="Q25" s="6">
        <v>2</v>
      </c>
    </row>
    <row r="26" spans="1:17" x14ac:dyDescent="0.35">
      <c r="A26" s="4">
        <v>1981</v>
      </c>
      <c r="B26" s="10">
        <v>2</v>
      </c>
      <c r="C26" s="4" t="s">
        <v>20</v>
      </c>
      <c r="D26" s="4" t="s">
        <v>105</v>
      </c>
      <c r="E26" s="7">
        <v>3</v>
      </c>
      <c r="F26" s="4" t="s">
        <v>361</v>
      </c>
      <c r="G26" s="4" t="s">
        <v>77</v>
      </c>
      <c r="H26" s="4">
        <v>1977</v>
      </c>
      <c r="I26" s="4">
        <v>1979</v>
      </c>
      <c r="J26" s="4">
        <v>2</v>
      </c>
      <c r="K26" s="7">
        <v>99.52</v>
      </c>
      <c r="L26" s="7">
        <v>25</v>
      </c>
      <c r="M26" s="4" t="s">
        <v>64</v>
      </c>
      <c r="N26" s="4" t="s">
        <v>86</v>
      </c>
      <c r="O26" s="5">
        <v>1</v>
      </c>
      <c r="P26" s="4" t="s">
        <v>250</v>
      </c>
      <c r="Q26" s="6">
        <v>2</v>
      </c>
    </row>
    <row r="27" spans="1:17" x14ac:dyDescent="0.35">
      <c r="A27" s="4">
        <v>1984</v>
      </c>
      <c r="B27" s="10">
        <v>2</v>
      </c>
      <c r="C27" s="4" t="s">
        <v>21</v>
      </c>
      <c r="D27" s="4" t="s">
        <v>105</v>
      </c>
      <c r="E27" s="7">
        <v>1</v>
      </c>
      <c r="F27" s="4" t="s">
        <v>361</v>
      </c>
      <c r="G27" s="4" t="s">
        <v>77</v>
      </c>
      <c r="H27" s="4">
        <v>1975</v>
      </c>
      <c r="I27" s="4">
        <v>1981</v>
      </c>
      <c r="J27" s="4">
        <v>4</v>
      </c>
      <c r="K27" s="7" t="s">
        <v>250</v>
      </c>
      <c r="L27" s="7">
        <f>((7.8-7.6)/7.8)*100</f>
        <v>2.5641025641025665</v>
      </c>
      <c r="M27" s="4" t="s">
        <v>64</v>
      </c>
      <c r="N27" s="4" t="s">
        <v>250</v>
      </c>
      <c r="O27" s="5" t="s">
        <v>250</v>
      </c>
      <c r="P27" s="4" t="s">
        <v>250</v>
      </c>
      <c r="Q27" s="6">
        <v>1</v>
      </c>
    </row>
    <row r="28" spans="1:17" x14ac:dyDescent="0.35">
      <c r="A28" s="4">
        <v>1993</v>
      </c>
      <c r="B28" s="10">
        <v>2</v>
      </c>
      <c r="C28" s="4" t="s">
        <v>0</v>
      </c>
      <c r="D28" s="4" t="s">
        <v>104</v>
      </c>
      <c r="E28" s="7">
        <v>1</v>
      </c>
      <c r="F28" s="4" t="s">
        <v>1</v>
      </c>
      <c r="G28" s="4" t="s">
        <v>91</v>
      </c>
      <c r="H28" s="4">
        <v>1982</v>
      </c>
      <c r="I28" s="4">
        <v>1988</v>
      </c>
      <c r="J28" s="4">
        <v>7</v>
      </c>
      <c r="K28" s="7" t="s">
        <v>250</v>
      </c>
      <c r="L28" s="7">
        <f>((7-4.29)/7)*100</f>
        <v>38.714285714285715</v>
      </c>
      <c r="M28" s="4" t="s">
        <v>60</v>
      </c>
      <c r="N28" s="4" t="s">
        <v>250</v>
      </c>
      <c r="O28" s="5" t="s">
        <v>250</v>
      </c>
      <c r="P28" s="4" t="s">
        <v>250</v>
      </c>
      <c r="Q28" s="6">
        <v>2</v>
      </c>
    </row>
    <row r="29" spans="1:17" x14ac:dyDescent="0.35">
      <c r="A29" s="4">
        <v>1993</v>
      </c>
      <c r="B29" s="10">
        <v>2</v>
      </c>
      <c r="C29" s="4" t="s">
        <v>0</v>
      </c>
      <c r="D29" s="4" t="s">
        <v>104</v>
      </c>
      <c r="E29" s="7">
        <v>2</v>
      </c>
      <c r="F29" s="4" t="s">
        <v>1</v>
      </c>
      <c r="G29" s="4" t="s">
        <v>90</v>
      </c>
      <c r="H29" s="4">
        <v>1992</v>
      </c>
      <c r="I29" s="4">
        <v>1992</v>
      </c>
      <c r="J29" s="4">
        <v>1</v>
      </c>
      <c r="K29" s="7" t="s">
        <v>250</v>
      </c>
      <c r="L29" s="7">
        <f>((7-4)/7*100)</f>
        <v>42.857142857142854</v>
      </c>
      <c r="M29" s="4" t="s">
        <v>60</v>
      </c>
      <c r="N29" s="4" t="s">
        <v>250</v>
      </c>
      <c r="O29" s="5" t="s">
        <v>250</v>
      </c>
      <c r="P29" s="4" t="s">
        <v>250</v>
      </c>
      <c r="Q29" s="6">
        <v>2</v>
      </c>
    </row>
    <row r="30" spans="1:17" x14ac:dyDescent="0.35">
      <c r="A30" s="4">
        <v>1993</v>
      </c>
      <c r="B30" s="10">
        <v>2</v>
      </c>
      <c r="C30" s="4" t="s">
        <v>92</v>
      </c>
      <c r="D30" s="4" t="s">
        <v>94</v>
      </c>
      <c r="E30" s="7">
        <v>2</v>
      </c>
      <c r="F30" s="4" t="s">
        <v>361</v>
      </c>
      <c r="G30" s="4" t="s">
        <v>93</v>
      </c>
      <c r="H30" s="8">
        <v>1943</v>
      </c>
      <c r="I30" s="8">
        <v>1993</v>
      </c>
      <c r="J30" s="4">
        <v>50</v>
      </c>
      <c r="K30" s="7">
        <v>99.85</v>
      </c>
      <c r="L30" s="7">
        <v>0</v>
      </c>
      <c r="M30" s="4" t="s">
        <v>64</v>
      </c>
      <c r="N30" s="4" t="s">
        <v>250</v>
      </c>
      <c r="O30" s="5" t="s">
        <v>250</v>
      </c>
      <c r="P30" s="4" t="s">
        <v>250</v>
      </c>
      <c r="Q30" s="6">
        <v>3</v>
      </c>
    </row>
    <row r="31" spans="1:17" x14ac:dyDescent="0.35">
      <c r="A31" s="4">
        <v>1993</v>
      </c>
      <c r="B31" s="10">
        <v>2</v>
      </c>
      <c r="C31" s="4" t="s">
        <v>92</v>
      </c>
      <c r="D31" s="4" t="s">
        <v>94</v>
      </c>
      <c r="E31" s="7">
        <v>2</v>
      </c>
      <c r="F31" s="4" t="s">
        <v>361</v>
      </c>
      <c r="G31" s="4" t="s">
        <v>93</v>
      </c>
      <c r="H31" s="8">
        <v>1943</v>
      </c>
      <c r="I31" s="8">
        <v>1993</v>
      </c>
      <c r="J31" s="4">
        <v>50</v>
      </c>
      <c r="K31" s="7">
        <v>99.87</v>
      </c>
      <c r="L31" s="4">
        <v>11.44</v>
      </c>
      <c r="M31" s="4" t="s">
        <v>64</v>
      </c>
      <c r="N31" s="4" t="s">
        <v>250</v>
      </c>
      <c r="O31" s="5" t="s">
        <v>250</v>
      </c>
      <c r="P31" s="4" t="s">
        <v>250</v>
      </c>
      <c r="Q31" s="6">
        <v>2</v>
      </c>
    </row>
    <row r="32" spans="1:17" x14ac:dyDescent="0.35">
      <c r="A32" s="4">
        <v>1993</v>
      </c>
      <c r="B32" s="10">
        <v>2</v>
      </c>
      <c r="C32" s="4" t="s">
        <v>92</v>
      </c>
      <c r="D32" s="4" t="s">
        <v>94</v>
      </c>
      <c r="E32" s="7">
        <v>3</v>
      </c>
      <c r="F32" s="4" t="s">
        <v>361</v>
      </c>
      <c r="G32" s="4" t="s">
        <v>93</v>
      </c>
      <c r="H32" s="8">
        <v>1943</v>
      </c>
      <c r="I32" s="8">
        <v>1993</v>
      </c>
      <c r="J32" s="4">
        <v>50</v>
      </c>
      <c r="K32" s="7">
        <v>99.77</v>
      </c>
      <c r="L32" s="4">
        <v>47.78</v>
      </c>
      <c r="M32" s="4" t="s">
        <v>64</v>
      </c>
      <c r="N32" s="4" t="s">
        <v>250</v>
      </c>
      <c r="O32" s="5" t="s">
        <v>250</v>
      </c>
      <c r="P32" s="4" t="s">
        <v>250</v>
      </c>
      <c r="Q32" s="6">
        <v>1</v>
      </c>
    </row>
    <row r="33" spans="1:23" x14ac:dyDescent="0.35">
      <c r="A33" s="4">
        <v>2000</v>
      </c>
      <c r="B33" s="10">
        <v>2</v>
      </c>
      <c r="C33" s="4" t="s">
        <v>22</v>
      </c>
      <c r="D33" s="4" t="s">
        <v>100</v>
      </c>
      <c r="E33" s="7">
        <v>1</v>
      </c>
      <c r="F33" s="4" t="s">
        <v>95</v>
      </c>
      <c r="G33" s="4" t="s">
        <v>96</v>
      </c>
      <c r="H33" s="4">
        <v>1997</v>
      </c>
      <c r="I33" s="4">
        <v>1998</v>
      </c>
      <c r="J33" s="4">
        <v>2</v>
      </c>
      <c r="K33" s="7">
        <f>100-43.8</f>
        <v>56.2</v>
      </c>
      <c r="L33" s="7">
        <f>((15-8.5)/15)*100</f>
        <v>43.333333333333336</v>
      </c>
      <c r="M33" s="4" t="s">
        <v>97</v>
      </c>
      <c r="N33" s="4" t="s">
        <v>101</v>
      </c>
      <c r="O33" s="5">
        <v>1</v>
      </c>
      <c r="P33" s="4">
        <v>1</v>
      </c>
      <c r="Q33" s="6">
        <v>2</v>
      </c>
      <c r="R33" s="13"/>
      <c r="S33" s="13"/>
      <c r="T33" s="13"/>
      <c r="U33" s="13"/>
      <c r="V33" s="13"/>
      <c r="W33" s="13"/>
    </row>
    <row r="34" spans="1:23" x14ac:dyDescent="0.35">
      <c r="A34" s="4">
        <v>2000</v>
      </c>
      <c r="B34" s="10">
        <v>2</v>
      </c>
      <c r="C34" s="4" t="s">
        <v>22</v>
      </c>
      <c r="D34" s="4" t="s">
        <v>98</v>
      </c>
      <c r="E34" s="7">
        <v>2</v>
      </c>
      <c r="F34" s="4" t="s">
        <v>95</v>
      </c>
      <c r="G34" s="4" t="s">
        <v>96</v>
      </c>
      <c r="H34" s="4">
        <v>1997</v>
      </c>
      <c r="I34" s="4">
        <v>1998</v>
      </c>
      <c r="J34" s="4">
        <v>1</v>
      </c>
      <c r="K34" s="7">
        <f>100-3</f>
        <v>97</v>
      </c>
      <c r="L34" s="4" t="s">
        <v>250</v>
      </c>
      <c r="M34" s="4" t="s">
        <v>97</v>
      </c>
      <c r="N34" s="4" t="s">
        <v>101</v>
      </c>
      <c r="O34" s="5">
        <v>1</v>
      </c>
      <c r="P34" s="4">
        <v>1</v>
      </c>
      <c r="Q34" s="6">
        <v>2</v>
      </c>
    </row>
    <row r="35" spans="1:23" x14ac:dyDescent="0.35">
      <c r="A35" s="4">
        <v>2000</v>
      </c>
      <c r="B35" s="10">
        <v>2</v>
      </c>
      <c r="C35" s="4" t="s">
        <v>22</v>
      </c>
      <c r="D35" s="4" t="s">
        <v>99</v>
      </c>
      <c r="E35" s="7">
        <v>1</v>
      </c>
      <c r="F35" s="4" t="s">
        <v>95</v>
      </c>
      <c r="G35" s="4" t="s">
        <v>96</v>
      </c>
      <c r="H35" s="4">
        <v>1997</v>
      </c>
      <c r="I35" s="4">
        <v>1998</v>
      </c>
      <c r="J35" s="4">
        <v>1</v>
      </c>
      <c r="K35" s="7">
        <f>100-19.4</f>
        <v>80.599999999999994</v>
      </c>
      <c r="L35" s="7">
        <f>+((15-10)/15)*100</f>
        <v>33.333333333333329</v>
      </c>
      <c r="M35" s="4" t="s">
        <v>97</v>
      </c>
      <c r="N35" s="4" t="s">
        <v>101</v>
      </c>
      <c r="O35" s="5">
        <v>1</v>
      </c>
      <c r="P35" s="4">
        <v>1</v>
      </c>
      <c r="Q35" s="6">
        <v>2</v>
      </c>
      <c r="R35" s="13"/>
      <c r="S35" s="13"/>
      <c r="T35" s="13"/>
      <c r="U35" s="13"/>
      <c r="V35" s="13"/>
      <c r="W35" s="13"/>
    </row>
    <row r="36" spans="1:23" x14ac:dyDescent="0.35">
      <c r="A36" s="4">
        <v>2000</v>
      </c>
      <c r="B36" s="10">
        <v>2</v>
      </c>
      <c r="C36" s="4" t="s">
        <v>22</v>
      </c>
      <c r="D36" s="4" t="s">
        <v>73</v>
      </c>
      <c r="E36" s="7">
        <v>3</v>
      </c>
      <c r="F36" s="4" t="s">
        <v>95</v>
      </c>
      <c r="G36" s="4" t="s">
        <v>96</v>
      </c>
      <c r="H36" s="4">
        <v>1997</v>
      </c>
      <c r="I36" s="4">
        <v>1998</v>
      </c>
      <c r="J36" s="4">
        <v>1</v>
      </c>
      <c r="K36" s="7">
        <f>100-1.1</f>
        <v>98.9</v>
      </c>
      <c r="L36" s="7">
        <f>+((15-9)/15)*100</f>
        <v>40</v>
      </c>
      <c r="M36" s="4" t="s">
        <v>97</v>
      </c>
      <c r="N36" s="4" t="s">
        <v>101</v>
      </c>
      <c r="O36" s="5">
        <v>1</v>
      </c>
      <c r="P36" s="4">
        <v>1</v>
      </c>
      <c r="Q36" s="6">
        <v>2</v>
      </c>
      <c r="R36" s="13"/>
      <c r="S36" s="13"/>
      <c r="T36" s="13"/>
      <c r="U36" s="13"/>
      <c r="V36" s="13"/>
      <c r="W36" s="13"/>
    </row>
    <row r="37" spans="1:23" x14ac:dyDescent="0.35">
      <c r="A37" s="4">
        <v>2000</v>
      </c>
      <c r="B37" s="10">
        <v>2</v>
      </c>
      <c r="C37" s="4" t="s">
        <v>22</v>
      </c>
      <c r="D37" s="4" t="s">
        <v>100</v>
      </c>
      <c r="E37" s="7">
        <v>1</v>
      </c>
      <c r="F37" s="4" t="s">
        <v>95</v>
      </c>
      <c r="G37" s="4" t="s">
        <v>96</v>
      </c>
      <c r="H37" s="4">
        <v>1997</v>
      </c>
      <c r="I37" s="4">
        <v>1998</v>
      </c>
      <c r="J37" s="4">
        <v>1</v>
      </c>
      <c r="K37" s="7">
        <f>100-0.4</f>
        <v>99.6</v>
      </c>
      <c r="L37" s="7">
        <f>+((18-10)/18)*100</f>
        <v>44.444444444444443</v>
      </c>
      <c r="M37" s="4" t="s">
        <v>97</v>
      </c>
      <c r="N37" s="4" t="s">
        <v>102</v>
      </c>
      <c r="O37" s="5">
        <v>2</v>
      </c>
      <c r="P37" s="4">
        <v>3</v>
      </c>
      <c r="Q37" s="6">
        <v>2</v>
      </c>
    </row>
    <row r="38" spans="1:23" x14ac:dyDescent="0.35">
      <c r="A38" s="4">
        <v>2000</v>
      </c>
      <c r="B38" s="10">
        <v>2</v>
      </c>
      <c r="C38" s="4" t="s">
        <v>22</v>
      </c>
      <c r="D38" s="4" t="s">
        <v>73</v>
      </c>
      <c r="E38" s="7">
        <v>2</v>
      </c>
      <c r="F38" s="4" t="s">
        <v>95</v>
      </c>
      <c r="G38" s="4" t="s">
        <v>96</v>
      </c>
      <c r="H38" s="4">
        <v>1997</v>
      </c>
      <c r="I38" s="4">
        <v>1998</v>
      </c>
      <c r="J38" s="4">
        <v>1</v>
      </c>
      <c r="K38" s="7">
        <f>100-0.3</f>
        <v>99.7</v>
      </c>
      <c r="L38" s="7">
        <f>+((18-10)/18)*100</f>
        <v>44.444444444444443</v>
      </c>
      <c r="M38" s="4" t="s">
        <v>97</v>
      </c>
      <c r="N38" s="4" t="s">
        <v>102</v>
      </c>
      <c r="O38" s="5">
        <v>2</v>
      </c>
      <c r="P38" s="4">
        <v>3</v>
      </c>
      <c r="Q38" s="6">
        <v>2</v>
      </c>
      <c r="R38" s="13"/>
      <c r="S38" s="13"/>
      <c r="T38" s="13"/>
      <c r="U38" s="13"/>
      <c r="V38" s="13"/>
      <c r="W38" s="13"/>
    </row>
    <row r="39" spans="1:23" x14ac:dyDescent="0.35">
      <c r="A39" s="4">
        <v>2000</v>
      </c>
      <c r="B39" s="10">
        <v>2</v>
      </c>
      <c r="C39" s="4" t="s">
        <v>22</v>
      </c>
      <c r="D39" s="4" t="s">
        <v>99</v>
      </c>
      <c r="E39" s="7">
        <v>2</v>
      </c>
      <c r="F39" s="4" t="s">
        <v>95</v>
      </c>
      <c r="G39" s="4" t="s">
        <v>96</v>
      </c>
      <c r="H39" s="4">
        <v>1997</v>
      </c>
      <c r="I39" s="4">
        <v>1998</v>
      </c>
      <c r="J39" s="4">
        <v>1</v>
      </c>
      <c r="K39" s="7">
        <f>100-0.1</f>
        <v>99.9</v>
      </c>
      <c r="L39" s="7">
        <f>+((18-10)/18)*100</f>
        <v>44.444444444444443</v>
      </c>
      <c r="M39" s="4" t="s">
        <v>97</v>
      </c>
      <c r="N39" s="4" t="s">
        <v>102</v>
      </c>
      <c r="O39" s="5">
        <v>2</v>
      </c>
      <c r="P39" s="4">
        <v>3</v>
      </c>
      <c r="Q39" s="6">
        <v>2</v>
      </c>
      <c r="R39" s="13"/>
      <c r="S39" s="13"/>
      <c r="T39" s="13"/>
      <c r="U39" s="13"/>
      <c r="V39" s="13"/>
      <c r="W39" s="13"/>
    </row>
    <row r="40" spans="1:23" x14ac:dyDescent="0.35">
      <c r="A40" s="4">
        <v>2000</v>
      </c>
      <c r="B40" s="10">
        <v>2</v>
      </c>
      <c r="C40" s="4" t="s">
        <v>22</v>
      </c>
      <c r="D40" s="4" t="s">
        <v>99</v>
      </c>
      <c r="E40" s="7">
        <v>1</v>
      </c>
      <c r="F40" s="4" t="s">
        <v>95</v>
      </c>
      <c r="G40" s="4" t="s">
        <v>96</v>
      </c>
      <c r="H40" s="4">
        <v>1997</v>
      </c>
      <c r="I40" s="4">
        <v>1998</v>
      </c>
      <c r="J40" s="4">
        <v>1</v>
      </c>
      <c r="K40" s="7">
        <f>100-0.8</f>
        <v>99.2</v>
      </c>
      <c r="L40" s="4">
        <v>27.27</v>
      </c>
      <c r="M40" s="4" t="s">
        <v>97</v>
      </c>
      <c r="N40" s="4" t="s">
        <v>103</v>
      </c>
      <c r="O40" s="5">
        <v>3</v>
      </c>
      <c r="P40" s="4">
        <v>3</v>
      </c>
      <c r="Q40" s="6">
        <v>2</v>
      </c>
    </row>
    <row r="41" spans="1:23" x14ac:dyDescent="0.35">
      <c r="A41" s="4">
        <v>2000</v>
      </c>
      <c r="B41" s="10">
        <v>1</v>
      </c>
      <c r="C41" s="4" t="s">
        <v>23</v>
      </c>
      <c r="D41" s="4" t="s">
        <v>7</v>
      </c>
      <c r="E41" s="7">
        <v>1</v>
      </c>
      <c r="F41" s="4" t="s">
        <v>108</v>
      </c>
      <c r="G41" s="4" t="s">
        <v>109</v>
      </c>
      <c r="H41" s="4">
        <v>1997</v>
      </c>
      <c r="I41" s="4">
        <v>2000</v>
      </c>
      <c r="J41" s="4">
        <v>4</v>
      </c>
      <c r="K41" s="7">
        <v>0</v>
      </c>
      <c r="L41" s="4" t="s">
        <v>250</v>
      </c>
      <c r="M41" s="4" t="s">
        <v>114</v>
      </c>
      <c r="N41" s="4" t="s">
        <v>112</v>
      </c>
      <c r="O41" s="5">
        <v>1</v>
      </c>
      <c r="P41" s="4" t="s">
        <v>250</v>
      </c>
      <c r="Q41" s="6">
        <v>2</v>
      </c>
    </row>
    <row r="42" spans="1:23" x14ac:dyDescent="0.35">
      <c r="A42" s="4">
        <v>2000</v>
      </c>
      <c r="B42" s="10">
        <v>1</v>
      </c>
      <c r="C42" s="4" t="s">
        <v>23</v>
      </c>
      <c r="D42" s="4" t="s">
        <v>75</v>
      </c>
      <c r="E42" s="7">
        <v>1</v>
      </c>
      <c r="F42" s="4" t="s">
        <v>108</v>
      </c>
      <c r="G42" s="4" t="s">
        <v>109</v>
      </c>
      <c r="H42" s="4">
        <v>1991</v>
      </c>
      <c r="I42" s="4">
        <v>2000</v>
      </c>
      <c r="J42" s="4">
        <v>9</v>
      </c>
      <c r="K42" s="7">
        <v>55.5</v>
      </c>
      <c r="L42" s="4" t="s">
        <v>250</v>
      </c>
      <c r="M42" s="4" t="s">
        <v>114</v>
      </c>
      <c r="N42" s="4" t="s">
        <v>113</v>
      </c>
      <c r="O42" s="5">
        <v>2</v>
      </c>
      <c r="P42" s="4" t="s">
        <v>250</v>
      </c>
      <c r="Q42" s="6">
        <v>2</v>
      </c>
    </row>
    <row r="43" spans="1:23" x14ac:dyDescent="0.35">
      <c r="A43" s="4">
        <v>2000</v>
      </c>
      <c r="B43" s="10">
        <v>1</v>
      </c>
      <c r="C43" s="4" t="s">
        <v>23</v>
      </c>
      <c r="D43" s="4" t="s">
        <v>107</v>
      </c>
      <c r="E43" s="7">
        <v>1</v>
      </c>
      <c r="F43" s="4" t="s">
        <v>108</v>
      </c>
      <c r="G43" s="4" t="s">
        <v>109</v>
      </c>
      <c r="H43" s="4">
        <v>1991</v>
      </c>
      <c r="I43" s="4">
        <v>2000</v>
      </c>
      <c r="J43" s="4">
        <v>9</v>
      </c>
      <c r="K43" s="7">
        <v>55.5</v>
      </c>
      <c r="L43" s="4" t="s">
        <v>250</v>
      </c>
      <c r="M43" s="4" t="s">
        <v>114</v>
      </c>
      <c r="N43" s="4" t="s">
        <v>112</v>
      </c>
      <c r="O43" s="5">
        <v>1</v>
      </c>
      <c r="P43" s="4" t="s">
        <v>250</v>
      </c>
      <c r="Q43" s="6">
        <v>2</v>
      </c>
    </row>
    <row r="44" spans="1:23" x14ac:dyDescent="0.35">
      <c r="A44" s="4">
        <v>2000</v>
      </c>
      <c r="B44" s="10">
        <v>1</v>
      </c>
      <c r="C44" s="4" t="s">
        <v>23</v>
      </c>
      <c r="D44" s="4" t="s">
        <v>111</v>
      </c>
      <c r="E44" s="7">
        <v>1</v>
      </c>
      <c r="F44" s="4" t="s">
        <v>108</v>
      </c>
      <c r="G44" s="4" t="s">
        <v>109</v>
      </c>
      <c r="H44" s="4">
        <v>1991</v>
      </c>
      <c r="I44" s="4">
        <v>2000</v>
      </c>
      <c r="J44" s="4">
        <v>9</v>
      </c>
      <c r="K44" s="7">
        <v>33.299999999999997</v>
      </c>
      <c r="L44" s="4" t="s">
        <v>250</v>
      </c>
      <c r="M44" s="4" t="s">
        <v>114</v>
      </c>
      <c r="N44" s="4" t="s">
        <v>113</v>
      </c>
      <c r="O44" s="5">
        <v>2</v>
      </c>
      <c r="P44" s="4" t="s">
        <v>250</v>
      </c>
      <c r="Q44" s="6">
        <v>2</v>
      </c>
    </row>
    <row r="45" spans="1:23" x14ac:dyDescent="0.35">
      <c r="A45" s="4">
        <v>2000</v>
      </c>
      <c r="B45" s="10">
        <v>1</v>
      </c>
      <c r="C45" s="4" t="s">
        <v>23</v>
      </c>
      <c r="D45" s="4" t="s">
        <v>106</v>
      </c>
      <c r="E45" s="7">
        <v>1</v>
      </c>
      <c r="F45" s="4" t="s">
        <v>108</v>
      </c>
      <c r="G45" s="4" t="s">
        <v>109</v>
      </c>
      <c r="H45" s="4">
        <v>1991</v>
      </c>
      <c r="I45" s="4">
        <v>2000</v>
      </c>
      <c r="J45" s="4">
        <v>9</v>
      </c>
      <c r="K45" s="7">
        <v>44.4</v>
      </c>
      <c r="L45" s="4" t="s">
        <v>250</v>
      </c>
      <c r="M45" s="4" t="s">
        <v>114</v>
      </c>
      <c r="N45" s="4" t="s">
        <v>112</v>
      </c>
      <c r="O45" s="5">
        <v>1</v>
      </c>
      <c r="P45" s="4" t="s">
        <v>250</v>
      </c>
      <c r="Q45" s="6">
        <v>2</v>
      </c>
    </row>
    <row r="46" spans="1:23" x14ac:dyDescent="0.35">
      <c r="A46" s="4">
        <v>2000</v>
      </c>
      <c r="B46" s="10">
        <v>1</v>
      </c>
      <c r="C46" s="4" t="s">
        <v>23</v>
      </c>
      <c r="D46" s="4" t="s">
        <v>62</v>
      </c>
      <c r="E46" s="7">
        <v>1</v>
      </c>
      <c r="F46" s="4" t="s">
        <v>108</v>
      </c>
      <c r="G46" s="4" t="s">
        <v>109</v>
      </c>
      <c r="H46" s="4">
        <v>1991</v>
      </c>
      <c r="I46" s="4">
        <v>2000</v>
      </c>
      <c r="J46" s="4">
        <v>9</v>
      </c>
      <c r="K46" s="7">
        <v>0</v>
      </c>
      <c r="L46" s="4" t="s">
        <v>250</v>
      </c>
      <c r="M46" s="4" t="s">
        <v>114</v>
      </c>
      <c r="N46" s="4" t="s">
        <v>113</v>
      </c>
      <c r="O46" s="5">
        <v>2</v>
      </c>
      <c r="P46" s="4" t="s">
        <v>250</v>
      </c>
      <c r="Q46" s="6">
        <v>2</v>
      </c>
    </row>
    <row r="47" spans="1:23" x14ac:dyDescent="0.35">
      <c r="A47" s="4">
        <v>2000</v>
      </c>
      <c r="B47" s="10">
        <v>2</v>
      </c>
      <c r="C47" s="4" t="s">
        <v>23</v>
      </c>
      <c r="D47" s="4" t="s">
        <v>127</v>
      </c>
      <c r="E47" s="7">
        <v>1</v>
      </c>
      <c r="F47" s="4" t="s">
        <v>108</v>
      </c>
      <c r="G47" s="4" t="s">
        <v>109</v>
      </c>
      <c r="H47" s="4">
        <v>1991</v>
      </c>
      <c r="I47" s="4">
        <v>2000</v>
      </c>
      <c r="J47" s="4">
        <v>9</v>
      </c>
      <c r="K47" s="7">
        <v>44.4</v>
      </c>
      <c r="L47" s="4" t="s">
        <v>250</v>
      </c>
      <c r="M47" s="4" t="s">
        <v>114</v>
      </c>
      <c r="N47" s="4" t="s">
        <v>112</v>
      </c>
      <c r="O47" s="5">
        <v>1</v>
      </c>
      <c r="P47" s="4" t="s">
        <v>250</v>
      </c>
      <c r="Q47" s="6">
        <v>2</v>
      </c>
    </row>
    <row r="48" spans="1:23" x14ac:dyDescent="0.35">
      <c r="A48" s="4">
        <v>2000</v>
      </c>
      <c r="B48" s="10">
        <v>2</v>
      </c>
      <c r="C48" s="4" t="s">
        <v>23</v>
      </c>
      <c r="D48" s="4" t="s">
        <v>127</v>
      </c>
      <c r="E48" s="7">
        <v>1</v>
      </c>
      <c r="F48" s="4" t="s">
        <v>108</v>
      </c>
      <c r="G48" s="4" t="s">
        <v>109</v>
      </c>
      <c r="H48" s="4">
        <v>1991</v>
      </c>
      <c r="I48" s="4">
        <v>2000</v>
      </c>
      <c r="J48" s="4">
        <v>9</v>
      </c>
      <c r="K48" s="7">
        <v>66.599999999999994</v>
      </c>
      <c r="L48" s="4" t="s">
        <v>250</v>
      </c>
      <c r="M48" s="4" t="s">
        <v>114</v>
      </c>
      <c r="N48" s="4" t="s">
        <v>113</v>
      </c>
      <c r="O48" s="5">
        <v>2</v>
      </c>
      <c r="P48" s="4" t="s">
        <v>250</v>
      </c>
      <c r="Q48" s="6">
        <v>2</v>
      </c>
    </row>
    <row r="49" spans="1:17" x14ac:dyDescent="0.35">
      <c r="A49" s="4">
        <v>2000</v>
      </c>
      <c r="B49" s="10">
        <v>2</v>
      </c>
      <c r="C49" s="4" t="s">
        <v>23</v>
      </c>
      <c r="D49" s="4" t="s">
        <v>127</v>
      </c>
      <c r="E49" s="7">
        <v>1</v>
      </c>
      <c r="F49" s="4" t="s">
        <v>108</v>
      </c>
      <c r="G49" s="4" t="s">
        <v>109</v>
      </c>
      <c r="H49" s="4">
        <v>1991</v>
      </c>
      <c r="I49" s="4">
        <v>2000</v>
      </c>
      <c r="J49" s="4">
        <v>9</v>
      </c>
      <c r="K49" s="7">
        <v>44.4</v>
      </c>
      <c r="L49" s="4" t="s">
        <v>250</v>
      </c>
      <c r="M49" s="4" t="s">
        <v>114</v>
      </c>
      <c r="N49" s="4" t="s">
        <v>112</v>
      </c>
      <c r="O49" s="5">
        <v>1</v>
      </c>
      <c r="P49" s="4" t="s">
        <v>250</v>
      </c>
      <c r="Q49" s="6">
        <v>2</v>
      </c>
    </row>
    <row r="50" spans="1:17" x14ac:dyDescent="0.35">
      <c r="A50" s="4">
        <v>2000</v>
      </c>
      <c r="B50" s="10">
        <v>2</v>
      </c>
      <c r="C50" s="4" t="s">
        <v>23</v>
      </c>
      <c r="D50" s="4" t="s">
        <v>127</v>
      </c>
      <c r="E50" s="7">
        <v>1</v>
      </c>
      <c r="F50" s="4" t="s">
        <v>108</v>
      </c>
      <c r="G50" s="4" t="s">
        <v>109</v>
      </c>
      <c r="H50" s="4">
        <v>1991</v>
      </c>
      <c r="I50" s="4">
        <v>2000</v>
      </c>
      <c r="J50" s="4">
        <v>9</v>
      </c>
      <c r="K50" s="7">
        <v>55.5</v>
      </c>
      <c r="L50" s="4" t="s">
        <v>250</v>
      </c>
      <c r="M50" s="4" t="s">
        <v>114</v>
      </c>
      <c r="N50" s="4" t="s">
        <v>113</v>
      </c>
      <c r="O50" s="5">
        <v>2</v>
      </c>
      <c r="P50" s="4" t="s">
        <v>250</v>
      </c>
      <c r="Q50" s="6">
        <v>2</v>
      </c>
    </row>
    <row r="51" spans="1:17" x14ac:dyDescent="0.35">
      <c r="A51" s="4">
        <v>2000</v>
      </c>
      <c r="B51" s="10">
        <v>2</v>
      </c>
      <c r="C51" s="4" t="s">
        <v>23</v>
      </c>
      <c r="D51" s="4" t="s">
        <v>127</v>
      </c>
      <c r="E51" s="7">
        <v>1</v>
      </c>
      <c r="F51" s="4" t="s">
        <v>108</v>
      </c>
      <c r="G51" s="4" t="s">
        <v>109</v>
      </c>
      <c r="H51" s="4">
        <v>1991</v>
      </c>
      <c r="I51" s="4">
        <v>2000</v>
      </c>
      <c r="J51" s="4">
        <v>9</v>
      </c>
      <c r="K51" s="7">
        <v>44.4</v>
      </c>
      <c r="L51" s="4" t="s">
        <v>250</v>
      </c>
      <c r="M51" s="4" t="s">
        <v>114</v>
      </c>
      <c r="N51" s="4" t="s">
        <v>112</v>
      </c>
      <c r="O51" s="5">
        <v>1</v>
      </c>
      <c r="P51" s="4" t="s">
        <v>250</v>
      </c>
      <c r="Q51" s="6">
        <v>2</v>
      </c>
    </row>
    <row r="52" spans="1:17" x14ac:dyDescent="0.35">
      <c r="A52" s="4">
        <v>2000</v>
      </c>
      <c r="B52" s="10">
        <v>2</v>
      </c>
      <c r="C52" s="4" t="s">
        <v>23</v>
      </c>
      <c r="D52" s="4" t="s">
        <v>127</v>
      </c>
      <c r="E52" s="7">
        <v>1</v>
      </c>
      <c r="F52" s="4" t="s">
        <v>108</v>
      </c>
      <c r="G52" s="4" t="s">
        <v>109</v>
      </c>
      <c r="H52" s="4">
        <v>1991</v>
      </c>
      <c r="I52" s="4">
        <v>2000</v>
      </c>
      <c r="J52" s="4">
        <v>9</v>
      </c>
      <c r="K52" s="7">
        <v>77.7</v>
      </c>
      <c r="L52" s="4" t="s">
        <v>250</v>
      </c>
      <c r="M52" s="4" t="s">
        <v>114</v>
      </c>
      <c r="N52" s="4" t="s">
        <v>113</v>
      </c>
      <c r="O52" s="5">
        <v>2</v>
      </c>
      <c r="P52" s="4" t="s">
        <v>250</v>
      </c>
      <c r="Q52" s="6">
        <v>2</v>
      </c>
    </row>
    <row r="53" spans="1:17" x14ac:dyDescent="0.35">
      <c r="A53" s="4">
        <v>2000</v>
      </c>
      <c r="B53" s="10">
        <v>2</v>
      </c>
      <c r="C53" s="4" t="s">
        <v>23</v>
      </c>
      <c r="D53" s="4" t="s">
        <v>127</v>
      </c>
      <c r="E53" s="7">
        <v>1</v>
      </c>
      <c r="F53" s="4" t="s">
        <v>108</v>
      </c>
      <c r="G53" s="4" t="s">
        <v>109</v>
      </c>
      <c r="H53" s="4">
        <v>1991</v>
      </c>
      <c r="I53" s="4">
        <v>2000</v>
      </c>
      <c r="J53" s="4">
        <v>9</v>
      </c>
      <c r="K53" s="7">
        <v>33.299999999999997</v>
      </c>
      <c r="L53" s="4" t="s">
        <v>250</v>
      </c>
      <c r="M53" s="4" t="s">
        <v>114</v>
      </c>
      <c r="N53" s="4" t="s">
        <v>112</v>
      </c>
      <c r="O53" s="5">
        <v>1</v>
      </c>
      <c r="P53" s="4" t="s">
        <v>250</v>
      </c>
      <c r="Q53" s="6">
        <v>2</v>
      </c>
    </row>
    <row r="54" spans="1:17" x14ac:dyDescent="0.35">
      <c r="A54" s="4">
        <v>2001</v>
      </c>
      <c r="B54" s="10">
        <v>2</v>
      </c>
      <c r="C54" s="4" t="s">
        <v>24</v>
      </c>
      <c r="D54" s="4" t="s">
        <v>73</v>
      </c>
      <c r="E54" s="7">
        <v>2</v>
      </c>
      <c r="F54" s="4" t="s">
        <v>117</v>
      </c>
      <c r="G54" s="4" t="s">
        <v>118</v>
      </c>
      <c r="H54" s="4">
        <v>1999</v>
      </c>
      <c r="I54" s="4">
        <v>2000</v>
      </c>
      <c r="J54" s="4">
        <v>1</v>
      </c>
      <c r="K54" s="7" t="s">
        <v>250</v>
      </c>
      <c r="L54" s="7">
        <v>0</v>
      </c>
      <c r="M54" s="4" t="s">
        <v>82</v>
      </c>
      <c r="N54" s="4" t="s">
        <v>115</v>
      </c>
      <c r="O54" s="5">
        <v>1</v>
      </c>
      <c r="P54" s="4" t="s">
        <v>250</v>
      </c>
      <c r="Q54" s="6">
        <v>1</v>
      </c>
    </row>
    <row r="55" spans="1:17" x14ac:dyDescent="0.35">
      <c r="A55" s="4">
        <v>2001</v>
      </c>
      <c r="B55" s="10">
        <v>2</v>
      </c>
      <c r="C55" s="4" t="s">
        <v>24</v>
      </c>
      <c r="D55" s="4" t="s">
        <v>99</v>
      </c>
      <c r="E55" s="7">
        <v>2</v>
      </c>
      <c r="F55" s="4" t="s">
        <v>117</v>
      </c>
      <c r="G55" s="4" t="s">
        <v>118</v>
      </c>
      <c r="H55" s="4">
        <v>1999</v>
      </c>
      <c r="I55" s="4">
        <v>2000</v>
      </c>
      <c r="J55" s="4">
        <v>1</v>
      </c>
      <c r="K55" s="7" t="s">
        <v>250</v>
      </c>
      <c r="L55" s="7">
        <v>0</v>
      </c>
      <c r="M55" s="4" t="s">
        <v>82</v>
      </c>
      <c r="N55" s="4" t="s">
        <v>115</v>
      </c>
      <c r="O55" s="5">
        <v>1</v>
      </c>
      <c r="P55" s="4" t="s">
        <v>250</v>
      </c>
      <c r="Q55" s="6">
        <v>1</v>
      </c>
    </row>
    <row r="56" spans="1:17" x14ac:dyDescent="0.35">
      <c r="A56" s="4">
        <v>2001</v>
      </c>
      <c r="B56" s="10">
        <v>2</v>
      </c>
      <c r="C56" s="4" t="s">
        <v>24</v>
      </c>
      <c r="D56" s="4" t="s">
        <v>99</v>
      </c>
      <c r="E56" s="7">
        <v>2</v>
      </c>
      <c r="F56" s="4" t="s">
        <v>117</v>
      </c>
      <c r="G56" s="4" t="s">
        <v>118</v>
      </c>
      <c r="H56" s="4">
        <v>1999</v>
      </c>
      <c r="I56" s="4">
        <v>2000</v>
      </c>
      <c r="J56" s="4">
        <v>1</v>
      </c>
      <c r="K56" s="7" t="s">
        <v>250</v>
      </c>
      <c r="L56" s="7">
        <f>+((8-6)/8)*100</f>
        <v>25</v>
      </c>
      <c r="M56" s="4" t="s">
        <v>82</v>
      </c>
      <c r="N56" s="4" t="s">
        <v>115</v>
      </c>
      <c r="O56" s="5">
        <v>2</v>
      </c>
      <c r="P56" s="4" t="s">
        <v>250</v>
      </c>
      <c r="Q56" s="6">
        <v>1</v>
      </c>
    </row>
    <row r="57" spans="1:17" x14ac:dyDescent="0.35">
      <c r="A57" s="4">
        <v>2001</v>
      </c>
      <c r="B57" s="10">
        <v>2</v>
      </c>
      <c r="C57" s="4" t="s">
        <v>24</v>
      </c>
      <c r="D57" s="4" t="s">
        <v>99</v>
      </c>
      <c r="E57" s="7">
        <v>2</v>
      </c>
      <c r="F57" s="4" t="s">
        <v>117</v>
      </c>
      <c r="G57" s="4" t="s">
        <v>118</v>
      </c>
      <c r="H57" s="4">
        <v>1999</v>
      </c>
      <c r="I57" s="4">
        <v>2000</v>
      </c>
      <c r="J57" s="4">
        <v>1</v>
      </c>
      <c r="K57" s="7" t="s">
        <v>250</v>
      </c>
      <c r="L57" s="7">
        <f>+((8-5)/8)*100</f>
        <v>37.5</v>
      </c>
      <c r="M57" s="4" t="s">
        <v>82</v>
      </c>
      <c r="N57" s="4" t="s">
        <v>115</v>
      </c>
      <c r="O57" s="5">
        <v>3</v>
      </c>
      <c r="P57" s="4" t="s">
        <v>250</v>
      </c>
      <c r="Q57" s="6">
        <v>1</v>
      </c>
    </row>
    <row r="58" spans="1:17" x14ac:dyDescent="0.35">
      <c r="A58" s="4">
        <v>2001</v>
      </c>
      <c r="B58" s="10">
        <v>2</v>
      </c>
      <c r="C58" s="4" t="s">
        <v>24</v>
      </c>
      <c r="D58" s="4" t="s">
        <v>116</v>
      </c>
      <c r="E58" s="7">
        <v>2</v>
      </c>
      <c r="F58" s="4" t="s">
        <v>117</v>
      </c>
      <c r="G58" s="4" t="s">
        <v>118</v>
      </c>
      <c r="H58" s="4">
        <v>1999</v>
      </c>
      <c r="I58" s="4">
        <v>2000</v>
      </c>
      <c r="J58" s="4">
        <v>1</v>
      </c>
      <c r="K58" s="7" t="s">
        <v>250</v>
      </c>
      <c r="L58" s="7">
        <f>+((8-7)/8)*100</f>
        <v>12.5</v>
      </c>
      <c r="M58" s="4" t="s">
        <v>82</v>
      </c>
      <c r="N58" s="4" t="s">
        <v>115</v>
      </c>
      <c r="O58" s="5">
        <v>1</v>
      </c>
      <c r="P58" s="4" t="s">
        <v>250</v>
      </c>
      <c r="Q58" s="6">
        <v>1</v>
      </c>
    </row>
    <row r="59" spans="1:17" x14ac:dyDescent="0.35">
      <c r="A59" s="4">
        <v>2001</v>
      </c>
      <c r="B59" s="10">
        <v>2</v>
      </c>
      <c r="C59" s="4" t="s">
        <v>24</v>
      </c>
      <c r="D59" s="4" t="s">
        <v>116</v>
      </c>
      <c r="E59" s="7">
        <v>2</v>
      </c>
      <c r="F59" s="4" t="s">
        <v>117</v>
      </c>
      <c r="G59" s="4" t="s">
        <v>118</v>
      </c>
      <c r="H59" s="4">
        <v>1999</v>
      </c>
      <c r="I59" s="4">
        <v>2000</v>
      </c>
      <c r="J59" s="4">
        <v>1</v>
      </c>
      <c r="K59" s="7" t="s">
        <v>250</v>
      </c>
      <c r="L59" s="7">
        <f>+((8-6)/8)*100</f>
        <v>25</v>
      </c>
      <c r="M59" s="4" t="s">
        <v>82</v>
      </c>
      <c r="N59" s="4" t="s">
        <v>115</v>
      </c>
      <c r="O59" s="5">
        <v>2</v>
      </c>
      <c r="P59" s="4" t="s">
        <v>250</v>
      </c>
      <c r="Q59" s="6">
        <v>1</v>
      </c>
    </row>
    <row r="60" spans="1:17" x14ac:dyDescent="0.35">
      <c r="A60" s="4">
        <v>2001</v>
      </c>
      <c r="B60" s="10">
        <v>2</v>
      </c>
      <c r="C60" s="4" t="s">
        <v>24</v>
      </c>
      <c r="D60" s="4" t="s">
        <v>116</v>
      </c>
      <c r="E60" s="7">
        <v>1</v>
      </c>
      <c r="F60" s="4" t="s">
        <v>117</v>
      </c>
      <c r="G60" s="4" t="s">
        <v>118</v>
      </c>
      <c r="H60" s="4">
        <v>1999</v>
      </c>
      <c r="I60" s="4">
        <v>2000</v>
      </c>
      <c r="J60" s="4">
        <v>1</v>
      </c>
      <c r="K60" s="7" t="s">
        <v>250</v>
      </c>
      <c r="L60" s="7">
        <f>+((8-4)/8)*100</f>
        <v>50</v>
      </c>
      <c r="M60" s="4" t="s">
        <v>82</v>
      </c>
      <c r="N60" s="4" t="s">
        <v>115</v>
      </c>
      <c r="O60" s="5">
        <v>3</v>
      </c>
      <c r="P60" s="4" t="s">
        <v>250</v>
      </c>
      <c r="Q60" s="6">
        <v>1</v>
      </c>
    </row>
    <row r="61" spans="1:17" x14ac:dyDescent="0.35">
      <c r="A61" s="4">
        <v>2001</v>
      </c>
      <c r="B61" s="10">
        <v>2</v>
      </c>
      <c r="C61" s="4" t="s">
        <v>24</v>
      </c>
      <c r="D61" s="4" t="s">
        <v>73</v>
      </c>
      <c r="E61" s="7">
        <v>2</v>
      </c>
      <c r="F61" s="4" t="s">
        <v>117</v>
      </c>
      <c r="G61" s="4" t="s">
        <v>118</v>
      </c>
      <c r="H61" s="4">
        <v>1999</v>
      </c>
      <c r="I61" s="4">
        <v>2000</v>
      </c>
      <c r="J61" s="4">
        <v>1</v>
      </c>
      <c r="K61" s="7" t="s">
        <v>250</v>
      </c>
      <c r="L61" s="7">
        <v>0</v>
      </c>
      <c r="M61" s="4" t="s">
        <v>82</v>
      </c>
      <c r="N61" s="4" t="s">
        <v>115</v>
      </c>
      <c r="O61" s="5">
        <v>1</v>
      </c>
      <c r="P61" s="4" t="s">
        <v>250</v>
      </c>
      <c r="Q61" s="6">
        <v>2</v>
      </c>
    </row>
    <row r="62" spans="1:17" x14ac:dyDescent="0.35">
      <c r="A62" s="4">
        <v>2001</v>
      </c>
      <c r="B62" s="10">
        <v>2</v>
      </c>
      <c r="C62" s="4" t="s">
        <v>24</v>
      </c>
      <c r="D62" s="4" t="s">
        <v>99</v>
      </c>
      <c r="E62" s="7">
        <v>2</v>
      </c>
      <c r="F62" s="4" t="s">
        <v>117</v>
      </c>
      <c r="G62" s="4" t="s">
        <v>118</v>
      </c>
      <c r="H62" s="4">
        <v>1999</v>
      </c>
      <c r="I62" s="4">
        <v>2000</v>
      </c>
      <c r="J62" s="4">
        <v>1</v>
      </c>
      <c r="K62" s="7" t="s">
        <v>250</v>
      </c>
      <c r="L62" s="7">
        <v>0</v>
      </c>
      <c r="M62" s="4" t="s">
        <v>82</v>
      </c>
      <c r="N62" s="4" t="s">
        <v>115</v>
      </c>
      <c r="O62" s="5">
        <v>1</v>
      </c>
      <c r="P62" s="4" t="s">
        <v>250</v>
      </c>
      <c r="Q62" s="6">
        <v>2</v>
      </c>
    </row>
    <row r="63" spans="1:17" x14ac:dyDescent="0.35">
      <c r="A63" s="4">
        <v>2001</v>
      </c>
      <c r="B63" s="10">
        <v>2</v>
      </c>
      <c r="C63" s="4" t="s">
        <v>24</v>
      </c>
      <c r="D63" s="4" t="s">
        <v>99</v>
      </c>
      <c r="E63" s="7">
        <v>2</v>
      </c>
      <c r="F63" s="4" t="s">
        <v>117</v>
      </c>
      <c r="G63" s="4" t="s">
        <v>118</v>
      </c>
      <c r="H63" s="4">
        <v>1999</v>
      </c>
      <c r="I63" s="4">
        <v>2000</v>
      </c>
      <c r="J63" s="4">
        <v>1</v>
      </c>
      <c r="K63" s="7" t="s">
        <v>250</v>
      </c>
      <c r="L63" s="7">
        <f>+((8-6)/8)*100</f>
        <v>25</v>
      </c>
      <c r="M63" s="4" t="s">
        <v>82</v>
      </c>
      <c r="N63" s="4" t="s">
        <v>115</v>
      </c>
      <c r="O63" s="5">
        <v>2</v>
      </c>
      <c r="P63" s="4" t="s">
        <v>250</v>
      </c>
      <c r="Q63" s="6">
        <v>2</v>
      </c>
    </row>
    <row r="64" spans="1:17" x14ac:dyDescent="0.35">
      <c r="A64" s="4">
        <v>2001</v>
      </c>
      <c r="B64" s="10">
        <v>2</v>
      </c>
      <c r="C64" s="4" t="s">
        <v>24</v>
      </c>
      <c r="D64" s="4" t="s">
        <v>99</v>
      </c>
      <c r="E64" s="7">
        <v>2</v>
      </c>
      <c r="F64" s="4" t="s">
        <v>117</v>
      </c>
      <c r="G64" s="4" t="s">
        <v>118</v>
      </c>
      <c r="H64" s="4">
        <v>1999</v>
      </c>
      <c r="I64" s="4">
        <v>2000</v>
      </c>
      <c r="J64" s="4">
        <v>1</v>
      </c>
      <c r="K64" s="7" t="s">
        <v>250</v>
      </c>
      <c r="L64" s="7">
        <f>+((8-4)/8)*100</f>
        <v>50</v>
      </c>
      <c r="M64" s="4" t="s">
        <v>82</v>
      </c>
      <c r="N64" s="4" t="s">
        <v>115</v>
      </c>
      <c r="O64" s="5">
        <v>3</v>
      </c>
      <c r="P64" s="4" t="s">
        <v>250</v>
      </c>
      <c r="Q64" s="6">
        <v>2</v>
      </c>
    </row>
    <row r="65" spans="1:17" x14ac:dyDescent="0.35">
      <c r="A65" s="4">
        <v>2001</v>
      </c>
      <c r="B65" s="10">
        <v>2</v>
      </c>
      <c r="C65" s="4" t="s">
        <v>24</v>
      </c>
      <c r="D65" s="4" t="s">
        <v>116</v>
      </c>
      <c r="E65" s="7">
        <v>2</v>
      </c>
      <c r="F65" s="4" t="s">
        <v>117</v>
      </c>
      <c r="G65" s="4" t="s">
        <v>118</v>
      </c>
      <c r="H65" s="4">
        <v>1999</v>
      </c>
      <c r="I65" s="4">
        <v>2000</v>
      </c>
      <c r="J65" s="4">
        <v>1</v>
      </c>
      <c r="K65" s="7" t="s">
        <v>250</v>
      </c>
      <c r="L65" s="7">
        <f>+((8-7)/8)*100</f>
        <v>12.5</v>
      </c>
      <c r="M65" s="4" t="s">
        <v>82</v>
      </c>
      <c r="N65" s="4" t="s">
        <v>115</v>
      </c>
      <c r="O65" s="5">
        <v>1</v>
      </c>
      <c r="P65" s="4" t="s">
        <v>250</v>
      </c>
      <c r="Q65" s="6">
        <v>2</v>
      </c>
    </row>
    <row r="66" spans="1:17" x14ac:dyDescent="0.35">
      <c r="A66" s="4">
        <v>2001</v>
      </c>
      <c r="B66" s="10">
        <v>2</v>
      </c>
      <c r="C66" s="4" t="s">
        <v>24</v>
      </c>
      <c r="D66" s="4" t="s">
        <v>116</v>
      </c>
      <c r="E66" s="7">
        <v>2</v>
      </c>
      <c r="F66" s="4" t="s">
        <v>117</v>
      </c>
      <c r="G66" s="4" t="s">
        <v>118</v>
      </c>
      <c r="H66" s="4">
        <v>1999</v>
      </c>
      <c r="I66" s="4">
        <v>2000</v>
      </c>
      <c r="J66" s="4">
        <v>1</v>
      </c>
      <c r="K66" s="7" t="s">
        <v>250</v>
      </c>
      <c r="L66" s="7">
        <f>((8-6)/8)*100</f>
        <v>25</v>
      </c>
      <c r="M66" s="4" t="s">
        <v>82</v>
      </c>
      <c r="N66" s="4" t="s">
        <v>115</v>
      </c>
      <c r="O66" s="5">
        <v>2</v>
      </c>
      <c r="P66" s="4" t="s">
        <v>250</v>
      </c>
      <c r="Q66" s="6">
        <v>2</v>
      </c>
    </row>
    <row r="67" spans="1:17" x14ac:dyDescent="0.35">
      <c r="A67" s="4">
        <v>2001</v>
      </c>
      <c r="B67" s="10">
        <v>2</v>
      </c>
      <c r="C67" s="4" t="s">
        <v>24</v>
      </c>
      <c r="D67" s="4" t="s">
        <v>116</v>
      </c>
      <c r="E67" s="7">
        <v>1</v>
      </c>
      <c r="F67" s="4" t="s">
        <v>117</v>
      </c>
      <c r="G67" s="4" t="s">
        <v>118</v>
      </c>
      <c r="H67" s="4">
        <v>1999</v>
      </c>
      <c r="I67" s="4">
        <v>2000</v>
      </c>
      <c r="J67" s="4">
        <v>1</v>
      </c>
      <c r="K67" s="7" t="s">
        <v>250</v>
      </c>
      <c r="L67" s="7">
        <f>+((8-7)/8)*100</f>
        <v>12.5</v>
      </c>
      <c r="M67" s="4" t="s">
        <v>82</v>
      </c>
      <c r="N67" s="4" t="s">
        <v>115</v>
      </c>
      <c r="O67" s="5">
        <v>3</v>
      </c>
      <c r="P67" s="4" t="s">
        <v>250</v>
      </c>
      <c r="Q67" s="6">
        <v>2</v>
      </c>
    </row>
    <row r="68" spans="1:17" x14ac:dyDescent="0.35">
      <c r="A68" s="4">
        <v>2001</v>
      </c>
      <c r="B68" s="10">
        <v>1</v>
      </c>
      <c r="C68" s="4" t="s">
        <v>25</v>
      </c>
      <c r="D68" s="4" t="s">
        <v>125</v>
      </c>
      <c r="E68" s="7">
        <v>1</v>
      </c>
      <c r="F68" s="4" t="s">
        <v>120</v>
      </c>
      <c r="G68" s="4" t="s">
        <v>121</v>
      </c>
      <c r="H68" s="4">
        <v>1996</v>
      </c>
      <c r="I68" s="4">
        <v>2000</v>
      </c>
      <c r="J68" s="4">
        <v>2</v>
      </c>
      <c r="K68" s="7">
        <v>60.47</v>
      </c>
      <c r="L68" s="7">
        <v>62.96</v>
      </c>
      <c r="M68" s="4" t="s">
        <v>60</v>
      </c>
      <c r="N68" s="4" t="s">
        <v>122</v>
      </c>
      <c r="O68" s="5">
        <v>3</v>
      </c>
      <c r="P68" s="4" t="s">
        <v>250</v>
      </c>
      <c r="Q68" s="6">
        <v>3</v>
      </c>
    </row>
    <row r="69" spans="1:17" x14ac:dyDescent="0.35">
      <c r="A69" s="4">
        <v>2001</v>
      </c>
      <c r="B69" s="10">
        <v>1</v>
      </c>
      <c r="C69" s="4" t="s">
        <v>25</v>
      </c>
      <c r="D69" s="4" t="s">
        <v>125</v>
      </c>
      <c r="E69" s="7">
        <v>2</v>
      </c>
      <c r="F69" s="4" t="s">
        <v>120</v>
      </c>
      <c r="G69" s="4" t="s">
        <v>121</v>
      </c>
      <c r="H69" s="4">
        <v>1996</v>
      </c>
      <c r="I69" s="4">
        <v>2000</v>
      </c>
      <c r="J69" s="4">
        <v>3</v>
      </c>
      <c r="K69" s="7">
        <v>91.2</v>
      </c>
      <c r="L69" s="7">
        <v>70.739999999999995</v>
      </c>
      <c r="M69" s="4" t="s">
        <v>60</v>
      </c>
      <c r="N69" s="4" t="s">
        <v>122</v>
      </c>
      <c r="O69" s="5">
        <v>3</v>
      </c>
      <c r="P69" s="4" t="s">
        <v>250</v>
      </c>
      <c r="Q69" s="6">
        <v>2</v>
      </c>
    </row>
    <row r="70" spans="1:17" x14ac:dyDescent="0.35">
      <c r="A70" s="4">
        <v>2001</v>
      </c>
      <c r="B70" s="10">
        <v>2</v>
      </c>
      <c r="C70" s="4" t="s">
        <v>25</v>
      </c>
      <c r="D70" s="4" t="s">
        <v>119</v>
      </c>
      <c r="E70" s="7">
        <v>2</v>
      </c>
      <c r="F70" s="4" t="s">
        <v>120</v>
      </c>
      <c r="G70" s="4" t="s">
        <v>121</v>
      </c>
      <c r="H70" s="4">
        <v>1996</v>
      </c>
      <c r="I70" s="4">
        <v>2000</v>
      </c>
      <c r="J70" s="4">
        <v>2</v>
      </c>
      <c r="K70" s="7">
        <v>64.14</v>
      </c>
      <c r="L70" s="7">
        <v>44.44</v>
      </c>
      <c r="M70" s="4" t="s">
        <v>60</v>
      </c>
      <c r="N70" s="4" t="s">
        <v>122</v>
      </c>
      <c r="O70" s="5">
        <v>3</v>
      </c>
      <c r="P70" s="4" t="s">
        <v>250</v>
      </c>
      <c r="Q70" s="6">
        <v>3</v>
      </c>
    </row>
    <row r="71" spans="1:17" x14ac:dyDescent="0.35">
      <c r="A71" s="4">
        <v>2001</v>
      </c>
      <c r="B71" s="10">
        <v>2</v>
      </c>
      <c r="C71" s="4" t="s">
        <v>25</v>
      </c>
      <c r="D71" s="4" t="s">
        <v>119</v>
      </c>
      <c r="E71" s="7">
        <v>1</v>
      </c>
      <c r="F71" s="4" t="s">
        <v>120</v>
      </c>
      <c r="G71" s="4" t="s">
        <v>121</v>
      </c>
      <c r="H71" s="4">
        <v>1996</v>
      </c>
      <c r="I71" s="4">
        <v>2000</v>
      </c>
      <c r="J71" s="4">
        <v>3</v>
      </c>
      <c r="K71" s="7">
        <v>87.66</v>
      </c>
      <c r="L71" s="7">
        <v>51.21</v>
      </c>
      <c r="M71" s="4" t="s">
        <v>60</v>
      </c>
      <c r="N71" s="4" t="s">
        <v>122</v>
      </c>
      <c r="O71" s="5">
        <v>3</v>
      </c>
      <c r="P71" s="4" t="s">
        <v>250</v>
      </c>
      <c r="Q71" s="6">
        <v>2</v>
      </c>
    </row>
    <row r="72" spans="1:17" x14ac:dyDescent="0.35">
      <c r="A72" s="4">
        <v>2002</v>
      </c>
      <c r="B72" s="10">
        <v>1</v>
      </c>
      <c r="C72" s="4" t="s">
        <v>26</v>
      </c>
      <c r="D72" s="4" t="s">
        <v>128</v>
      </c>
      <c r="E72" s="7">
        <v>2</v>
      </c>
      <c r="F72" s="4" t="s">
        <v>123</v>
      </c>
      <c r="G72" s="4" t="s">
        <v>123</v>
      </c>
      <c r="H72" s="4">
        <v>1978</v>
      </c>
      <c r="I72" s="4">
        <v>1993</v>
      </c>
      <c r="J72" s="4">
        <v>15</v>
      </c>
      <c r="K72" s="7">
        <v>71.02</v>
      </c>
      <c r="L72" s="7" t="s">
        <v>250</v>
      </c>
      <c r="M72" s="4" t="s">
        <v>124</v>
      </c>
      <c r="N72" s="4" t="s">
        <v>250</v>
      </c>
      <c r="O72" s="5" t="s">
        <v>250</v>
      </c>
      <c r="P72" s="4" t="s">
        <v>250</v>
      </c>
      <c r="Q72" s="6" t="s">
        <v>250</v>
      </c>
    </row>
    <row r="73" spans="1:17" x14ac:dyDescent="0.35">
      <c r="A73" s="4">
        <v>2002</v>
      </c>
      <c r="B73" s="10">
        <v>2</v>
      </c>
      <c r="C73" s="4" t="s">
        <v>22</v>
      </c>
      <c r="D73" s="4" t="s">
        <v>99</v>
      </c>
      <c r="E73" s="7">
        <v>2</v>
      </c>
      <c r="F73" s="4" t="s">
        <v>95</v>
      </c>
      <c r="G73" s="4" t="s">
        <v>96</v>
      </c>
      <c r="H73" s="4">
        <v>1999</v>
      </c>
      <c r="I73" s="4">
        <v>2000</v>
      </c>
      <c r="J73" s="4">
        <v>2</v>
      </c>
      <c r="K73" s="4" t="s">
        <v>250</v>
      </c>
      <c r="L73" s="7">
        <v>0</v>
      </c>
      <c r="M73" s="4" t="s">
        <v>97</v>
      </c>
      <c r="N73" s="4" t="s">
        <v>101</v>
      </c>
      <c r="O73" s="5">
        <v>1</v>
      </c>
      <c r="P73" s="4" t="s">
        <v>250</v>
      </c>
      <c r="Q73" s="6" t="s">
        <v>250</v>
      </c>
    </row>
    <row r="74" spans="1:17" x14ac:dyDescent="0.35">
      <c r="A74" s="4">
        <v>2002</v>
      </c>
      <c r="B74" s="10">
        <v>2</v>
      </c>
      <c r="C74" s="4" t="s">
        <v>22</v>
      </c>
      <c r="D74" s="4" t="s">
        <v>99</v>
      </c>
      <c r="E74" s="7">
        <v>2</v>
      </c>
      <c r="F74" s="4" t="s">
        <v>95</v>
      </c>
      <c r="G74" s="4" t="s">
        <v>96</v>
      </c>
      <c r="H74" s="4">
        <v>1999</v>
      </c>
      <c r="I74" s="4">
        <v>2000</v>
      </c>
      <c r="J74" s="4">
        <v>2</v>
      </c>
      <c r="K74" s="4" t="s">
        <v>250</v>
      </c>
      <c r="L74" s="7">
        <v>13.33</v>
      </c>
      <c r="M74" s="4" t="s">
        <v>97</v>
      </c>
      <c r="N74" s="4" t="s">
        <v>102</v>
      </c>
      <c r="O74" s="5">
        <v>2</v>
      </c>
      <c r="P74" s="4" t="s">
        <v>250</v>
      </c>
      <c r="Q74" s="6" t="s">
        <v>250</v>
      </c>
    </row>
    <row r="75" spans="1:17" x14ac:dyDescent="0.35">
      <c r="A75" s="4">
        <v>2002</v>
      </c>
      <c r="B75" s="10">
        <v>2</v>
      </c>
      <c r="C75" s="4" t="s">
        <v>22</v>
      </c>
      <c r="D75" s="4" t="s">
        <v>99</v>
      </c>
      <c r="E75" s="7">
        <v>2</v>
      </c>
      <c r="F75" s="4" t="s">
        <v>95</v>
      </c>
      <c r="G75" s="4" t="s">
        <v>96</v>
      </c>
      <c r="H75" s="4">
        <v>1999</v>
      </c>
      <c r="I75" s="4">
        <v>2000</v>
      </c>
      <c r="J75" s="4">
        <v>2</v>
      </c>
      <c r="K75" s="4" t="s">
        <v>250</v>
      </c>
      <c r="L75" s="7">
        <v>9.09</v>
      </c>
      <c r="M75" s="4" t="s">
        <v>97</v>
      </c>
      <c r="N75" s="4" t="s">
        <v>103</v>
      </c>
      <c r="O75" s="5">
        <v>3</v>
      </c>
      <c r="P75" s="4" t="s">
        <v>250</v>
      </c>
      <c r="Q75" s="6" t="s">
        <v>250</v>
      </c>
    </row>
    <row r="76" spans="1:17" x14ac:dyDescent="0.35">
      <c r="A76" s="4">
        <v>2002</v>
      </c>
      <c r="B76" s="10">
        <v>2</v>
      </c>
      <c r="C76" s="4" t="s">
        <v>22</v>
      </c>
      <c r="D76" s="4" t="s">
        <v>126</v>
      </c>
      <c r="E76" s="7">
        <v>2</v>
      </c>
      <c r="F76" s="4" t="s">
        <v>95</v>
      </c>
      <c r="G76" s="4" t="s">
        <v>96</v>
      </c>
      <c r="H76" s="4">
        <v>1999</v>
      </c>
      <c r="I76" s="4">
        <v>2000</v>
      </c>
      <c r="J76" s="4">
        <v>2</v>
      </c>
      <c r="K76" s="4" t="s">
        <v>250</v>
      </c>
      <c r="L76" s="7">
        <v>15</v>
      </c>
      <c r="M76" s="4" t="s">
        <v>97</v>
      </c>
      <c r="N76" s="4" t="s">
        <v>101</v>
      </c>
      <c r="O76" s="5">
        <v>2</v>
      </c>
      <c r="P76" s="4" t="s">
        <v>250</v>
      </c>
      <c r="Q76" s="6" t="s">
        <v>250</v>
      </c>
    </row>
    <row r="77" spans="1:17" x14ac:dyDescent="0.35">
      <c r="A77" s="4">
        <v>2002</v>
      </c>
      <c r="B77" s="10">
        <v>2</v>
      </c>
      <c r="C77" s="4" t="s">
        <v>22</v>
      </c>
      <c r="D77" s="4" t="s">
        <v>126</v>
      </c>
      <c r="E77" s="7">
        <v>2</v>
      </c>
      <c r="F77" s="4" t="s">
        <v>95</v>
      </c>
      <c r="G77" s="4" t="s">
        <v>96</v>
      </c>
      <c r="H77" s="4">
        <v>1999</v>
      </c>
      <c r="I77" s="4">
        <v>2000</v>
      </c>
      <c r="J77" s="4">
        <v>2</v>
      </c>
      <c r="K77" s="4" t="s">
        <v>250</v>
      </c>
      <c r="L77" s="7">
        <v>26.67</v>
      </c>
      <c r="M77" s="4" t="s">
        <v>97</v>
      </c>
      <c r="N77" s="4" t="s">
        <v>102</v>
      </c>
      <c r="O77" s="5">
        <v>3</v>
      </c>
      <c r="P77" s="4" t="s">
        <v>250</v>
      </c>
      <c r="Q77" s="6" t="s">
        <v>250</v>
      </c>
    </row>
    <row r="78" spans="1:17" x14ac:dyDescent="0.35">
      <c r="A78" s="4">
        <v>2002</v>
      </c>
      <c r="B78" s="10">
        <v>2</v>
      </c>
      <c r="C78" s="4" t="s">
        <v>22</v>
      </c>
      <c r="D78" s="4" t="s">
        <v>126</v>
      </c>
      <c r="E78" s="7">
        <v>1</v>
      </c>
      <c r="F78" s="4" t="s">
        <v>95</v>
      </c>
      <c r="G78" s="4" t="s">
        <v>96</v>
      </c>
      <c r="H78" s="4">
        <v>1999</v>
      </c>
      <c r="I78" s="4">
        <v>2000</v>
      </c>
      <c r="J78" s="4">
        <v>2</v>
      </c>
      <c r="K78" s="4" t="s">
        <v>250</v>
      </c>
      <c r="L78" s="7">
        <v>18.18</v>
      </c>
      <c r="M78" s="4" t="s">
        <v>97</v>
      </c>
      <c r="N78" s="4" t="s">
        <v>103</v>
      </c>
      <c r="O78" s="5">
        <v>4</v>
      </c>
      <c r="P78" s="4" t="s">
        <v>250</v>
      </c>
      <c r="Q78" s="6" t="s">
        <v>250</v>
      </c>
    </row>
    <row r="79" spans="1:17" x14ac:dyDescent="0.35">
      <c r="A79" s="4">
        <v>2003</v>
      </c>
      <c r="B79" s="10">
        <v>2</v>
      </c>
      <c r="C79" s="4" t="s">
        <v>27</v>
      </c>
      <c r="D79" s="4" t="s">
        <v>162</v>
      </c>
      <c r="E79" s="7">
        <v>1</v>
      </c>
      <c r="F79" s="4" t="s">
        <v>123</v>
      </c>
      <c r="G79" s="4" t="s">
        <v>123</v>
      </c>
      <c r="H79" s="4">
        <v>1978</v>
      </c>
      <c r="I79" s="4">
        <v>1993</v>
      </c>
      <c r="J79" s="4">
        <v>15</v>
      </c>
      <c r="K79" s="7">
        <v>80</v>
      </c>
      <c r="L79" s="7" t="s">
        <v>250</v>
      </c>
      <c r="M79" s="4" t="s">
        <v>124</v>
      </c>
      <c r="N79" s="4" t="s">
        <v>250</v>
      </c>
      <c r="O79" s="5" t="s">
        <v>250</v>
      </c>
      <c r="P79" s="4" t="s">
        <v>250</v>
      </c>
      <c r="Q79" s="6" t="s">
        <v>250</v>
      </c>
    </row>
    <row r="80" spans="1:17" x14ac:dyDescent="0.35">
      <c r="A80" s="4">
        <v>2003</v>
      </c>
      <c r="B80" s="10">
        <v>2</v>
      </c>
      <c r="C80" s="4" t="s">
        <v>29</v>
      </c>
      <c r="D80" s="4" t="s">
        <v>384</v>
      </c>
      <c r="E80" s="7">
        <v>1</v>
      </c>
      <c r="F80" s="4" t="s">
        <v>131</v>
      </c>
      <c r="G80" s="4" t="s">
        <v>132</v>
      </c>
      <c r="H80" s="4">
        <v>1994</v>
      </c>
      <c r="I80" s="4">
        <v>1998</v>
      </c>
      <c r="J80" s="4">
        <v>6</v>
      </c>
      <c r="K80" s="7" t="s">
        <v>250</v>
      </c>
      <c r="L80" s="7">
        <f>((4.38-2.97)/4.38)*100</f>
        <v>32.191780821917803</v>
      </c>
      <c r="M80" s="4" t="s">
        <v>82</v>
      </c>
      <c r="N80" s="4" t="s">
        <v>110</v>
      </c>
      <c r="O80" s="5" t="s">
        <v>110</v>
      </c>
      <c r="P80" s="4" t="s">
        <v>250</v>
      </c>
      <c r="Q80" s="6" t="s">
        <v>250</v>
      </c>
    </row>
    <row r="81" spans="1:17" x14ac:dyDescent="0.35">
      <c r="A81" s="4">
        <v>2003</v>
      </c>
      <c r="B81" s="10">
        <v>2</v>
      </c>
      <c r="C81" s="4" t="s">
        <v>29</v>
      </c>
      <c r="D81" s="4" t="s">
        <v>384</v>
      </c>
      <c r="E81" s="7">
        <v>2</v>
      </c>
      <c r="F81" s="4" t="s">
        <v>131</v>
      </c>
      <c r="G81" s="4" t="s">
        <v>132</v>
      </c>
      <c r="H81" s="4">
        <v>1994</v>
      </c>
      <c r="I81" s="4">
        <v>1998</v>
      </c>
      <c r="J81" s="4">
        <v>1</v>
      </c>
      <c r="K81" s="7" t="s">
        <v>250</v>
      </c>
      <c r="L81" s="7">
        <f>((4-3.3)/4)*100</f>
        <v>17.500000000000004</v>
      </c>
      <c r="M81" s="4" t="s">
        <v>82</v>
      </c>
      <c r="N81" s="4" t="s">
        <v>110</v>
      </c>
      <c r="O81" s="5" t="s">
        <v>110</v>
      </c>
      <c r="P81" s="4" t="s">
        <v>250</v>
      </c>
      <c r="Q81" s="6" t="s">
        <v>250</v>
      </c>
    </row>
    <row r="82" spans="1:17" x14ac:dyDescent="0.35">
      <c r="A82" s="4">
        <v>2003</v>
      </c>
      <c r="B82" s="10">
        <v>2</v>
      </c>
      <c r="C82" s="4" t="s">
        <v>29</v>
      </c>
      <c r="D82" s="4" t="s">
        <v>392</v>
      </c>
      <c r="E82" s="7">
        <v>2</v>
      </c>
      <c r="F82" s="4" t="s">
        <v>131</v>
      </c>
      <c r="G82" s="4" t="s">
        <v>132</v>
      </c>
      <c r="H82" s="4">
        <v>1994</v>
      </c>
      <c r="I82" s="4">
        <v>1998</v>
      </c>
      <c r="J82" s="4">
        <v>1</v>
      </c>
      <c r="K82" s="7" t="s">
        <v>250</v>
      </c>
      <c r="L82" s="7">
        <f>((4.1-2.4)/4.1)*100</f>
        <v>41.463414634146339</v>
      </c>
      <c r="M82" s="4" t="s">
        <v>82</v>
      </c>
      <c r="N82" s="4" t="s">
        <v>110</v>
      </c>
      <c r="O82" s="5" t="s">
        <v>110</v>
      </c>
      <c r="P82" s="4" t="s">
        <v>250</v>
      </c>
      <c r="Q82" s="6" t="s">
        <v>250</v>
      </c>
    </row>
    <row r="83" spans="1:17" x14ac:dyDescent="0.35">
      <c r="A83" s="4">
        <v>2003</v>
      </c>
      <c r="B83" s="10">
        <v>2</v>
      </c>
      <c r="C83" s="4" t="s">
        <v>29</v>
      </c>
      <c r="D83" s="4" t="s">
        <v>385</v>
      </c>
      <c r="E83" s="7">
        <v>1</v>
      </c>
      <c r="F83" s="4" t="s">
        <v>131</v>
      </c>
      <c r="G83" s="4" t="s">
        <v>132</v>
      </c>
      <c r="H83" s="4">
        <v>1994</v>
      </c>
      <c r="I83" s="4">
        <v>1998</v>
      </c>
      <c r="J83" s="4">
        <v>1</v>
      </c>
      <c r="K83" s="7" t="s">
        <v>250</v>
      </c>
      <c r="L83" s="7">
        <f>((4.6-3)/4.6)*100</f>
        <v>34.782608695652165</v>
      </c>
      <c r="M83" s="4" t="s">
        <v>82</v>
      </c>
      <c r="N83" s="4" t="s">
        <v>110</v>
      </c>
      <c r="O83" s="5" t="s">
        <v>110</v>
      </c>
      <c r="P83" s="4" t="s">
        <v>250</v>
      </c>
      <c r="Q83" s="6" t="s">
        <v>250</v>
      </c>
    </row>
    <row r="84" spans="1:17" x14ac:dyDescent="0.35">
      <c r="A84" s="4">
        <v>2003</v>
      </c>
      <c r="B84" s="10">
        <v>2</v>
      </c>
      <c r="C84" s="4" t="s">
        <v>29</v>
      </c>
      <c r="D84" s="4" t="s">
        <v>384</v>
      </c>
      <c r="E84" s="7">
        <v>2</v>
      </c>
      <c r="F84" s="4" t="s">
        <v>131</v>
      </c>
      <c r="G84" s="4" t="s">
        <v>132</v>
      </c>
      <c r="H84" s="4">
        <v>1994</v>
      </c>
      <c r="I84" s="4">
        <v>1998</v>
      </c>
      <c r="J84" s="4">
        <v>1</v>
      </c>
      <c r="K84" s="7" t="s">
        <v>250</v>
      </c>
      <c r="L84" s="7">
        <f>((5-3)/5)*100</f>
        <v>40</v>
      </c>
      <c r="M84" s="4" t="s">
        <v>82</v>
      </c>
      <c r="N84" s="4" t="s">
        <v>110</v>
      </c>
      <c r="O84" s="5" t="s">
        <v>110</v>
      </c>
      <c r="P84" s="4" t="s">
        <v>250</v>
      </c>
      <c r="Q84" s="6" t="s">
        <v>250</v>
      </c>
    </row>
    <row r="85" spans="1:17" x14ac:dyDescent="0.35">
      <c r="A85" s="4">
        <v>2003</v>
      </c>
      <c r="B85" s="10">
        <v>2</v>
      </c>
      <c r="C85" s="4" t="s">
        <v>89</v>
      </c>
      <c r="D85" s="4" t="s">
        <v>119</v>
      </c>
      <c r="E85" s="7">
        <v>2</v>
      </c>
      <c r="F85" s="4" t="s">
        <v>133</v>
      </c>
      <c r="G85" s="4" t="s">
        <v>134</v>
      </c>
      <c r="H85" s="4">
        <v>2001</v>
      </c>
      <c r="I85" s="4">
        <v>2002</v>
      </c>
      <c r="J85" s="4">
        <v>1</v>
      </c>
      <c r="K85" s="7">
        <f>100-(0.042/0.361*100)</f>
        <v>88.365650969529085</v>
      </c>
      <c r="L85" s="7">
        <f>((6-4)/6)*100</f>
        <v>33.333333333333329</v>
      </c>
      <c r="M85" s="4" t="s">
        <v>60</v>
      </c>
      <c r="N85" s="4" t="s">
        <v>135</v>
      </c>
      <c r="O85" s="5">
        <v>2</v>
      </c>
      <c r="P85" s="4">
        <v>3</v>
      </c>
      <c r="Q85" s="6">
        <v>3</v>
      </c>
    </row>
    <row r="86" spans="1:17" x14ac:dyDescent="0.35">
      <c r="A86" s="4">
        <v>2003</v>
      </c>
      <c r="B86" s="10">
        <v>2</v>
      </c>
      <c r="C86" s="4" t="s">
        <v>89</v>
      </c>
      <c r="D86" s="4" t="s">
        <v>119</v>
      </c>
      <c r="E86" s="7">
        <v>2</v>
      </c>
      <c r="F86" s="4" t="s">
        <v>133</v>
      </c>
      <c r="G86" s="4" t="s">
        <v>134</v>
      </c>
      <c r="H86" s="4">
        <v>2001</v>
      </c>
      <c r="I86" s="4">
        <v>2002</v>
      </c>
      <c r="J86" s="4">
        <v>1</v>
      </c>
      <c r="K86" s="7">
        <f>100-(0.003/0.093*100)</f>
        <v>96.774193548387103</v>
      </c>
      <c r="L86" s="7">
        <f>((6-4)/6)*100</f>
        <v>33.333333333333329</v>
      </c>
      <c r="M86" s="4" t="s">
        <v>60</v>
      </c>
      <c r="N86" s="4" t="s">
        <v>136</v>
      </c>
      <c r="O86" s="5">
        <v>3</v>
      </c>
      <c r="P86" s="4" t="s">
        <v>250</v>
      </c>
      <c r="Q86" s="6">
        <v>3</v>
      </c>
    </row>
    <row r="87" spans="1:17" x14ac:dyDescent="0.35">
      <c r="A87" s="4">
        <v>2003</v>
      </c>
      <c r="B87" s="10">
        <v>2</v>
      </c>
      <c r="C87" s="4" t="s">
        <v>89</v>
      </c>
      <c r="D87" s="4" t="s">
        <v>119</v>
      </c>
      <c r="E87" s="7">
        <v>2</v>
      </c>
      <c r="F87" s="4" t="s">
        <v>133</v>
      </c>
      <c r="G87" s="4" t="s">
        <v>134</v>
      </c>
      <c r="H87" s="4">
        <v>2001</v>
      </c>
      <c r="I87" s="4">
        <v>2002</v>
      </c>
      <c r="J87" s="4">
        <v>1</v>
      </c>
      <c r="K87" s="7">
        <f>100-(0.035/0.254*100)</f>
        <v>86.220472440944889</v>
      </c>
      <c r="L87" s="7">
        <f>((7-5)/8)*100</f>
        <v>25</v>
      </c>
      <c r="M87" s="4" t="s">
        <v>60</v>
      </c>
      <c r="N87" s="4" t="s">
        <v>137</v>
      </c>
      <c r="O87" s="5">
        <v>1</v>
      </c>
      <c r="P87" s="4" t="s">
        <v>250</v>
      </c>
      <c r="Q87" s="6">
        <v>2</v>
      </c>
    </row>
    <row r="88" spans="1:17" x14ac:dyDescent="0.35">
      <c r="A88" s="4">
        <v>2003</v>
      </c>
      <c r="B88" s="10">
        <v>2</v>
      </c>
      <c r="C88" s="4" t="s">
        <v>89</v>
      </c>
      <c r="D88" s="4" t="s">
        <v>119</v>
      </c>
      <c r="E88" s="7">
        <v>1</v>
      </c>
      <c r="F88" s="4" t="s">
        <v>133</v>
      </c>
      <c r="G88" s="4" t="s">
        <v>134</v>
      </c>
      <c r="H88" s="4">
        <v>2001</v>
      </c>
      <c r="I88" s="4">
        <v>2002</v>
      </c>
      <c r="J88" s="4">
        <v>1</v>
      </c>
      <c r="K88" s="7">
        <f>100-(0.033/0.216*100)</f>
        <v>84.722222222222229</v>
      </c>
      <c r="L88" s="7">
        <f>((7-4)/8)*100</f>
        <v>37.5</v>
      </c>
      <c r="M88" s="4" t="s">
        <v>60</v>
      </c>
      <c r="N88" s="4" t="s">
        <v>138</v>
      </c>
      <c r="O88" s="5">
        <v>2</v>
      </c>
      <c r="P88" s="4" t="s">
        <v>250</v>
      </c>
      <c r="Q88" s="6">
        <v>2</v>
      </c>
    </row>
    <row r="89" spans="1:17" x14ac:dyDescent="0.35">
      <c r="A89" s="4">
        <v>2003</v>
      </c>
      <c r="B89" s="10">
        <v>1</v>
      </c>
      <c r="C89" s="4" t="s">
        <v>28</v>
      </c>
      <c r="D89" s="4" t="s">
        <v>140</v>
      </c>
      <c r="E89" s="7">
        <v>1</v>
      </c>
      <c r="F89" s="4" t="s">
        <v>235</v>
      </c>
      <c r="G89" s="4" t="s">
        <v>235</v>
      </c>
      <c r="H89" s="4">
        <v>1993</v>
      </c>
      <c r="I89" s="4">
        <v>1998</v>
      </c>
      <c r="J89" s="4">
        <v>6</v>
      </c>
      <c r="K89" s="7">
        <v>16.670000000000002</v>
      </c>
      <c r="L89" s="7">
        <v>0</v>
      </c>
      <c r="M89" s="4" t="s">
        <v>60</v>
      </c>
      <c r="N89" s="4" t="s">
        <v>141</v>
      </c>
      <c r="O89" s="5">
        <v>1</v>
      </c>
      <c r="P89" s="4">
        <v>2</v>
      </c>
      <c r="Q89" s="6">
        <v>2</v>
      </c>
    </row>
    <row r="90" spans="1:17" x14ac:dyDescent="0.35">
      <c r="A90" s="4">
        <v>2003</v>
      </c>
      <c r="B90" s="10">
        <v>2</v>
      </c>
      <c r="C90" s="4" t="s">
        <v>28</v>
      </c>
      <c r="D90" s="4" t="s">
        <v>67</v>
      </c>
      <c r="E90" s="7">
        <v>1</v>
      </c>
      <c r="F90" s="4" t="s">
        <v>235</v>
      </c>
      <c r="G90" s="4" t="s">
        <v>235</v>
      </c>
      <c r="H90" s="4">
        <v>1993</v>
      </c>
      <c r="I90" s="4">
        <v>1998</v>
      </c>
      <c r="J90" s="4">
        <v>6</v>
      </c>
      <c r="K90" s="7">
        <v>12.5</v>
      </c>
      <c r="L90" s="4">
        <v>19.260000000000002</v>
      </c>
      <c r="M90" s="4" t="s">
        <v>60</v>
      </c>
      <c r="N90" s="4" t="s">
        <v>141</v>
      </c>
      <c r="O90" s="5">
        <v>1</v>
      </c>
      <c r="P90" s="4">
        <v>2</v>
      </c>
      <c r="Q90" s="6">
        <v>2</v>
      </c>
    </row>
    <row r="91" spans="1:17" x14ac:dyDescent="0.35">
      <c r="A91" s="4">
        <v>2003</v>
      </c>
      <c r="B91" s="10">
        <v>2</v>
      </c>
      <c r="C91" s="4" t="s">
        <v>28</v>
      </c>
      <c r="D91" s="4" t="s">
        <v>73</v>
      </c>
      <c r="E91" s="7">
        <v>2</v>
      </c>
      <c r="F91" s="4" t="s">
        <v>235</v>
      </c>
      <c r="G91" s="4" t="s">
        <v>235</v>
      </c>
      <c r="H91" s="4">
        <v>1993</v>
      </c>
      <c r="I91" s="4">
        <v>1998</v>
      </c>
      <c r="J91" s="4">
        <v>6</v>
      </c>
      <c r="K91" s="7">
        <v>25</v>
      </c>
      <c r="L91" s="4">
        <v>47.56</v>
      </c>
      <c r="M91" s="4" t="s">
        <v>60</v>
      </c>
      <c r="N91" s="4" t="s">
        <v>141</v>
      </c>
      <c r="O91" s="5">
        <v>1</v>
      </c>
      <c r="P91" s="4">
        <v>2</v>
      </c>
      <c r="Q91" s="6">
        <v>2</v>
      </c>
    </row>
    <row r="92" spans="1:17" x14ac:dyDescent="0.35">
      <c r="A92" s="4">
        <v>2003</v>
      </c>
      <c r="B92" s="10">
        <v>2</v>
      </c>
      <c r="C92" s="4" t="s">
        <v>28</v>
      </c>
      <c r="D92" s="4" t="s">
        <v>119</v>
      </c>
      <c r="E92" s="7">
        <v>3</v>
      </c>
      <c r="F92" s="4" t="s">
        <v>235</v>
      </c>
      <c r="G92" s="4" t="s">
        <v>235</v>
      </c>
      <c r="H92" s="4">
        <v>1993</v>
      </c>
      <c r="I92" s="4">
        <v>1998</v>
      </c>
      <c r="J92" s="4">
        <v>6</v>
      </c>
      <c r="K92" s="7">
        <v>20.83</v>
      </c>
      <c r="L92" s="4">
        <v>22.35</v>
      </c>
      <c r="M92" s="4" t="s">
        <v>60</v>
      </c>
      <c r="N92" s="4" t="s">
        <v>141</v>
      </c>
      <c r="O92" s="5">
        <v>1</v>
      </c>
      <c r="P92" s="4">
        <v>2</v>
      </c>
      <c r="Q92" s="6">
        <v>2</v>
      </c>
    </row>
    <row r="93" spans="1:17" x14ac:dyDescent="0.35">
      <c r="A93" s="4">
        <v>2003</v>
      </c>
      <c r="B93" s="10">
        <v>2</v>
      </c>
      <c r="C93" s="4" t="s">
        <v>28</v>
      </c>
      <c r="D93" s="4" t="s">
        <v>139</v>
      </c>
      <c r="E93" s="7">
        <v>2</v>
      </c>
      <c r="F93" s="4" t="s">
        <v>235</v>
      </c>
      <c r="G93" s="4" t="s">
        <v>235</v>
      </c>
      <c r="H93" s="4">
        <v>1993</v>
      </c>
      <c r="I93" s="4">
        <v>1998</v>
      </c>
      <c r="J93" s="4">
        <v>6</v>
      </c>
      <c r="K93" s="7">
        <v>25</v>
      </c>
      <c r="L93" s="4">
        <v>41.14</v>
      </c>
      <c r="M93" s="4" t="s">
        <v>60</v>
      </c>
      <c r="N93" s="4" t="s">
        <v>141</v>
      </c>
      <c r="O93" s="5">
        <v>1</v>
      </c>
      <c r="P93" s="4">
        <v>2</v>
      </c>
      <c r="Q93" s="6">
        <v>2</v>
      </c>
    </row>
    <row r="94" spans="1:17" x14ac:dyDescent="0.35">
      <c r="A94" s="4">
        <v>2004</v>
      </c>
      <c r="B94" s="10">
        <v>2</v>
      </c>
      <c r="C94" s="4" t="s">
        <v>30</v>
      </c>
      <c r="D94" s="4" t="s">
        <v>119</v>
      </c>
      <c r="E94" s="7">
        <v>3</v>
      </c>
      <c r="F94" s="4" t="s">
        <v>120</v>
      </c>
      <c r="G94" s="4" t="s">
        <v>121</v>
      </c>
      <c r="H94" s="4">
        <v>2001</v>
      </c>
      <c r="I94" s="4">
        <v>2003</v>
      </c>
      <c r="J94" s="4">
        <v>3</v>
      </c>
      <c r="K94" s="7">
        <v>97.79</v>
      </c>
      <c r="L94" s="7">
        <v>54</v>
      </c>
      <c r="M94" s="4" t="s">
        <v>60</v>
      </c>
      <c r="N94" s="4" t="s">
        <v>141</v>
      </c>
      <c r="O94" s="5">
        <v>1</v>
      </c>
      <c r="P94" s="4">
        <v>2</v>
      </c>
      <c r="Q94" s="6">
        <v>2</v>
      </c>
    </row>
    <row r="95" spans="1:17" x14ac:dyDescent="0.35">
      <c r="A95" s="4">
        <v>2004</v>
      </c>
      <c r="B95" s="10">
        <v>2</v>
      </c>
      <c r="C95" s="4" t="s">
        <v>30</v>
      </c>
      <c r="D95" s="4" t="s">
        <v>142</v>
      </c>
      <c r="E95" s="7">
        <v>1</v>
      </c>
      <c r="F95" s="4" t="s">
        <v>120</v>
      </c>
      <c r="G95" s="4" t="s">
        <v>121</v>
      </c>
      <c r="H95" s="4">
        <v>2001</v>
      </c>
      <c r="I95" s="4">
        <v>2003</v>
      </c>
      <c r="J95" s="4">
        <v>3</v>
      </c>
      <c r="K95" s="7">
        <v>98.33</v>
      </c>
      <c r="L95" s="7">
        <v>10.199999999999999</v>
      </c>
      <c r="M95" s="4" t="s">
        <v>60</v>
      </c>
      <c r="N95" s="4" t="s">
        <v>141</v>
      </c>
      <c r="O95" s="5">
        <v>1</v>
      </c>
      <c r="P95" s="4">
        <v>2</v>
      </c>
      <c r="Q95" s="6">
        <v>2</v>
      </c>
    </row>
    <row r="96" spans="1:17" x14ac:dyDescent="0.35">
      <c r="A96" s="4">
        <v>2004</v>
      </c>
      <c r="B96" s="10">
        <v>2</v>
      </c>
      <c r="C96" s="4" t="s">
        <v>30</v>
      </c>
      <c r="D96" s="4" t="s">
        <v>104</v>
      </c>
      <c r="E96" s="7">
        <v>3</v>
      </c>
      <c r="F96" s="4" t="s">
        <v>120</v>
      </c>
      <c r="G96" s="4" t="s">
        <v>121</v>
      </c>
      <c r="H96" s="4">
        <v>2001</v>
      </c>
      <c r="I96" s="4">
        <v>2003</v>
      </c>
      <c r="J96" s="4">
        <v>3</v>
      </c>
      <c r="K96" s="7">
        <v>95.92</v>
      </c>
      <c r="L96" s="7">
        <v>43.8</v>
      </c>
      <c r="M96" s="4" t="s">
        <v>60</v>
      </c>
      <c r="N96" s="4" t="s">
        <v>141</v>
      </c>
      <c r="O96" s="5">
        <v>1</v>
      </c>
      <c r="P96" s="4">
        <v>2</v>
      </c>
      <c r="Q96" s="6">
        <v>2</v>
      </c>
    </row>
    <row r="97" spans="1:17" x14ac:dyDescent="0.35">
      <c r="A97" s="4">
        <v>2004</v>
      </c>
      <c r="B97" s="10">
        <v>2</v>
      </c>
      <c r="C97" s="4" t="s">
        <v>30</v>
      </c>
      <c r="D97" s="4" t="s">
        <v>143</v>
      </c>
      <c r="E97" s="7">
        <v>2</v>
      </c>
      <c r="F97" s="4" t="s">
        <v>120</v>
      </c>
      <c r="G97" s="4" t="s">
        <v>121</v>
      </c>
      <c r="H97" s="4">
        <v>2001</v>
      </c>
      <c r="I97" s="4">
        <v>2003</v>
      </c>
      <c r="J97" s="4">
        <v>3</v>
      </c>
      <c r="K97" s="7">
        <v>95.88</v>
      </c>
      <c r="L97" s="7">
        <v>24.8</v>
      </c>
      <c r="M97" s="4" t="s">
        <v>60</v>
      </c>
      <c r="N97" s="4" t="s">
        <v>141</v>
      </c>
      <c r="O97" s="5">
        <v>1</v>
      </c>
      <c r="P97" s="4">
        <v>2</v>
      </c>
      <c r="Q97" s="6">
        <v>2</v>
      </c>
    </row>
    <row r="98" spans="1:17" x14ac:dyDescent="0.35">
      <c r="A98" s="4">
        <v>2004</v>
      </c>
      <c r="B98" s="10">
        <v>2</v>
      </c>
      <c r="C98" s="4" t="s">
        <v>30</v>
      </c>
      <c r="D98" s="4" t="s">
        <v>119</v>
      </c>
      <c r="E98" s="7">
        <v>3</v>
      </c>
      <c r="F98" s="4" t="s">
        <v>120</v>
      </c>
      <c r="G98" s="4" t="s">
        <v>121</v>
      </c>
      <c r="H98" s="4">
        <v>2001</v>
      </c>
      <c r="I98" s="4">
        <v>2003</v>
      </c>
      <c r="J98" s="4">
        <v>3</v>
      </c>
      <c r="K98" s="7">
        <v>97.93</v>
      </c>
      <c r="L98" s="7">
        <v>54.4</v>
      </c>
      <c r="M98" s="4" t="s">
        <v>60</v>
      </c>
      <c r="N98" s="4" t="s">
        <v>122</v>
      </c>
      <c r="O98" s="5">
        <v>2</v>
      </c>
      <c r="P98" s="4">
        <v>2</v>
      </c>
      <c r="Q98" s="6">
        <v>2</v>
      </c>
    </row>
    <row r="99" spans="1:17" x14ac:dyDescent="0.35">
      <c r="A99" s="4">
        <v>2004</v>
      </c>
      <c r="B99" s="10">
        <v>2</v>
      </c>
      <c r="C99" s="4" t="s">
        <v>30</v>
      </c>
      <c r="D99" s="4" t="s">
        <v>142</v>
      </c>
      <c r="E99" s="7">
        <v>1</v>
      </c>
      <c r="F99" s="4" t="s">
        <v>120</v>
      </c>
      <c r="G99" s="4" t="s">
        <v>121</v>
      </c>
      <c r="H99" s="4">
        <v>2001</v>
      </c>
      <c r="I99" s="4">
        <v>2003</v>
      </c>
      <c r="J99" s="4">
        <v>3</v>
      </c>
      <c r="K99" s="7">
        <v>98.23</v>
      </c>
      <c r="L99" s="7">
        <v>10.199999999999999</v>
      </c>
      <c r="M99" s="4" t="s">
        <v>60</v>
      </c>
      <c r="N99" s="4" t="s">
        <v>122</v>
      </c>
      <c r="O99" s="5">
        <v>2</v>
      </c>
      <c r="P99" s="4">
        <v>2</v>
      </c>
      <c r="Q99" s="6">
        <v>2</v>
      </c>
    </row>
    <row r="100" spans="1:17" x14ac:dyDescent="0.35">
      <c r="A100" s="4">
        <v>2004</v>
      </c>
      <c r="B100" s="10">
        <v>2</v>
      </c>
      <c r="C100" s="4" t="s">
        <v>30</v>
      </c>
      <c r="D100" s="4" t="s">
        <v>104</v>
      </c>
      <c r="E100" s="7">
        <v>3</v>
      </c>
      <c r="F100" s="4" t="s">
        <v>120</v>
      </c>
      <c r="G100" s="4" t="s">
        <v>121</v>
      </c>
      <c r="H100" s="4">
        <v>2001</v>
      </c>
      <c r="I100" s="4">
        <v>2003</v>
      </c>
      <c r="J100" s="4">
        <v>3</v>
      </c>
      <c r="K100" s="7">
        <v>95.08</v>
      </c>
      <c r="L100" s="7">
        <v>46.7</v>
      </c>
      <c r="M100" s="4" t="s">
        <v>60</v>
      </c>
      <c r="N100" s="4" t="s">
        <v>122</v>
      </c>
      <c r="O100" s="5">
        <v>2</v>
      </c>
      <c r="P100" s="4">
        <v>2</v>
      </c>
      <c r="Q100" s="6">
        <v>2</v>
      </c>
    </row>
    <row r="101" spans="1:17" x14ac:dyDescent="0.35">
      <c r="A101" s="4">
        <v>2004</v>
      </c>
      <c r="B101" s="10">
        <v>2</v>
      </c>
      <c r="C101" s="4" t="s">
        <v>30</v>
      </c>
      <c r="D101" s="4" t="s">
        <v>143</v>
      </c>
      <c r="E101" s="7">
        <v>1</v>
      </c>
      <c r="F101" s="4" t="s">
        <v>120</v>
      </c>
      <c r="G101" s="4" t="s">
        <v>121</v>
      </c>
      <c r="H101" s="4">
        <v>2001</v>
      </c>
      <c r="I101" s="4">
        <v>2003</v>
      </c>
      <c r="J101" s="4">
        <v>3</v>
      </c>
      <c r="K101" s="7">
        <v>99.41</v>
      </c>
      <c r="L101" s="7">
        <v>12.4</v>
      </c>
      <c r="M101" s="4" t="s">
        <v>60</v>
      </c>
      <c r="N101" s="4" t="s">
        <v>122</v>
      </c>
      <c r="O101" s="5">
        <v>2</v>
      </c>
      <c r="P101" s="4">
        <v>2</v>
      </c>
      <c r="Q101" s="6">
        <v>2</v>
      </c>
    </row>
    <row r="102" spans="1:17" x14ac:dyDescent="0.35">
      <c r="A102" s="4">
        <v>2006</v>
      </c>
      <c r="B102" s="10">
        <v>2</v>
      </c>
      <c r="C102" s="4" t="s">
        <v>31</v>
      </c>
      <c r="D102" s="4" t="s">
        <v>73</v>
      </c>
      <c r="E102" s="7">
        <v>2</v>
      </c>
      <c r="F102" s="4" t="s">
        <v>356</v>
      </c>
      <c r="G102" s="4" t="s">
        <v>146</v>
      </c>
      <c r="H102" s="4">
        <v>2002</v>
      </c>
      <c r="I102" s="4">
        <v>2003</v>
      </c>
      <c r="J102" s="4">
        <v>1</v>
      </c>
      <c r="K102" s="7" t="s">
        <v>250</v>
      </c>
      <c r="L102" s="7">
        <v>0</v>
      </c>
      <c r="M102" s="4" t="s">
        <v>147</v>
      </c>
      <c r="N102" s="4" t="s">
        <v>144</v>
      </c>
      <c r="O102" s="5">
        <v>1</v>
      </c>
      <c r="P102" s="4" t="s">
        <v>250</v>
      </c>
      <c r="Q102" s="6">
        <v>1</v>
      </c>
    </row>
    <row r="103" spans="1:17" x14ac:dyDescent="0.35">
      <c r="A103" s="4">
        <v>2006</v>
      </c>
      <c r="B103" s="10">
        <v>2</v>
      </c>
      <c r="C103" s="4" t="s">
        <v>31</v>
      </c>
      <c r="D103" s="4" t="s">
        <v>99</v>
      </c>
      <c r="E103" s="7">
        <v>2</v>
      </c>
      <c r="F103" s="4" t="s">
        <v>356</v>
      </c>
      <c r="G103" s="4" t="s">
        <v>146</v>
      </c>
      <c r="H103" s="4">
        <v>2002</v>
      </c>
      <c r="I103" s="4">
        <v>2003</v>
      </c>
      <c r="J103" s="4">
        <v>1</v>
      </c>
      <c r="K103" s="7" t="s">
        <v>250</v>
      </c>
      <c r="L103" s="7">
        <f>((7-6)/7)*100</f>
        <v>14.285714285714285</v>
      </c>
      <c r="M103" s="4" t="s">
        <v>147</v>
      </c>
      <c r="N103" s="4" t="s">
        <v>144</v>
      </c>
      <c r="O103" s="5">
        <v>1</v>
      </c>
      <c r="P103" s="4" t="s">
        <v>250</v>
      </c>
      <c r="Q103" s="6">
        <v>1</v>
      </c>
    </row>
    <row r="104" spans="1:17" x14ac:dyDescent="0.35">
      <c r="A104" s="4">
        <v>2006</v>
      </c>
      <c r="B104" s="10">
        <v>2</v>
      </c>
      <c r="C104" s="4" t="s">
        <v>31</v>
      </c>
      <c r="D104" s="4" t="s">
        <v>119</v>
      </c>
      <c r="E104" s="7">
        <v>1</v>
      </c>
      <c r="F104" s="4" t="s">
        <v>356</v>
      </c>
      <c r="G104" s="4" t="s">
        <v>146</v>
      </c>
      <c r="H104" s="4">
        <v>2002</v>
      </c>
      <c r="I104" s="4">
        <v>2003</v>
      </c>
      <c r="J104" s="4">
        <v>1</v>
      </c>
      <c r="K104" s="7" t="s">
        <v>250</v>
      </c>
      <c r="L104" s="7">
        <f>((7-4)/7)*100</f>
        <v>42.857142857142854</v>
      </c>
      <c r="M104" s="4" t="s">
        <v>147</v>
      </c>
      <c r="N104" s="4" t="s">
        <v>144</v>
      </c>
      <c r="O104" s="5">
        <v>1</v>
      </c>
      <c r="P104" s="4" t="s">
        <v>250</v>
      </c>
      <c r="Q104" s="6">
        <v>1</v>
      </c>
    </row>
    <row r="105" spans="1:17" x14ac:dyDescent="0.35">
      <c r="A105" s="4">
        <v>2006</v>
      </c>
      <c r="B105" s="10">
        <v>1</v>
      </c>
      <c r="C105" s="4" t="s">
        <v>31</v>
      </c>
      <c r="D105" s="4" t="s">
        <v>13</v>
      </c>
      <c r="E105" s="7">
        <v>1</v>
      </c>
      <c r="F105" s="4" t="s">
        <v>356</v>
      </c>
      <c r="G105" s="4" t="s">
        <v>146</v>
      </c>
      <c r="H105" s="4">
        <v>2002</v>
      </c>
      <c r="I105" s="4">
        <v>2003</v>
      </c>
      <c r="J105" s="4">
        <v>1</v>
      </c>
      <c r="K105" s="7" t="s">
        <v>250</v>
      </c>
      <c r="L105" s="7">
        <f>((7-6)/7)*100</f>
        <v>14.285714285714285</v>
      </c>
      <c r="M105" s="4" t="s">
        <v>147</v>
      </c>
      <c r="N105" s="4" t="s">
        <v>144</v>
      </c>
      <c r="O105" s="5">
        <v>1</v>
      </c>
      <c r="P105" s="4" t="s">
        <v>250</v>
      </c>
      <c r="Q105" s="6">
        <v>1</v>
      </c>
    </row>
    <row r="106" spans="1:17" x14ac:dyDescent="0.35">
      <c r="A106" s="4">
        <v>2006</v>
      </c>
      <c r="B106" s="10">
        <v>2</v>
      </c>
      <c r="C106" s="4" t="s">
        <v>31</v>
      </c>
      <c r="D106" s="4" t="s">
        <v>73</v>
      </c>
      <c r="E106" s="7">
        <v>2</v>
      </c>
      <c r="F106" s="4" t="s">
        <v>356</v>
      </c>
      <c r="G106" s="4" t="s">
        <v>146</v>
      </c>
      <c r="H106" s="4">
        <v>2002</v>
      </c>
      <c r="I106" s="4">
        <v>2003</v>
      </c>
      <c r="J106" s="4">
        <v>1</v>
      </c>
      <c r="K106" s="7">
        <v>98.37</v>
      </c>
      <c r="L106" s="7">
        <v>0</v>
      </c>
      <c r="M106" s="4" t="s">
        <v>147</v>
      </c>
      <c r="N106" s="4" t="s">
        <v>144</v>
      </c>
      <c r="O106" s="5">
        <v>1</v>
      </c>
      <c r="P106" s="4" t="s">
        <v>250</v>
      </c>
      <c r="Q106" s="6">
        <v>3</v>
      </c>
    </row>
    <row r="107" spans="1:17" x14ac:dyDescent="0.35">
      <c r="A107" s="4">
        <v>2006</v>
      </c>
      <c r="B107" s="10">
        <v>2</v>
      </c>
      <c r="C107" s="4" t="s">
        <v>31</v>
      </c>
      <c r="D107" s="4" t="s">
        <v>99</v>
      </c>
      <c r="E107" s="7">
        <v>2</v>
      </c>
      <c r="F107" s="4" t="s">
        <v>356</v>
      </c>
      <c r="G107" s="4" t="s">
        <v>146</v>
      </c>
      <c r="H107" s="4">
        <v>2002</v>
      </c>
      <c r="I107" s="4">
        <v>2003</v>
      </c>
      <c r="J107" s="4">
        <v>1</v>
      </c>
      <c r="K107" s="7">
        <v>91.79</v>
      </c>
      <c r="L107" s="7">
        <v>0</v>
      </c>
      <c r="M107" s="4" t="s">
        <v>147</v>
      </c>
      <c r="N107" s="4" t="s">
        <v>144</v>
      </c>
      <c r="O107" s="5">
        <v>1</v>
      </c>
      <c r="P107" s="4" t="s">
        <v>250</v>
      </c>
      <c r="Q107" s="6">
        <v>3</v>
      </c>
    </row>
    <row r="108" spans="1:17" x14ac:dyDescent="0.35">
      <c r="A108" s="4">
        <v>2006</v>
      </c>
      <c r="B108" s="10">
        <v>2</v>
      </c>
      <c r="C108" s="4" t="s">
        <v>31</v>
      </c>
      <c r="D108" s="4" t="s">
        <v>119</v>
      </c>
      <c r="E108" s="7">
        <v>1</v>
      </c>
      <c r="F108" s="4" t="s">
        <v>356</v>
      </c>
      <c r="G108" s="4" t="s">
        <v>146</v>
      </c>
      <c r="H108" s="4">
        <v>2002</v>
      </c>
      <c r="I108" s="4">
        <v>2003</v>
      </c>
      <c r="J108" s="4">
        <v>1</v>
      </c>
      <c r="K108" s="7">
        <v>83.82</v>
      </c>
      <c r="L108" s="7">
        <f>((6-5)/6)*100</f>
        <v>16.666666666666664</v>
      </c>
      <c r="M108" s="4" t="s">
        <v>147</v>
      </c>
      <c r="N108" s="4" t="s">
        <v>144</v>
      </c>
      <c r="O108" s="5">
        <v>1</v>
      </c>
      <c r="P108" s="4" t="s">
        <v>250</v>
      </c>
      <c r="Q108" s="6">
        <v>3</v>
      </c>
    </row>
    <row r="109" spans="1:17" x14ac:dyDescent="0.35">
      <c r="A109" s="4">
        <v>2006</v>
      </c>
      <c r="B109" s="10">
        <v>1</v>
      </c>
      <c r="C109" s="4" t="s">
        <v>31</v>
      </c>
      <c r="D109" s="4" t="s">
        <v>13</v>
      </c>
      <c r="E109" s="7">
        <v>3</v>
      </c>
      <c r="F109" s="4" t="s">
        <v>356</v>
      </c>
      <c r="G109" s="4" t="s">
        <v>146</v>
      </c>
      <c r="H109" s="4">
        <v>2002</v>
      </c>
      <c r="I109" s="4">
        <v>2003</v>
      </c>
      <c r="J109" s="4">
        <v>1</v>
      </c>
      <c r="K109" s="7">
        <v>94.16</v>
      </c>
      <c r="L109" s="7">
        <f>((6-5)/6)*100</f>
        <v>16.666666666666664</v>
      </c>
      <c r="M109" s="4" t="s">
        <v>147</v>
      </c>
      <c r="N109" s="4" t="s">
        <v>144</v>
      </c>
      <c r="O109" s="5">
        <v>1</v>
      </c>
      <c r="P109" s="4" t="s">
        <v>250</v>
      </c>
      <c r="Q109" s="6">
        <v>3</v>
      </c>
    </row>
    <row r="110" spans="1:17" x14ac:dyDescent="0.35">
      <c r="A110" s="4">
        <v>2007</v>
      </c>
      <c r="B110" s="10">
        <v>2</v>
      </c>
      <c r="C110" s="4" t="s">
        <v>32</v>
      </c>
      <c r="D110" s="4" t="s">
        <v>148</v>
      </c>
      <c r="E110" s="7">
        <v>1</v>
      </c>
      <c r="F110" s="4" t="s">
        <v>149</v>
      </c>
      <c r="G110" s="4" t="s">
        <v>150</v>
      </c>
      <c r="H110" s="4">
        <v>2001</v>
      </c>
      <c r="I110" s="4">
        <v>2004</v>
      </c>
      <c r="J110" s="4">
        <v>1</v>
      </c>
      <c r="K110" s="7">
        <v>77</v>
      </c>
      <c r="L110" s="7">
        <v>0</v>
      </c>
      <c r="M110" s="4" t="s">
        <v>60</v>
      </c>
      <c r="N110" s="4" t="s">
        <v>110</v>
      </c>
      <c r="O110" s="5">
        <v>2</v>
      </c>
      <c r="P110" s="4" t="s">
        <v>250</v>
      </c>
      <c r="Q110" s="6">
        <v>2</v>
      </c>
    </row>
    <row r="111" spans="1:17" x14ac:dyDescent="0.35">
      <c r="A111" s="4">
        <v>2007</v>
      </c>
      <c r="B111" s="10">
        <v>1</v>
      </c>
      <c r="C111" s="4" t="s">
        <v>33</v>
      </c>
      <c r="D111" s="4" t="s">
        <v>153</v>
      </c>
      <c r="E111" s="7">
        <v>1</v>
      </c>
      <c r="F111" s="4" t="s">
        <v>361</v>
      </c>
      <c r="G111" s="4" t="s">
        <v>151</v>
      </c>
      <c r="H111" s="4">
        <v>1995</v>
      </c>
      <c r="I111" s="4">
        <v>2003</v>
      </c>
      <c r="J111" s="4">
        <v>9</v>
      </c>
      <c r="K111" s="7">
        <v>67.5</v>
      </c>
      <c r="L111" s="4" t="s">
        <v>250</v>
      </c>
      <c r="M111" s="4" t="s">
        <v>152</v>
      </c>
      <c r="N111" s="4" t="s">
        <v>250</v>
      </c>
      <c r="O111" s="5" t="s">
        <v>250</v>
      </c>
      <c r="P111" s="4" t="s">
        <v>250</v>
      </c>
      <c r="Q111" s="4" t="s">
        <v>250</v>
      </c>
    </row>
    <row r="112" spans="1:17" x14ac:dyDescent="0.35">
      <c r="A112" s="4">
        <v>2007</v>
      </c>
      <c r="B112" s="10">
        <v>1</v>
      </c>
      <c r="C112" s="4" t="s">
        <v>33</v>
      </c>
      <c r="D112" s="4" t="s">
        <v>153</v>
      </c>
      <c r="E112" s="7">
        <v>1</v>
      </c>
      <c r="F112" s="4" t="s">
        <v>361</v>
      </c>
      <c r="G112" s="4" t="s">
        <v>66</v>
      </c>
      <c r="H112" s="4">
        <v>1995</v>
      </c>
      <c r="I112" s="4">
        <v>2003</v>
      </c>
      <c r="J112" s="4">
        <v>9</v>
      </c>
      <c r="K112" s="7">
        <v>80.8</v>
      </c>
      <c r="L112" s="4" t="s">
        <v>250</v>
      </c>
      <c r="M112" s="4" t="s">
        <v>64</v>
      </c>
      <c r="N112" s="4" t="s">
        <v>250</v>
      </c>
      <c r="O112" s="5" t="s">
        <v>250</v>
      </c>
      <c r="P112" s="4" t="s">
        <v>250</v>
      </c>
      <c r="Q112" s="4" t="s">
        <v>250</v>
      </c>
    </row>
    <row r="113" spans="1:17" x14ac:dyDescent="0.35">
      <c r="A113" s="4">
        <v>2007</v>
      </c>
      <c r="B113" s="10">
        <v>2</v>
      </c>
      <c r="C113" s="4" t="s">
        <v>34</v>
      </c>
      <c r="D113" s="4" t="s">
        <v>157</v>
      </c>
      <c r="E113" s="7">
        <v>1</v>
      </c>
      <c r="F113" s="4" t="s">
        <v>361</v>
      </c>
      <c r="G113" s="4" t="s">
        <v>160</v>
      </c>
      <c r="H113" s="4">
        <v>2001</v>
      </c>
      <c r="I113" s="4">
        <v>2004</v>
      </c>
      <c r="J113" s="4">
        <v>4</v>
      </c>
      <c r="K113" s="7">
        <v>75.5</v>
      </c>
      <c r="L113" s="4" t="s">
        <v>250</v>
      </c>
      <c r="M113" s="4" t="s">
        <v>82</v>
      </c>
      <c r="N113" s="4" t="s">
        <v>250</v>
      </c>
      <c r="O113" s="5" t="s">
        <v>250</v>
      </c>
      <c r="P113" s="4" t="s">
        <v>250</v>
      </c>
      <c r="Q113" s="4" t="s">
        <v>250</v>
      </c>
    </row>
    <row r="114" spans="1:17" x14ac:dyDescent="0.35">
      <c r="A114" s="4">
        <v>2007</v>
      </c>
      <c r="B114" s="10">
        <v>2</v>
      </c>
      <c r="C114" s="4" t="s">
        <v>34</v>
      </c>
      <c r="D114" s="4" t="s">
        <v>158</v>
      </c>
      <c r="E114" s="7">
        <v>1</v>
      </c>
      <c r="F114" s="4" t="s">
        <v>361</v>
      </c>
      <c r="G114" s="4" t="s">
        <v>160</v>
      </c>
      <c r="H114" s="4">
        <v>2001</v>
      </c>
      <c r="I114" s="4">
        <v>2004</v>
      </c>
      <c r="J114" s="4">
        <v>4</v>
      </c>
      <c r="K114" s="7">
        <v>77.3</v>
      </c>
      <c r="L114" s="4" t="s">
        <v>250</v>
      </c>
      <c r="M114" s="4" t="s">
        <v>82</v>
      </c>
      <c r="N114" s="4" t="s">
        <v>250</v>
      </c>
      <c r="O114" s="5" t="s">
        <v>250</v>
      </c>
      <c r="P114" s="4" t="s">
        <v>250</v>
      </c>
      <c r="Q114" s="4" t="s">
        <v>250</v>
      </c>
    </row>
    <row r="115" spans="1:17" x14ac:dyDescent="0.35">
      <c r="A115" s="4">
        <v>2007</v>
      </c>
      <c r="B115" s="10">
        <v>2</v>
      </c>
      <c r="C115" s="4" t="s">
        <v>34</v>
      </c>
      <c r="D115" s="4" t="s">
        <v>159</v>
      </c>
      <c r="E115" s="7">
        <v>1</v>
      </c>
      <c r="F115" s="4" t="s">
        <v>361</v>
      </c>
      <c r="G115" s="4" t="s">
        <v>160</v>
      </c>
      <c r="H115" s="4">
        <v>2001</v>
      </c>
      <c r="I115" s="4">
        <v>2004</v>
      </c>
      <c r="J115" s="4">
        <v>4</v>
      </c>
      <c r="K115" s="7">
        <v>74.3</v>
      </c>
      <c r="L115" s="4" t="s">
        <v>250</v>
      </c>
      <c r="M115" s="4" t="s">
        <v>82</v>
      </c>
      <c r="N115" s="4" t="s">
        <v>250</v>
      </c>
      <c r="O115" s="5" t="s">
        <v>250</v>
      </c>
      <c r="P115" s="4" t="s">
        <v>250</v>
      </c>
      <c r="Q115" s="4" t="s">
        <v>250</v>
      </c>
    </row>
    <row r="116" spans="1:17" x14ac:dyDescent="0.35">
      <c r="A116" s="4">
        <v>2007</v>
      </c>
      <c r="B116" s="10">
        <v>3</v>
      </c>
      <c r="C116" s="4" t="s">
        <v>34</v>
      </c>
      <c r="D116" s="4" t="s">
        <v>156</v>
      </c>
      <c r="E116" s="7">
        <v>1</v>
      </c>
      <c r="F116" s="4" t="s">
        <v>361</v>
      </c>
      <c r="G116" s="4" t="s">
        <v>160</v>
      </c>
      <c r="H116" s="4">
        <v>2001</v>
      </c>
      <c r="I116" s="4">
        <v>2004</v>
      </c>
      <c r="J116" s="4">
        <v>4</v>
      </c>
      <c r="K116" s="7">
        <v>79.8</v>
      </c>
      <c r="L116" s="4" t="s">
        <v>250</v>
      </c>
      <c r="M116" s="4" t="s">
        <v>82</v>
      </c>
      <c r="N116" s="4" t="s">
        <v>250</v>
      </c>
      <c r="O116" s="5" t="s">
        <v>250</v>
      </c>
      <c r="P116" s="4" t="s">
        <v>250</v>
      </c>
      <c r="Q116" s="4" t="s">
        <v>250</v>
      </c>
    </row>
    <row r="117" spans="1:17" x14ac:dyDescent="0.35">
      <c r="A117" s="4">
        <v>2007</v>
      </c>
      <c r="B117" s="10">
        <v>2</v>
      </c>
      <c r="C117" s="4" t="s">
        <v>35</v>
      </c>
      <c r="D117" s="4" t="s">
        <v>104</v>
      </c>
      <c r="E117" s="7">
        <v>2</v>
      </c>
      <c r="F117" s="4" t="s">
        <v>1</v>
      </c>
      <c r="G117" s="4" t="s">
        <v>155</v>
      </c>
      <c r="H117" s="4">
        <v>1994</v>
      </c>
      <c r="I117" s="4">
        <v>2005</v>
      </c>
      <c r="J117" s="4">
        <v>11</v>
      </c>
      <c r="K117" s="7">
        <f>(72+94+92+97)/4</f>
        <v>88.75</v>
      </c>
      <c r="L117" s="4" t="s">
        <v>250</v>
      </c>
      <c r="M117" s="4" t="s">
        <v>60</v>
      </c>
      <c r="N117" s="4" t="s">
        <v>110</v>
      </c>
      <c r="O117" s="5" t="s">
        <v>110</v>
      </c>
      <c r="P117" s="4" t="s">
        <v>250</v>
      </c>
      <c r="Q117" s="6">
        <v>4</v>
      </c>
    </row>
    <row r="118" spans="1:17" x14ac:dyDescent="0.35">
      <c r="A118" s="4">
        <v>2007</v>
      </c>
      <c r="B118" s="10">
        <v>2</v>
      </c>
      <c r="C118" s="4" t="s">
        <v>35</v>
      </c>
      <c r="D118" s="4" t="s">
        <v>154</v>
      </c>
      <c r="E118" s="7">
        <v>1</v>
      </c>
      <c r="F118" s="4" t="s">
        <v>1</v>
      </c>
      <c r="G118" s="4" t="s">
        <v>155</v>
      </c>
      <c r="H118" s="4">
        <v>1994</v>
      </c>
      <c r="I118" s="4">
        <v>2005</v>
      </c>
      <c r="J118" s="4">
        <v>11</v>
      </c>
      <c r="K118" s="7">
        <f>(95+100+90+88)/4</f>
        <v>93.25</v>
      </c>
      <c r="L118" s="4" t="s">
        <v>250</v>
      </c>
      <c r="M118" s="4" t="s">
        <v>60</v>
      </c>
      <c r="N118" s="4" t="s">
        <v>110</v>
      </c>
      <c r="O118" s="5" t="s">
        <v>110</v>
      </c>
      <c r="P118" s="4" t="s">
        <v>250</v>
      </c>
      <c r="Q118" s="6">
        <v>4</v>
      </c>
    </row>
    <row r="119" spans="1:17" x14ac:dyDescent="0.35">
      <c r="A119" s="4">
        <v>2009</v>
      </c>
      <c r="B119" s="10">
        <v>2</v>
      </c>
      <c r="C119" s="4" t="s">
        <v>37</v>
      </c>
      <c r="D119" s="4" t="s">
        <v>162</v>
      </c>
      <c r="E119" s="7">
        <v>1</v>
      </c>
      <c r="F119" s="4" t="s">
        <v>163</v>
      </c>
      <c r="G119" s="4" t="s">
        <v>164</v>
      </c>
      <c r="H119" s="4">
        <v>2002</v>
      </c>
      <c r="I119" s="4">
        <v>2005</v>
      </c>
      <c r="J119" s="4">
        <v>3</v>
      </c>
      <c r="K119" s="4">
        <v>99.92</v>
      </c>
      <c r="L119" s="4">
        <v>46.04</v>
      </c>
      <c r="M119" s="4" t="s">
        <v>60</v>
      </c>
      <c r="N119" s="4" t="s">
        <v>110</v>
      </c>
      <c r="O119" s="5" t="s">
        <v>110</v>
      </c>
      <c r="P119" s="4" t="s">
        <v>250</v>
      </c>
      <c r="Q119" s="6" t="s">
        <v>250</v>
      </c>
    </row>
    <row r="120" spans="1:17" x14ac:dyDescent="0.35">
      <c r="A120" s="4">
        <v>2009</v>
      </c>
      <c r="B120" s="10">
        <v>2</v>
      </c>
      <c r="C120" s="4" t="s">
        <v>37</v>
      </c>
      <c r="D120" s="4" t="s">
        <v>162</v>
      </c>
      <c r="E120" s="7">
        <v>2</v>
      </c>
      <c r="F120" s="4" t="s">
        <v>351</v>
      </c>
      <c r="G120" s="4" t="s">
        <v>168</v>
      </c>
      <c r="H120" s="4">
        <v>2003</v>
      </c>
      <c r="I120" s="4">
        <v>2006</v>
      </c>
      <c r="J120" s="4">
        <v>3</v>
      </c>
      <c r="K120" s="7">
        <v>99.8</v>
      </c>
      <c r="L120" s="4">
        <v>46.47</v>
      </c>
      <c r="M120" s="4" t="s">
        <v>97</v>
      </c>
      <c r="N120" s="4" t="s">
        <v>110</v>
      </c>
      <c r="O120" s="5" t="s">
        <v>110</v>
      </c>
      <c r="P120" s="4" t="s">
        <v>250</v>
      </c>
      <c r="Q120" s="6" t="s">
        <v>250</v>
      </c>
    </row>
    <row r="121" spans="1:17" x14ac:dyDescent="0.35">
      <c r="A121" s="4">
        <v>2009</v>
      </c>
      <c r="B121" s="10">
        <v>2</v>
      </c>
      <c r="C121" s="4" t="s">
        <v>38</v>
      </c>
      <c r="D121" s="4" t="s">
        <v>99</v>
      </c>
      <c r="E121" s="7">
        <v>1</v>
      </c>
      <c r="F121" s="4" t="s">
        <v>6</v>
      </c>
      <c r="G121" s="4" t="s">
        <v>6</v>
      </c>
      <c r="H121" s="4">
        <v>2007</v>
      </c>
      <c r="I121" s="4">
        <v>2007</v>
      </c>
      <c r="J121" s="4">
        <v>1</v>
      </c>
      <c r="K121" s="4" t="s">
        <v>250</v>
      </c>
      <c r="L121" s="7">
        <v>78.569999999999993</v>
      </c>
      <c r="M121" s="4" t="s">
        <v>60</v>
      </c>
      <c r="N121" s="4" t="s">
        <v>161</v>
      </c>
      <c r="O121" s="5">
        <v>5</v>
      </c>
      <c r="P121" s="4" t="s">
        <v>250</v>
      </c>
      <c r="Q121" s="6">
        <v>4</v>
      </c>
    </row>
    <row r="122" spans="1:17" x14ac:dyDescent="0.35">
      <c r="A122" s="4">
        <v>2009</v>
      </c>
      <c r="B122" s="10">
        <v>2</v>
      </c>
      <c r="C122" s="4" t="s">
        <v>39</v>
      </c>
      <c r="D122" s="4" t="s">
        <v>73</v>
      </c>
      <c r="E122" s="7">
        <v>3</v>
      </c>
      <c r="F122" s="4" t="s">
        <v>356</v>
      </c>
      <c r="G122" s="4" t="s">
        <v>165</v>
      </c>
      <c r="H122" s="4">
        <v>2004</v>
      </c>
      <c r="I122" s="4">
        <v>2005</v>
      </c>
      <c r="J122" s="4">
        <v>2</v>
      </c>
      <c r="K122" s="4" t="s">
        <v>250</v>
      </c>
      <c r="L122" s="7">
        <v>67</v>
      </c>
      <c r="M122" s="4" t="s">
        <v>64</v>
      </c>
      <c r="N122" s="4" t="s">
        <v>166</v>
      </c>
      <c r="O122" s="5">
        <v>2</v>
      </c>
      <c r="P122" s="4" t="s">
        <v>250</v>
      </c>
      <c r="Q122" s="6">
        <v>2</v>
      </c>
    </row>
    <row r="123" spans="1:17" x14ac:dyDescent="0.35">
      <c r="A123" s="4">
        <v>2009</v>
      </c>
      <c r="B123" s="10">
        <v>2</v>
      </c>
      <c r="C123" s="4" t="s">
        <v>39</v>
      </c>
      <c r="D123" s="4" t="s">
        <v>142</v>
      </c>
      <c r="E123" s="7">
        <v>1</v>
      </c>
      <c r="F123" s="4" t="s">
        <v>356</v>
      </c>
      <c r="G123" s="4" t="s">
        <v>165</v>
      </c>
      <c r="H123" s="4">
        <v>2004</v>
      </c>
      <c r="I123" s="4">
        <v>2005</v>
      </c>
      <c r="J123" s="4">
        <v>2</v>
      </c>
      <c r="K123" s="4" t="s">
        <v>250</v>
      </c>
      <c r="L123" s="7">
        <v>51.5</v>
      </c>
      <c r="M123" s="4" t="s">
        <v>64</v>
      </c>
      <c r="N123" s="4" t="s">
        <v>166</v>
      </c>
      <c r="O123" s="5">
        <v>2</v>
      </c>
      <c r="P123" s="4" t="s">
        <v>250</v>
      </c>
      <c r="Q123" s="6">
        <v>2</v>
      </c>
    </row>
    <row r="124" spans="1:17" x14ac:dyDescent="0.35">
      <c r="A124" s="4">
        <v>2010</v>
      </c>
      <c r="B124" s="10">
        <v>2</v>
      </c>
      <c r="C124" s="4" t="s">
        <v>36</v>
      </c>
      <c r="D124" s="4" t="s">
        <v>73</v>
      </c>
      <c r="E124" s="7">
        <v>3</v>
      </c>
      <c r="F124" s="4" t="s">
        <v>356</v>
      </c>
      <c r="G124" s="4" t="s">
        <v>165</v>
      </c>
      <c r="H124" s="4">
        <v>2006</v>
      </c>
      <c r="I124" s="4">
        <v>2007</v>
      </c>
      <c r="J124" s="4">
        <v>2</v>
      </c>
      <c r="K124" s="7">
        <v>43.96</v>
      </c>
      <c r="L124" s="4">
        <v>61.11</v>
      </c>
      <c r="M124" s="4" t="s">
        <v>64</v>
      </c>
      <c r="N124" s="4" t="s">
        <v>167</v>
      </c>
      <c r="O124" s="5">
        <v>1</v>
      </c>
      <c r="P124" s="4">
        <v>1</v>
      </c>
      <c r="Q124" s="6">
        <v>2</v>
      </c>
    </row>
    <row r="125" spans="1:17" x14ac:dyDescent="0.35">
      <c r="A125" s="4">
        <v>2010</v>
      </c>
      <c r="B125" s="10">
        <v>2</v>
      </c>
      <c r="C125" s="4" t="s">
        <v>36</v>
      </c>
      <c r="D125" s="4" t="s">
        <v>142</v>
      </c>
      <c r="E125" s="7">
        <v>1</v>
      </c>
      <c r="F125" s="4" t="s">
        <v>356</v>
      </c>
      <c r="G125" s="4" t="s">
        <v>165</v>
      </c>
      <c r="H125" s="4">
        <v>2006</v>
      </c>
      <c r="I125" s="4">
        <v>2007</v>
      </c>
      <c r="J125" s="4">
        <v>2</v>
      </c>
      <c r="K125" s="7">
        <v>74.02</v>
      </c>
      <c r="L125" s="4">
        <v>18.89</v>
      </c>
      <c r="M125" s="4" t="s">
        <v>64</v>
      </c>
      <c r="N125" s="4" t="s">
        <v>167</v>
      </c>
      <c r="O125" s="5">
        <v>1</v>
      </c>
      <c r="P125" s="4">
        <v>1</v>
      </c>
      <c r="Q125" s="6">
        <v>2</v>
      </c>
    </row>
    <row r="126" spans="1:17" x14ac:dyDescent="0.35">
      <c r="A126" s="4">
        <v>2012</v>
      </c>
      <c r="B126" s="10">
        <v>2</v>
      </c>
      <c r="C126" s="4" t="s">
        <v>169</v>
      </c>
      <c r="D126" s="4" t="s">
        <v>384</v>
      </c>
      <c r="E126" s="7">
        <v>1</v>
      </c>
      <c r="F126" s="4" t="s">
        <v>108</v>
      </c>
      <c r="G126" s="4" t="s">
        <v>170</v>
      </c>
      <c r="H126" s="4">
        <v>2006</v>
      </c>
      <c r="I126" s="4">
        <v>2011</v>
      </c>
      <c r="J126" s="4">
        <v>5</v>
      </c>
      <c r="K126" s="7">
        <v>0</v>
      </c>
      <c r="L126" s="4" t="s">
        <v>250</v>
      </c>
      <c r="M126" s="4" t="s">
        <v>64</v>
      </c>
      <c r="N126" s="4" t="s">
        <v>110</v>
      </c>
      <c r="O126" s="5" t="s">
        <v>110</v>
      </c>
      <c r="P126" s="4" t="s">
        <v>110</v>
      </c>
      <c r="Q126" s="6">
        <v>2</v>
      </c>
    </row>
    <row r="127" spans="1:17" x14ac:dyDescent="0.35">
      <c r="A127" s="4">
        <v>2012</v>
      </c>
      <c r="B127" s="10">
        <v>1</v>
      </c>
      <c r="C127" s="4" t="s">
        <v>169</v>
      </c>
      <c r="D127" s="4" t="s">
        <v>111</v>
      </c>
      <c r="E127" s="7">
        <v>1</v>
      </c>
      <c r="F127" s="4" t="s">
        <v>108</v>
      </c>
      <c r="G127" s="4" t="s">
        <v>170</v>
      </c>
      <c r="H127" s="4">
        <v>2006</v>
      </c>
      <c r="I127" s="4">
        <v>2011</v>
      </c>
      <c r="J127" s="4">
        <v>5</v>
      </c>
      <c r="K127" s="7">
        <v>0</v>
      </c>
      <c r="L127" s="4" t="s">
        <v>250</v>
      </c>
      <c r="M127" s="4" t="s">
        <v>64</v>
      </c>
      <c r="N127" s="4" t="s">
        <v>110</v>
      </c>
      <c r="O127" s="5" t="s">
        <v>110</v>
      </c>
      <c r="P127" s="4" t="s">
        <v>110</v>
      </c>
      <c r="Q127" s="6">
        <v>2</v>
      </c>
    </row>
    <row r="128" spans="1:17" x14ac:dyDescent="0.35">
      <c r="A128" s="4">
        <v>2012</v>
      </c>
      <c r="B128" s="10">
        <v>1</v>
      </c>
      <c r="C128" s="4" t="s">
        <v>169</v>
      </c>
      <c r="D128" s="4" t="s">
        <v>140</v>
      </c>
      <c r="E128" s="7">
        <v>1</v>
      </c>
      <c r="F128" s="4" t="s">
        <v>108</v>
      </c>
      <c r="G128" s="4" t="s">
        <v>170</v>
      </c>
      <c r="H128" s="4">
        <v>2006</v>
      </c>
      <c r="I128" s="4">
        <v>2011</v>
      </c>
      <c r="J128" s="4">
        <v>5</v>
      </c>
      <c r="K128" s="7">
        <v>0</v>
      </c>
      <c r="L128" s="4" t="s">
        <v>250</v>
      </c>
      <c r="M128" s="4" t="s">
        <v>64</v>
      </c>
      <c r="N128" s="4" t="s">
        <v>110</v>
      </c>
      <c r="O128" s="5" t="s">
        <v>110</v>
      </c>
      <c r="P128" s="4" t="s">
        <v>110</v>
      </c>
      <c r="Q128" s="6">
        <v>2</v>
      </c>
    </row>
    <row r="129" spans="1:17" x14ac:dyDescent="0.35">
      <c r="A129" s="4">
        <v>2012</v>
      </c>
      <c r="B129" s="10">
        <v>2</v>
      </c>
      <c r="C129" s="4" t="s">
        <v>169</v>
      </c>
      <c r="D129" s="4" t="s">
        <v>73</v>
      </c>
      <c r="E129" s="7">
        <v>2</v>
      </c>
      <c r="F129" s="4" t="s">
        <v>108</v>
      </c>
      <c r="G129" s="4" t="s">
        <v>170</v>
      </c>
      <c r="H129" s="4">
        <v>2006</v>
      </c>
      <c r="I129" s="4">
        <v>2011</v>
      </c>
      <c r="J129" s="4">
        <v>5</v>
      </c>
      <c r="K129" s="7">
        <v>0</v>
      </c>
      <c r="L129" s="4" t="s">
        <v>250</v>
      </c>
      <c r="M129" s="4" t="s">
        <v>64</v>
      </c>
      <c r="N129" s="4" t="s">
        <v>110</v>
      </c>
      <c r="O129" s="5" t="s">
        <v>110</v>
      </c>
      <c r="P129" s="4" t="s">
        <v>110</v>
      </c>
      <c r="Q129" s="6">
        <v>2</v>
      </c>
    </row>
    <row r="130" spans="1:17" x14ac:dyDescent="0.35">
      <c r="A130" s="4">
        <v>2012</v>
      </c>
      <c r="B130" s="10">
        <v>2</v>
      </c>
      <c r="C130" s="4" t="s">
        <v>169</v>
      </c>
      <c r="D130" s="4" t="s">
        <v>99</v>
      </c>
      <c r="E130" s="7">
        <v>2</v>
      </c>
      <c r="F130" s="4" t="s">
        <v>108</v>
      </c>
      <c r="G130" s="4" t="s">
        <v>170</v>
      </c>
      <c r="H130" s="4">
        <v>2006</v>
      </c>
      <c r="I130" s="4">
        <v>2011</v>
      </c>
      <c r="J130" s="4">
        <v>5</v>
      </c>
      <c r="K130" s="7">
        <v>0</v>
      </c>
      <c r="L130" s="4" t="s">
        <v>250</v>
      </c>
      <c r="M130" s="4" t="s">
        <v>64</v>
      </c>
      <c r="N130" s="4" t="s">
        <v>110</v>
      </c>
      <c r="O130" s="5" t="s">
        <v>110</v>
      </c>
      <c r="P130" s="4" t="s">
        <v>110</v>
      </c>
      <c r="Q130" s="6">
        <v>2</v>
      </c>
    </row>
    <row r="131" spans="1:17" x14ac:dyDescent="0.35">
      <c r="A131" s="4">
        <v>2012</v>
      </c>
      <c r="B131" s="10">
        <v>2</v>
      </c>
      <c r="C131" s="4" t="s">
        <v>169</v>
      </c>
      <c r="D131" s="4" t="s">
        <v>119</v>
      </c>
      <c r="E131" s="7">
        <v>1</v>
      </c>
      <c r="F131" s="4" t="s">
        <v>108</v>
      </c>
      <c r="G131" s="4" t="s">
        <v>170</v>
      </c>
      <c r="H131" s="4">
        <v>2006</v>
      </c>
      <c r="I131" s="4">
        <v>2011</v>
      </c>
      <c r="J131" s="4">
        <v>5</v>
      </c>
      <c r="K131" s="7">
        <v>0</v>
      </c>
      <c r="L131" s="4" t="s">
        <v>250</v>
      </c>
      <c r="M131" s="4" t="s">
        <v>64</v>
      </c>
      <c r="N131" s="4" t="s">
        <v>110</v>
      </c>
      <c r="O131" s="5" t="s">
        <v>110</v>
      </c>
      <c r="P131" s="4" t="s">
        <v>110</v>
      </c>
      <c r="Q131" s="6">
        <v>2</v>
      </c>
    </row>
    <row r="132" spans="1:17" x14ac:dyDescent="0.35">
      <c r="A132" s="4">
        <v>2012</v>
      </c>
      <c r="B132" s="10">
        <v>2</v>
      </c>
      <c r="C132" s="4" t="s">
        <v>169</v>
      </c>
      <c r="D132" s="4" t="s">
        <v>67</v>
      </c>
      <c r="E132" s="7">
        <v>1</v>
      </c>
      <c r="F132" s="4" t="s">
        <v>108</v>
      </c>
      <c r="G132" s="4" t="s">
        <v>170</v>
      </c>
      <c r="H132" s="4">
        <v>2006</v>
      </c>
      <c r="I132" s="4">
        <v>2011</v>
      </c>
      <c r="J132" s="4">
        <v>5</v>
      </c>
      <c r="K132" s="7">
        <v>0</v>
      </c>
      <c r="L132" s="4" t="s">
        <v>250</v>
      </c>
      <c r="M132" s="4" t="s">
        <v>64</v>
      </c>
      <c r="N132" s="4" t="s">
        <v>110</v>
      </c>
      <c r="O132" s="5" t="s">
        <v>110</v>
      </c>
      <c r="P132" s="4" t="s">
        <v>110</v>
      </c>
      <c r="Q132" s="6">
        <v>2</v>
      </c>
    </row>
    <row r="133" spans="1:17" x14ac:dyDescent="0.35">
      <c r="A133" s="4">
        <v>2012</v>
      </c>
      <c r="B133" s="10">
        <v>1</v>
      </c>
      <c r="C133" s="4" t="s">
        <v>169</v>
      </c>
      <c r="D133" s="4" t="s">
        <v>13</v>
      </c>
      <c r="E133" s="7">
        <v>1</v>
      </c>
      <c r="F133" s="4" t="s">
        <v>108</v>
      </c>
      <c r="G133" s="4" t="s">
        <v>170</v>
      </c>
      <c r="H133" s="4">
        <v>2006</v>
      </c>
      <c r="I133" s="4">
        <v>2011</v>
      </c>
      <c r="J133" s="4">
        <v>5</v>
      </c>
      <c r="K133" s="7">
        <v>20</v>
      </c>
      <c r="L133" s="4" t="s">
        <v>250</v>
      </c>
      <c r="M133" s="4" t="s">
        <v>64</v>
      </c>
      <c r="N133" s="4" t="s">
        <v>110</v>
      </c>
      <c r="O133" s="5" t="s">
        <v>110</v>
      </c>
      <c r="P133" s="4" t="s">
        <v>110</v>
      </c>
      <c r="Q133" s="6">
        <v>2</v>
      </c>
    </row>
    <row r="134" spans="1:17" x14ac:dyDescent="0.35">
      <c r="A134" s="4">
        <v>2012</v>
      </c>
      <c r="B134" s="10">
        <v>1</v>
      </c>
      <c r="C134" s="4" t="s">
        <v>169</v>
      </c>
      <c r="D134" s="4" t="s">
        <v>171</v>
      </c>
      <c r="E134" s="7">
        <v>1</v>
      </c>
      <c r="F134" s="4" t="s">
        <v>108</v>
      </c>
      <c r="G134" s="4" t="s">
        <v>170</v>
      </c>
      <c r="H134" s="4">
        <v>2006</v>
      </c>
      <c r="I134" s="4">
        <v>2011</v>
      </c>
      <c r="J134" s="4">
        <v>5</v>
      </c>
      <c r="K134" s="7">
        <v>0</v>
      </c>
      <c r="L134" s="4" t="s">
        <v>250</v>
      </c>
      <c r="M134" s="4" t="s">
        <v>64</v>
      </c>
      <c r="N134" s="4" t="s">
        <v>110</v>
      </c>
      <c r="O134" s="5" t="s">
        <v>110</v>
      </c>
      <c r="P134" s="4" t="s">
        <v>110</v>
      </c>
      <c r="Q134" s="6">
        <v>2</v>
      </c>
    </row>
    <row r="135" spans="1:17" x14ac:dyDescent="0.35">
      <c r="A135" s="4">
        <v>2012</v>
      </c>
      <c r="B135" s="10">
        <v>1</v>
      </c>
      <c r="C135" s="4" t="s">
        <v>169</v>
      </c>
      <c r="D135" s="4" t="s">
        <v>107</v>
      </c>
      <c r="E135" s="7">
        <v>1</v>
      </c>
      <c r="F135" s="4" t="s">
        <v>108</v>
      </c>
      <c r="G135" s="4" t="s">
        <v>170</v>
      </c>
      <c r="H135" s="4">
        <v>2006</v>
      </c>
      <c r="I135" s="4">
        <v>2011</v>
      </c>
      <c r="J135" s="4">
        <v>5</v>
      </c>
      <c r="K135" s="7">
        <v>20</v>
      </c>
      <c r="L135" s="4" t="s">
        <v>250</v>
      </c>
      <c r="M135" s="4" t="s">
        <v>64</v>
      </c>
      <c r="N135" s="4" t="s">
        <v>110</v>
      </c>
      <c r="O135" s="5" t="s">
        <v>110</v>
      </c>
      <c r="P135" s="4" t="s">
        <v>110</v>
      </c>
      <c r="Q135" s="6">
        <v>2</v>
      </c>
    </row>
    <row r="136" spans="1:17" x14ac:dyDescent="0.35">
      <c r="A136" s="4">
        <v>2012</v>
      </c>
      <c r="B136" s="10">
        <v>1</v>
      </c>
      <c r="C136" s="4" t="s">
        <v>169</v>
      </c>
      <c r="D136" s="4" t="s">
        <v>75</v>
      </c>
      <c r="E136" s="7">
        <v>1</v>
      </c>
      <c r="F136" s="4" t="s">
        <v>108</v>
      </c>
      <c r="G136" s="4" t="s">
        <v>170</v>
      </c>
      <c r="H136" s="4">
        <v>2006</v>
      </c>
      <c r="I136" s="4">
        <v>2011</v>
      </c>
      <c r="J136" s="4">
        <v>5</v>
      </c>
      <c r="K136" s="7">
        <v>0</v>
      </c>
      <c r="L136" s="4" t="s">
        <v>250</v>
      </c>
      <c r="M136" s="4" t="s">
        <v>64</v>
      </c>
      <c r="N136" s="4" t="s">
        <v>110</v>
      </c>
      <c r="O136" s="5" t="s">
        <v>110</v>
      </c>
      <c r="P136" s="4" t="s">
        <v>110</v>
      </c>
      <c r="Q136" s="6">
        <v>2</v>
      </c>
    </row>
    <row r="137" spans="1:17" x14ac:dyDescent="0.35">
      <c r="A137" s="4">
        <v>2012</v>
      </c>
      <c r="B137" s="10">
        <v>1</v>
      </c>
      <c r="C137" s="4" t="s">
        <v>169</v>
      </c>
      <c r="D137" s="4" t="s">
        <v>7</v>
      </c>
      <c r="E137" s="7">
        <v>1</v>
      </c>
      <c r="F137" s="4" t="s">
        <v>108</v>
      </c>
      <c r="G137" s="4" t="s">
        <v>170</v>
      </c>
      <c r="H137" s="4">
        <v>2006</v>
      </c>
      <c r="I137" s="4">
        <v>2011</v>
      </c>
      <c r="J137" s="4">
        <v>5</v>
      </c>
      <c r="K137" s="7">
        <v>20</v>
      </c>
      <c r="L137" s="4" t="s">
        <v>250</v>
      </c>
      <c r="M137" s="4" t="s">
        <v>64</v>
      </c>
      <c r="N137" s="4" t="s">
        <v>110</v>
      </c>
      <c r="O137" s="5" t="s">
        <v>110</v>
      </c>
      <c r="P137" s="4" t="s">
        <v>110</v>
      </c>
      <c r="Q137" s="6">
        <v>2</v>
      </c>
    </row>
    <row r="138" spans="1:17" x14ac:dyDescent="0.35">
      <c r="A138" s="4">
        <v>2012</v>
      </c>
      <c r="B138" s="10">
        <v>2</v>
      </c>
      <c r="C138" s="4" t="s">
        <v>169</v>
      </c>
      <c r="D138" s="4" t="s">
        <v>127</v>
      </c>
      <c r="E138" s="7">
        <v>1</v>
      </c>
      <c r="F138" s="4" t="s">
        <v>108</v>
      </c>
      <c r="G138" s="4" t="s">
        <v>170</v>
      </c>
      <c r="H138" s="4">
        <v>2006</v>
      </c>
      <c r="I138" s="4">
        <v>2011</v>
      </c>
      <c r="J138" s="4">
        <v>5</v>
      </c>
      <c r="K138" s="7">
        <v>0</v>
      </c>
      <c r="L138" s="4" t="s">
        <v>250</v>
      </c>
      <c r="M138" s="4" t="s">
        <v>64</v>
      </c>
      <c r="N138" s="4" t="s">
        <v>110</v>
      </c>
      <c r="O138" s="5" t="s">
        <v>110</v>
      </c>
      <c r="P138" s="4" t="s">
        <v>110</v>
      </c>
      <c r="Q138" s="6">
        <v>2</v>
      </c>
    </row>
    <row r="139" spans="1:17" x14ac:dyDescent="0.35">
      <c r="A139" s="4">
        <v>2012</v>
      </c>
      <c r="B139" s="10">
        <v>1</v>
      </c>
      <c r="C139" s="4" t="s">
        <v>169</v>
      </c>
      <c r="D139" s="4" t="s">
        <v>106</v>
      </c>
      <c r="E139" s="7">
        <v>1</v>
      </c>
      <c r="F139" s="4" t="s">
        <v>108</v>
      </c>
      <c r="G139" s="4" t="s">
        <v>170</v>
      </c>
      <c r="H139" s="4">
        <v>2006</v>
      </c>
      <c r="I139" s="4">
        <v>2011</v>
      </c>
      <c r="J139" s="4">
        <v>5</v>
      </c>
      <c r="K139" s="7">
        <v>0</v>
      </c>
      <c r="L139" s="4" t="s">
        <v>250</v>
      </c>
      <c r="M139" s="4" t="s">
        <v>64</v>
      </c>
      <c r="N139" s="4" t="s">
        <v>110</v>
      </c>
      <c r="O139" s="5" t="s">
        <v>110</v>
      </c>
      <c r="P139" s="4" t="s">
        <v>110</v>
      </c>
      <c r="Q139" s="6">
        <v>2</v>
      </c>
    </row>
    <row r="140" spans="1:17" x14ac:dyDescent="0.35">
      <c r="A140" s="4">
        <v>2012</v>
      </c>
      <c r="B140" s="10">
        <v>2</v>
      </c>
      <c r="C140" s="4" t="s">
        <v>169</v>
      </c>
      <c r="D140" s="4" t="s">
        <v>127</v>
      </c>
      <c r="E140" s="7">
        <v>1</v>
      </c>
      <c r="F140" s="4" t="s">
        <v>108</v>
      </c>
      <c r="G140" s="4" t="s">
        <v>170</v>
      </c>
      <c r="H140" s="4">
        <v>2011</v>
      </c>
      <c r="I140" s="4">
        <v>2013</v>
      </c>
      <c r="J140" s="4">
        <v>2</v>
      </c>
      <c r="K140" s="7">
        <v>100</v>
      </c>
      <c r="L140" s="4" t="s">
        <v>250</v>
      </c>
      <c r="M140" s="4" t="s">
        <v>64</v>
      </c>
      <c r="N140" s="4" t="s">
        <v>110</v>
      </c>
      <c r="O140" s="5" t="s">
        <v>110</v>
      </c>
      <c r="P140" s="4" t="s">
        <v>110</v>
      </c>
      <c r="Q140" s="6">
        <v>2</v>
      </c>
    </row>
    <row r="141" spans="1:17" x14ac:dyDescent="0.35">
      <c r="A141" s="4">
        <v>2012</v>
      </c>
      <c r="B141" s="10">
        <v>2</v>
      </c>
      <c r="C141" s="4" t="s">
        <v>40</v>
      </c>
      <c r="D141" s="4" t="s">
        <v>87</v>
      </c>
      <c r="E141" s="7">
        <v>2</v>
      </c>
      <c r="F141" s="4" t="s">
        <v>361</v>
      </c>
      <c r="G141" s="4" t="s">
        <v>72</v>
      </c>
      <c r="H141" s="4">
        <v>2004</v>
      </c>
      <c r="I141" s="4">
        <v>2009</v>
      </c>
      <c r="J141" s="4">
        <v>6</v>
      </c>
      <c r="K141" s="7">
        <v>80</v>
      </c>
      <c r="L141" s="4" t="s">
        <v>250</v>
      </c>
      <c r="M141" s="4" t="s">
        <v>82</v>
      </c>
      <c r="N141" s="4" t="s">
        <v>110</v>
      </c>
      <c r="O141" s="5" t="s">
        <v>110</v>
      </c>
      <c r="P141" s="4" t="s">
        <v>110</v>
      </c>
      <c r="Q141" s="6">
        <v>2</v>
      </c>
    </row>
    <row r="142" spans="1:17" x14ac:dyDescent="0.35">
      <c r="A142" s="4">
        <v>2012</v>
      </c>
      <c r="B142" s="10">
        <v>2</v>
      </c>
      <c r="C142" s="4" t="s">
        <v>40</v>
      </c>
      <c r="D142" s="4" t="s">
        <v>172</v>
      </c>
      <c r="E142" s="7">
        <v>2</v>
      </c>
      <c r="F142" s="4" t="s">
        <v>361</v>
      </c>
      <c r="G142" s="4" t="s">
        <v>72</v>
      </c>
      <c r="H142" s="4">
        <v>2004</v>
      </c>
      <c r="I142" s="4">
        <v>2009</v>
      </c>
      <c r="J142" s="4">
        <v>6</v>
      </c>
      <c r="K142" s="7">
        <v>80</v>
      </c>
      <c r="L142" s="4" t="s">
        <v>250</v>
      </c>
      <c r="M142" s="4" t="s">
        <v>82</v>
      </c>
      <c r="N142" s="4" t="s">
        <v>110</v>
      </c>
      <c r="O142" s="5" t="s">
        <v>110</v>
      </c>
      <c r="P142" s="4" t="s">
        <v>110</v>
      </c>
      <c r="Q142" s="6">
        <v>2</v>
      </c>
    </row>
    <row r="143" spans="1:17" x14ac:dyDescent="0.35">
      <c r="A143" s="4">
        <v>2012</v>
      </c>
      <c r="B143" s="10">
        <v>2</v>
      </c>
      <c r="C143" s="4" t="s">
        <v>40</v>
      </c>
      <c r="D143" s="4" t="s">
        <v>154</v>
      </c>
      <c r="E143" s="7">
        <v>2</v>
      </c>
      <c r="F143" s="4" t="s">
        <v>361</v>
      </c>
      <c r="G143" s="4" t="s">
        <v>72</v>
      </c>
      <c r="H143" s="4">
        <v>2004</v>
      </c>
      <c r="I143" s="4">
        <v>2009</v>
      </c>
      <c r="J143" s="4">
        <v>6</v>
      </c>
      <c r="K143" s="7">
        <v>100</v>
      </c>
      <c r="L143" s="4" t="s">
        <v>250</v>
      </c>
      <c r="M143" s="4" t="s">
        <v>82</v>
      </c>
      <c r="N143" s="4" t="s">
        <v>110</v>
      </c>
      <c r="O143" s="5" t="s">
        <v>110</v>
      </c>
      <c r="P143" s="4" t="s">
        <v>110</v>
      </c>
      <c r="Q143" s="6">
        <v>2</v>
      </c>
    </row>
    <row r="144" spans="1:17" x14ac:dyDescent="0.35">
      <c r="A144" s="4">
        <v>2012</v>
      </c>
      <c r="B144" s="10">
        <v>2</v>
      </c>
      <c r="C144" s="4" t="s">
        <v>40</v>
      </c>
      <c r="D144" s="4" t="s">
        <v>154</v>
      </c>
      <c r="E144" s="7">
        <v>1</v>
      </c>
      <c r="F144" s="4" t="s">
        <v>361</v>
      </c>
      <c r="G144" s="4" t="s">
        <v>72</v>
      </c>
      <c r="H144" s="4">
        <v>2004</v>
      </c>
      <c r="I144" s="4">
        <v>2009</v>
      </c>
      <c r="J144" s="4">
        <v>6</v>
      </c>
      <c r="K144" s="7">
        <v>80</v>
      </c>
      <c r="L144" s="4" t="s">
        <v>250</v>
      </c>
      <c r="M144" s="4" t="s">
        <v>82</v>
      </c>
      <c r="N144" s="4" t="s">
        <v>110</v>
      </c>
      <c r="O144" s="5" t="s">
        <v>110</v>
      </c>
      <c r="P144" s="4" t="s">
        <v>110</v>
      </c>
      <c r="Q144" s="6">
        <v>2</v>
      </c>
    </row>
    <row r="145" spans="1:17" x14ac:dyDescent="0.35">
      <c r="A145" s="4">
        <v>2012</v>
      </c>
      <c r="B145" s="10">
        <v>2</v>
      </c>
      <c r="C145" s="4" t="s">
        <v>40</v>
      </c>
      <c r="D145" s="4" t="s">
        <v>173</v>
      </c>
      <c r="E145" s="7">
        <v>1</v>
      </c>
      <c r="F145" s="4" t="s">
        <v>361</v>
      </c>
      <c r="G145" s="4" t="s">
        <v>72</v>
      </c>
      <c r="H145" s="4">
        <v>2004</v>
      </c>
      <c r="I145" s="4">
        <v>2009</v>
      </c>
      <c r="J145" s="4">
        <v>6</v>
      </c>
      <c r="K145" s="7">
        <v>100</v>
      </c>
      <c r="L145" s="4" t="s">
        <v>250</v>
      </c>
      <c r="M145" s="4" t="s">
        <v>82</v>
      </c>
      <c r="N145" s="4" t="s">
        <v>110</v>
      </c>
      <c r="O145" s="5" t="s">
        <v>110</v>
      </c>
      <c r="P145" s="4" t="s">
        <v>110</v>
      </c>
      <c r="Q145" s="6">
        <v>2</v>
      </c>
    </row>
    <row r="146" spans="1:17" x14ac:dyDescent="0.35">
      <c r="A146" s="4">
        <v>2015</v>
      </c>
      <c r="B146" s="10">
        <v>3</v>
      </c>
      <c r="C146" s="4" t="s">
        <v>41</v>
      </c>
      <c r="D146" s="4" t="s">
        <v>174</v>
      </c>
      <c r="E146" s="7">
        <v>1</v>
      </c>
      <c r="F146" s="4" t="s">
        <v>361</v>
      </c>
      <c r="G146" s="4" t="s">
        <v>160</v>
      </c>
      <c r="H146" s="4">
        <v>2009</v>
      </c>
      <c r="I146" s="4">
        <v>2011</v>
      </c>
      <c r="J146" s="4">
        <v>3</v>
      </c>
      <c r="K146" s="7">
        <v>65.12</v>
      </c>
      <c r="L146" s="4" t="s">
        <v>251</v>
      </c>
      <c r="M146" s="4" t="s">
        <v>82</v>
      </c>
      <c r="N146" s="4" t="s">
        <v>250</v>
      </c>
      <c r="O146" s="5" t="s">
        <v>250</v>
      </c>
      <c r="P146" s="4" t="s">
        <v>250</v>
      </c>
      <c r="Q146" s="6">
        <v>1</v>
      </c>
    </row>
    <row r="147" spans="1:17" x14ac:dyDescent="0.35">
      <c r="A147" s="4">
        <v>2015</v>
      </c>
      <c r="B147" s="10">
        <v>3</v>
      </c>
      <c r="C147" s="4" t="s">
        <v>41</v>
      </c>
      <c r="D147" s="4" t="s">
        <v>175</v>
      </c>
      <c r="E147" s="7">
        <v>1</v>
      </c>
      <c r="F147" s="4" t="s">
        <v>361</v>
      </c>
      <c r="G147" s="4" t="s">
        <v>160</v>
      </c>
      <c r="H147" s="4">
        <v>2009</v>
      </c>
      <c r="I147" s="4">
        <v>2011</v>
      </c>
      <c r="J147" s="4">
        <v>3</v>
      </c>
      <c r="K147" s="7">
        <v>71.760000000000005</v>
      </c>
      <c r="L147" s="4" t="s">
        <v>250</v>
      </c>
      <c r="M147" s="4" t="s">
        <v>82</v>
      </c>
      <c r="N147" s="4" t="s">
        <v>250</v>
      </c>
      <c r="O147" s="5" t="s">
        <v>250</v>
      </c>
      <c r="P147" s="4" t="s">
        <v>250</v>
      </c>
      <c r="Q147" s="6">
        <v>1</v>
      </c>
    </row>
    <row r="148" spans="1:17" x14ac:dyDescent="0.35">
      <c r="A148" s="4">
        <v>2015</v>
      </c>
      <c r="B148" s="10">
        <v>3</v>
      </c>
      <c r="C148" s="4" t="s">
        <v>41</v>
      </c>
      <c r="D148" s="4" t="s">
        <v>174</v>
      </c>
      <c r="E148" s="7">
        <v>1</v>
      </c>
      <c r="F148" s="4" t="s">
        <v>361</v>
      </c>
      <c r="G148" s="4" t="s">
        <v>160</v>
      </c>
      <c r="H148" s="4">
        <v>2009</v>
      </c>
      <c r="I148" s="4">
        <v>2011</v>
      </c>
      <c r="J148" s="4">
        <v>3</v>
      </c>
      <c r="K148" s="7">
        <v>27.59</v>
      </c>
      <c r="L148" s="4" t="s">
        <v>250</v>
      </c>
      <c r="M148" s="4" t="s">
        <v>82</v>
      </c>
      <c r="N148" s="4" t="s">
        <v>250</v>
      </c>
      <c r="O148" s="5" t="s">
        <v>250</v>
      </c>
      <c r="P148" s="4" t="s">
        <v>250</v>
      </c>
      <c r="Q148" s="6">
        <v>3</v>
      </c>
    </row>
    <row r="149" spans="1:17" x14ac:dyDescent="0.35">
      <c r="A149" s="4">
        <v>2015</v>
      </c>
      <c r="B149" s="10">
        <v>3</v>
      </c>
      <c r="C149" s="4" t="s">
        <v>41</v>
      </c>
      <c r="D149" s="4" t="s">
        <v>175</v>
      </c>
      <c r="E149" s="7">
        <v>2</v>
      </c>
      <c r="F149" s="4" t="s">
        <v>361</v>
      </c>
      <c r="G149" s="4" t="s">
        <v>160</v>
      </c>
      <c r="H149" s="4">
        <v>2009</v>
      </c>
      <c r="I149" s="4">
        <v>2011</v>
      </c>
      <c r="J149" s="4">
        <v>3</v>
      </c>
      <c r="K149" s="7">
        <v>72.36</v>
      </c>
      <c r="L149" s="4" t="s">
        <v>250</v>
      </c>
      <c r="M149" s="4" t="s">
        <v>82</v>
      </c>
      <c r="N149" s="4" t="s">
        <v>250</v>
      </c>
      <c r="O149" s="5" t="s">
        <v>250</v>
      </c>
      <c r="P149" s="4" t="s">
        <v>250</v>
      </c>
      <c r="Q149" s="6">
        <v>3</v>
      </c>
    </row>
    <row r="150" spans="1:17" x14ac:dyDescent="0.35">
      <c r="A150" s="4">
        <v>2015</v>
      </c>
      <c r="B150" s="10">
        <v>2</v>
      </c>
      <c r="C150" s="4" t="s">
        <v>42</v>
      </c>
      <c r="D150" s="4" t="s">
        <v>176</v>
      </c>
      <c r="E150" s="7">
        <v>2</v>
      </c>
      <c r="F150" s="4" t="s">
        <v>177</v>
      </c>
      <c r="G150" s="4" t="s">
        <v>180</v>
      </c>
      <c r="H150" s="4">
        <v>2004</v>
      </c>
      <c r="I150" s="4">
        <v>2008</v>
      </c>
      <c r="J150" s="4">
        <v>2</v>
      </c>
      <c r="K150" s="7" t="s">
        <v>250</v>
      </c>
      <c r="L150" s="4">
        <v>56.25</v>
      </c>
      <c r="M150" s="4" t="s">
        <v>82</v>
      </c>
      <c r="N150" s="4" t="s">
        <v>178</v>
      </c>
      <c r="O150" s="5">
        <v>3</v>
      </c>
      <c r="P150" s="4">
        <v>2</v>
      </c>
      <c r="Q150" s="6">
        <v>2</v>
      </c>
    </row>
    <row r="151" spans="1:17" x14ac:dyDescent="0.35">
      <c r="A151" s="4">
        <v>2015</v>
      </c>
      <c r="B151" s="10">
        <v>2</v>
      </c>
      <c r="C151" s="4" t="s">
        <v>42</v>
      </c>
      <c r="D151" s="4" t="s">
        <v>176</v>
      </c>
      <c r="E151" s="7">
        <v>2</v>
      </c>
      <c r="F151" s="4" t="s">
        <v>177</v>
      </c>
      <c r="G151" s="4" t="s">
        <v>180</v>
      </c>
      <c r="H151" s="4">
        <v>2004</v>
      </c>
      <c r="I151" s="4">
        <v>2008</v>
      </c>
      <c r="J151" s="4">
        <v>2</v>
      </c>
      <c r="K151" s="7" t="s">
        <v>250</v>
      </c>
      <c r="L151" s="4">
        <v>33.340000000000003</v>
      </c>
      <c r="M151" s="4" t="s">
        <v>82</v>
      </c>
      <c r="N151" s="4" t="s">
        <v>179</v>
      </c>
      <c r="O151" s="5">
        <v>2</v>
      </c>
      <c r="P151" s="4">
        <v>2</v>
      </c>
      <c r="Q151" s="6">
        <v>2</v>
      </c>
    </row>
    <row r="152" spans="1:17" x14ac:dyDescent="0.35">
      <c r="A152" s="4">
        <v>2015</v>
      </c>
      <c r="B152" s="10">
        <v>3</v>
      </c>
      <c r="C152" s="4" t="s">
        <v>42</v>
      </c>
      <c r="D152" s="4" t="s">
        <v>176</v>
      </c>
      <c r="E152" s="7">
        <v>2</v>
      </c>
      <c r="F152" s="4" t="s">
        <v>177</v>
      </c>
      <c r="G152" s="4" t="s">
        <v>181</v>
      </c>
      <c r="H152" s="4">
        <v>2009</v>
      </c>
      <c r="I152" s="4">
        <v>2014</v>
      </c>
      <c r="J152" s="4">
        <v>6</v>
      </c>
      <c r="K152" s="7" t="s">
        <v>250</v>
      </c>
      <c r="L152" s="7">
        <v>52.5</v>
      </c>
      <c r="M152" s="4" t="s">
        <v>82</v>
      </c>
      <c r="N152" s="4" t="s">
        <v>178</v>
      </c>
      <c r="O152" s="5">
        <v>3</v>
      </c>
      <c r="P152" s="4">
        <v>2</v>
      </c>
      <c r="Q152" s="6">
        <v>2</v>
      </c>
    </row>
    <row r="153" spans="1:17" x14ac:dyDescent="0.35">
      <c r="A153" s="4">
        <v>2015</v>
      </c>
      <c r="B153" s="10">
        <v>3</v>
      </c>
      <c r="C153" s="4" t="s">
        <v>42</v>
      </c>
      <c r="D153" s="4" t="s">
        <v>176</v>
      </c>
      <c r="E153" s="7">
        <v>2</v>
      </c>
      <c r="F153" s="4" t="s">
        <v>177</v>
      </c>
      <c r="G153" s="4" t="s">
        <v>182</v>
      </c>
      <c r="H153" s="4">
        <v>2009</v>
      </c>
      <c r="I153" s="4">
        <v>2014</v>
      </c>
      <c r="J153" s="4">
        <v>6</v>
      </c>
      <c r="K153" s="7" t="s">
        <v>250</v>
      </c>
      <c r="L153" s="7">
        <v>64.400000000000006</v>
      </c>
      <c r="M153" s="4" t="s">
        <v>82</v>
      </c>
      <c r="N153" s="4" t="s">
        <v>178</v>
      </c>
      <c r="O153" s="5">
        <v>3</v>
      </c>
      <c r="P153" s="4">
        <v>2</v>
      </c>
      <c r="Q153" s="6">
        <v>2</v>
      </c>
    </row>
    <row r="154" spans="1:17" x14ac:dyDescent="0.35">
      <c r="A154" s="4">
        <v>2015</v>
      </c>
      <c r="B154" s="10">
        <v>3</v>
      </c>
      <c r="C154" s="4" t="s">
        <v>42</v>
      </c>
      <c r="D154" s="4" t="s">
        <v>176</v>
      </c>
      <c r="E154" s="7">
        <v>2</v>
      </c>
      <c r="F154" s="4" t="s">
        <v>177</v>
      </c>
      <c r="G154" s="4" t="s">
        <v>180</v>
      </c>
      <c r="H154" s="4">
        <v>2009</v>
      </c>
      <c r="I154" s="4">
        <v>2014</v>
      </c>
      <c r="J154" s="4">
        <v>6</v>
      </c>
      <c r="K154" s="7" t="s">
        <v>250</v>
      </c>
      <c r="L154" s="7">
        <v>66.900000000000006</v>
      </c>
      <c r="M154" s="4" t="s">
        <v>82</v>
      </c>
      <c r="N154" s="4" t="s">
        <v>178</v>
      </c>
      <c r="O154" s="5">
        <v>3</v>
      </c>
      <c r="P154" s="4">
        <v>2</v>
      </c>
      <c r="Q154" s="6">
        <v>2</v>
      </c>
    </row>
    <row r="155" spans="1:17" x14ac:dyDescent="0.35">
      <c r="A155" s="4">
        <v>2015</v>
      </c>
      <c r="B155" s="10">
        <v>3</v>
      </c>
      <c r="C155" s="4" t="s">
        <v>42</v>
      </c>
      <c r="D155" s="4" t="s">
        <v>176</v>
      </c>
      <c r="E155" s="7">
        <v>2</v>
      </c>
      <c r="F155" s="4" t="s">
        <v>177</v>
      </c>
      <c r="G155" s="4" t="s">
        <v>183</v>
      </c>
      <c r="H155" s="4">
        <v>2009</v>
      </c>
      <c r="I155" s="4">
        <v>2014</v>
      </c>
      <c r="J155" s="4">
        <v>6</v>
      </c>
      <c r="K155" s="7" t="s">
        <v>250</v>
      </c>
      <c r="L155" s="7">
        <v>90.3</v>
      </c>
      <c r="M155" s="4" t="s">
        <v>82</v>
      </c>
      <c r="N155" s="4" t="s">
        <v>178</v>
      </c>
      <c r="O155" s="5">
        <v>3</v>
      </c>
      <c r="P155" s="4">
        <v>2</v>
      </c>
      <c r="Q155" s="6">
        <v>2</v>
      </c>
    </row>
    <row r="156" spans="1:17" x14ac:dyDescent="0.35">
      <c r="A156" s="4">
        <v>2015</v>
      </c>
      <c r="B156" s="10">
        <v>3</v>
      </c>
      <c r="C156" s="4" t="s">
        <v>42</v>
      </c>
      <c r="D156" s="4" t="s">
        <v>176</v>
      </c>
      <c r="E156" s="7">
        <v>2</v>
      </c>
      <c r="F156" s="4" t="s">
        <v>360</v>
      </c>
      <c r="G156" s="4" t="s">
        <v>184</v>
      </c>
      <c r="H156" s="4">
        <v>2009</v>
      </c>
      <c r="I156" s="4">
        <v>2014</v>
      </c>
      <c r="J156" s="4">
        <v>6</v>
      </c>
      <c r="K156" s="7" t="s">
        <v>250</v>
      </c>
      <c r="L156" s="7">
        <v>69.2</v>
      </c>
      <c r="M156" s="4" t="s">
        <v>82</v>
      </c>
      <c r="N156" s="4" t="s">
        <v>178</v>
      </c>
      <c r="O156" s="5">
        <v>3</v>
      </c>
      <c r="P156" s="4">
        <v>2</v>
      </c>
      <c r="Q156" s="6">
        <v>2</v>
      </c>
    </row>
    <row r="157" spans="1:17" x14ac:dyDescent="0.35">
      <c r="A157" s="4">
        <v>2015</v>
      </c>
      <c r="B157" s="10">
        <v>3</v>
      </c>
      <c r="C157" s="4" t="s">
        <v>42</v>
      </c>
      <c r="D157" s="4" t="s">
        <v>176</v>
      </c>
      <c r="E157" s="7">
        <v>2</v>
      </c>
      <c r="F157" s="4" t="s">
        <v>360</v>
      </c>
      <c r="G157" s="4" t="s">
        <v>185</v>
      </c>
      <c r="H157" s="4">
        <v>2009</v>
      </c>
      <c r="I157" s="4">
        <v>2014</v>
      </c>
      <c r="J157" s="4">
        <v>6</v>
      </c>
      <c r="K157" s="7" t="s">
        <v>250</v>
      </c>
      <c r="L157" s="7">
        <v>50.3</v>
      </c>
      <c r="M157" s="4" t="s">
        <v>82</v>
      </c>
      <c r="N157" s="4" t="s">
        <v>178</v>
      </c>
      <c r="O157" s="5">
        <v>3</v>
      </c>
      <c r="P157" s="4">
        <v>2</v>
      </c>
      <c r="Q157" s="6">
        <v>2</v>
      </c>
    </row>
    <row r="158" spans="1:17" x14ac:dyDescent="0.35">
      <c r="A158" s="4">
        <v>2015</v>
      </c>
      <c r="B158" s="10">
        <v>3</v>
      </c>
      <c r="C158" s="4" t="s">
        <v>42</v>
      </c>
      <c r="D158" s="4" t="s">
        <v>176</v>
      </c>
      <c r="E158" s="7">
        <v>2</v>
      </c>
      <c r="F158" s="4" t="s">
        <v>360</v>
      </c>
      <c r="G158" s="4" t="s">
        <v>186</v>
      </c>
      <c r="H158" s="4">
        <v>2009</v>
      </c>
      <c r="I158" s="4">
        <v>2014</v>
      </c>
      <c r="J158" s="4">
        <v>6</v>
      </c>
      <c r="K158" s="7" t="s">
        <v>250</v>
      </c>
      <c r="L158" s="7">
        <v>42.9</v>
      </c>
      <c r="M158" s="4" t="s">
        <v>82</v>
      </c>
      <c r="N158" s="4" t="s">
        <v>178</v>
      </c>
      <c r="O158" s="5">
        <v>3</v>
      </c>
      <c r="P158" s="4">
        <v>2</v>
      </c>
      <c r="Q158" s="6">
        <v>2</v>
      </c>
    </row>
    <row r="159" spans="1:17" x14ac:dyDescent="0.35">
      <c r="A159" s="4">
        <v>2015</v>
      </c>
      <c r="B159" s="10">
        <v>3</v>
      </c>
      <c r="C159" s="4" t="s">
        <v>42</v>
      </c>
      <c r="D159" s="4" t="s">
        <v>176</v>
      </c>
      <c r="E159" s="7">
        <v>2</v>
      </c>
      <c r="F159" s="4" t="s">
        <v>177</v>
      </c>
      <c r="G159" s="4" t="s">
        <v>181</v>
      </c>
      <c r="H159" s="4">
        <v>2009</v>
      </c>
      <c r="I159" s="4">
        <v>2014</v>
      </c>
      <c r="J159" s="4">
        <v>6</v>
      </c>
      <c r="K159" s="7" t="s">
        <v>250</v>
      </c>
      <c r="L159" s="7">
        <v>38.299999999999997</v>
      </c>
      <c r="M159" s="4" t="s">
        <v>82</v>
      </c>
      <c r="N159" s="4" t="s">
        <v>179</v>
      </c>
      <c r="O159" s="5">
        <v>2</v>
      </c>
      <c r="P159" s="4">
        <v>2</v>
      </c>
      <c r="Q159" s="6">
        <v>2</v>
      </c>
    </row>
    <row r="160" spans="1:17" x14ac:dyDescent="0.35">
      <c r="A160" s="4">
        <v>2015</v>
      </c>
      <c r="B160" s="10">
        <v>3</v>
      </c>
      <c r="C160" s="4" t="s">
        <v>42</v>
      </c>
      <c r="D160" s="4" t="s">
        <v>176</v>
      </c>
      <c r="E160" s="7">
        <v>2</v>
      </c>
      <c r="F160" s="4" t="s">
        <v>177</v>
      </c>
      <c r="G160" s="4" t="s">
        <v>182</v>
      </c>
      <c r="H160" s="4">
        <v>2009</v>
      </c>
      <c r="I160" s="4">
        <v>2014</v>
      </c>
      <c r="J160" s="4">
        <v>6</v>
      </c>
      <c r="K160" s="7" t="s">
        <v>250</v>
      </c>
      <c r="L160" s="7">
        <v>50.1</v>
      </c>
      <c r="M160" s="4" t="s">
        <v>82</v>
      </c>
      <c r="N160" s="4" t="s">
        <v>179</v>
      </c>
      <c r="O160" s="5">
        <v>2</v>
      </c>
      <c r="P160" s="4">
        <v>2</v>
      </c>
      <c r="Q160" s="6">
        <v>2</v>
      </c>
    </row>
    <row r="161" spans="1:17" x14ac:dyDescent="0.35">
      <c r="A161" s="4">
        <v>2015</v>
      </c>
      <c r="B161" s="10">
        <v>3</v>
      </c>
      <c r="C161" s="4" t="s">
        <v>42</v>
      </c>
      <c r="D161" s="4" t="s">
        <v>176</v>
      </c>
      <c r="E161" s="7">
        <v>2</v>
      </c>
      <c r="F161" s="4" t="s">
        <v>177</v>
      </c>
      <c r="G161" s="4" t="s">
        <v>180</v>
      </c>
      <c r="H161" s="4">
        <v>2009</v>
      </c>
      <c r="I161" s="4">
        <v>2014</v>
      </c>
      <c r="J161" s="4">
        <v>6</v>
      </c>
      <c r="K161" s="7" t="s">
        <v>250</v>
      </c>
      <c r="L161" s="7">
        <v>59.8</v>
      </c>
      <c r="M161" s="4" t="s">
        <v>82</v>
      </c>
      <c r="N161" s="4" t="s">
        <v>179</v>
      </c>
      <c r="O161" s="5">
        <v>2</v>
      </c>
      <c r="P161" s="4">
        <v>2</v>
      </c>
      <c r="Q161" s="6">
        <v>2</v>
      </c>
    </row>
    <row r="162" spans="1:17" x14ac:dyDescent="0.35">
      <c r="A162" s="4">
        <v>2015</v>
      </c>
      <c r="B162" s="10">
        <v>3</v>
      </c>
      <c r="C162" s="4" t="s">
        <v>42</v>
      </c>
      <c r="D162" s="4" t="s">
        <v>176</v>
      </c>
      <c r="E162" s="7">
        <v>2</v>
      </c>
      <c r="F162" s="4" t="s">
        <v>177</v>
      </c>
      <c r="G162" s="4" t="s">
        <v>183</v>
      </c>
      <c r="H162" s="4">
        <v>2009</v>
      </c>
      <c r="I162" s="4">
        <v>2014</v>
      </c>
      <c r="J162" s="4">
        <v>6</v>
      </c>
      <c r="K162" s="7" t="s">
        <v>250</v>
      </c>
      <c r="L162" s="7">
        <v>90.3</v>
      </c>
      <c r="M162" s="4" t="s">
        <v>82</v>
      </c>
      <c r="N162" s="4" t="s">
        <v>179</v>
      </c>
      <c r="O162" s="5">
        <v>2</v>
      </c>
      <c r="P162" s="4">
        <v>2</v>
      </c>
      <c r="Q162" s="6">
        <v>2</v>
      </c>
    </row>
    <row r="163" spans="1:17" x14ac:dyDescent="0.35">
      <c r="A163" s="4">
        <v>2015</v>
      </c>
      <c r="B163" s="10">
        <v>3</v>
      </c>
      <c r="C163" s="4" t="s">
        <v>42</v>
      </c>
      <c r="D163" s="4" t="s">
        <v>176</v>
      </c>
      <c r="E163" s="7">
        <v>2</v>
      </c>
      <c r="F163" s="4" t="s">
        <v>360</v>
      </c>
      <c r="G163" s="4" t="s">
        <v>184</v>
      </c>
      <c r="H163" s="4">
        <v>2009</v>
      </c>
      <c r="I163" s="4">
        <v>2014</v>
      </c>
      <c r="J163" s="4">
        <v>6</v>
      </c>
      <c r="K163" s="7" t="s">
        <v>250</v>
      </c>
      <c r="L163" s="7">
        <v>69.2</v>
      </c>
      <c r="M163" s="4" t="s">
        <v>82</v>
      </c>
      <c r="N163" s="4" t="s">
        <v>179</v>
      </c>
      <c r="O163" s="5">
        <v>2</v>
      </c>
      <c r="P163" s="4">
        <v>2</v>
      </c>
      <c r="Q163" s="6">
        <v>2</v>
      </c>
    </row>
    <row r="164" spans="1:17" x14ac:dyDescent="0.35">
      <c r="A164" s="4">
        <v>2015</v>
      </c>
      <c r="B164" s="10">
        <v>3</v>
      </c>
      <c r="C164" s="4" t="s">
        <v>42</v>
      </c>
      <c r="D164" s="4" t="s">
        <v>176</v>
      </c>
      <c r="E164" s="7">
        <v>2</v>
      </c>
      <c r="F164" s="4" t="s">
        <v>360</v>
      </c>
      <c r="G164" s="4" t="s">
        <v>185</v>
      </c>
      <c r="H164" s="4">
        <v>2009</v>
      </c>
      <c r="I164" s="4">
        <v>2014</v>
      </c>
      <c r="J164" s="4">
        <v>6</v>
      </c>
      <c r="K164" s="7" t="s">
        <v>250</v>
      </c>
      <c r="L164" s="7">
        <v>33.5</v>
      </c>
      <c r="M164" s="4" t="s">
        <v>82</v>
      </c>
      <c r="N164" s="4" t="s">
        <v>179</v>
      </c>
      <c r="O164" s="5">
        <v>2</v>
      </c>
      <c r="P164" s="4">
        <v>2</v>
      </c>
      <c r="Q164" s="6">
        <v>2</v>
      </c>
    </row>
    <row r="165" spans="1:17" x14ac:dyDescent="0.35">
      <c r="A165" s="4">
        <v>2015</v>
      </c>
      <c r="B165" s="10">
        <v>3</v>
      </c>
      <c r="C165" s="4" t="s">
        <v>42</v>
      </c>
      <c r="D165" s="4" t="s">
        <v>176</v>
      </c>
      <c r="E165" s="7">
        <v>2</v>
      </c>
      <c r="F165" s="4" t="s">
        <v>360</v>
      </c>
      <c r="G165" s="4" t="s">
        <v>186</v>
      </c>
      <c r="H165" s="4">
        <v>2009</v>
      </c>
      <c r="I165" s="4">
        <v>2014</v>
      </c>
      <c r="J165" s="4">
        <v>6</v>
      </c>
      <c r="K165" s="7" t="s">
        <v>250</v>
      </c>
      <c r="L165" s="7">
        <v>19</v>
      </c>
      <c r="M165" s="4" t="s">
        <v>82</v>
      </c>
      <c r="N165" s="4" t="s">
        <v>179</v>
      </c>
      <c r="O165" s="5">
        <v>2</v>
      </c>
      <c r="P165" s="4">
        <v>2</v>
      </c>
      <c r="Q165" s="6">
        <v>2</v>
      </c>
    </row>
    <row r="166" spans="1:17" x14ac:dyDescent="0.35">
      <c r="A166" s="4">
        <v>2015</v>
      </c>
      <c r="B166" s="10">
        <v>3</v>
      </c>
      <c r="C166" s="4" t="s">
        <v>42</v>
      </c>
      <c r="D166" s="4" t="s">
        <v>176</v>
      </c>
      <c r="E166" s="7">
        <v>2</v>
      </c>
      <c r="F166" s="4" t="s">
        <v>177</v>
      </c>
      <c r="G166" s="4" t="s">
        <v>187</v>
      </c>
      <c r="H166" s="4">
        <v>2014</v>
      </c>
      <c r="I166" s="4">
        <v>2014</v>
      </c>
      <c r="J166" s="4">
        <v>1</v>
      </c>
      <c r="K166" s="7" t="s">
        <v>250</v>
      </c>
      <c r="L166" s="7">
        <f>3/7*100</f>
        <v>42.857142857142854</v>
      </c>
      <c r="M166" s="4" t="s">
        <v>196</v>
      </c>
      <c r="N166" s="4" t="s">
        <v>178</v>
      </c>
      <c r="O166" s="5">
        <v>3</v>
      </c>
      <c r="P166" s="4">
        <v>2</v>
      </c>
      <c r="Q166" s="6">
        <v>2</v>
      </c>
    </row>
    <row r="167" spans="1:17" x14ac:dyDescent="0.35">
      <c r="A167" s="4">
        <v>2015</v>
      </c>
      <c r="B167" s="10">
        <v>3</v>
      </c>
      <c r="C167" s="4" t="s">
        <v>42</v>
      </c>
      <c r="D167" s="4" t="s">
        <v>176</v>
      </c>
      <c r="E167" s="7">
        <v>2</v>
      </c>
      <c r="F167" s="4" t="s">
        <v>177</v>
      </c>
      <c r="G167" s="4" t="s">
        <v>183</v>
      </c>
      <c r="H167" s="4">
        <v>2014</v>
      </c>
      <c r="I167" s="4">
        <v>2014</v>
      </c>
      <c r="J167" s="4">
        <v>1</v>
      </c>
      <c r="K167" s="7" t="s">
        <v>250</v>
      </c>
      <c r="L167" s="7">
        <f>6/7*100</f>
        <v>85.714285714285708</v>
      </c>
      <c r="M167" s="4" t="s">
        <v>82</v>
      </c>
      <c r="N167" s="4" t="s">
        <v>178</v>
      </c>
      <c r="O167" s="5">
        <v>3</v>
      </c>
      <c r="P167" s="4">
        <v>2</v>
      </c>
      <c r="Q167" s="6">
        <v>2</v>
      </c>
    </row>
    <row r="168" spans="1:17" x14ac:dyDescent="0.35">
      <c r="A168" s="4">
        <v>2015</v>
      </c>
      <c r="B168" s="10">
        <v>3</v>
      </c>
      <c r="C168" s="4" t="s">
        <v>42</v>
      </c>
      <c r="D168" s="4" t="s">
        <v>176</v>
      </c>
      <c r="E168" s="7">
        <v>2</v>
      </c>
      <c r="F168" s="4" t="s">
        <v>177</v>
      </c>
      <c r="G168" s="4" t="s">
        <v>180</v>
      </c>
      <c r="H168" s="4">
        <v>2014</v>
      </c>
      <c r="I168" s="4">
        <v>2014</v>
      </c>
      <c r="J168" s="4">
        <v>1</v>
      </c>
      <c r="K168" s="7" t="s">
        <v>250</v>
      </c>
      <c r="L168" s="7">
        <f>5/7*100</f>
        <v>71.428571428571431</v>
      </c>
      <c r="M168" s="4" t="s">
        <v>82</v>
      </c>
      <c r="N168" s="4" t="s">
        <v>178</v>
      </c>
      <c r="O168" s="5">
        <v>3</v>
      </c>
      <c r="P168" s="4">
        <v>2</v>
      </c>
      <c r="Q168" s="6">
        <v>2</v>
      </c>
    </row>
    <row r="169" spans="1:17" x14ac:dyDescent="0.35">
      <c r="A169" s="4">
        <v>2015</v>
      </c>
      <c r="B169" s="10">
        <v>3</v>
      </c>
      <c r="C169" s="4" t="s">
        <v>42</v>
      </c>
      <c r="D169" s="4" t="s">
        <v>176</v>
      </c>
      <c r="E169" s="7">
        <v>2</v>
      </c>
      <c r="F169" s="4" t="s">
        <v>177</v>
      </c>
      <c r="G169" s="4" t="s">
        <v>188</v>
      </c>
      <c r="H169" s="4">
        <v>2014</v>
      </c>
      <c r="I169" s="4">
        <v>2014</v>
      </c>
      <c r="J169" s="4">
        <v>1</v>
      </c>
      <c r="K169" s="7" t="s">
        <v>250</v>
      </c>
      <c r="L169" s="7">
        <v>85.71</v>
      </c>
      <c r="M169" s="4" t="s">
        <v>82</v>
      </c>
      <c r="N169" s="4" t="s">
        <v>178</v>
      </c>
      <c r="O169" s="5">
        <v>3</v>
      </c>
      <c r="P169" s="4">
        <v>2</v>
      </c>
      <c r="Q169" s="6">
        <v>2</v>
      </c>
    </row>
    <row r="170" spans="1:17" x14ac:dyDescent="0.35">
      <c r="A170" s="4">
        <v>2015</v>
      </c>
      <c r="B170" s="10">
        <v>3</v>
      </c>
      <c r="C170" s="4" t="s">
        <v>42</v>
      </c>
      <c r="D170" s="4" t="s">
        <v>176</v>
      </c>
      <c r="E170" s="7">
        <v>2</v>
      </c>
      <c r="F170" s="4" t="s">
        <v>177</v>
      </c>
      <c r="G170" s="4" t="s">
        <v>181</v>
      </c>
      <c r="H170" s="4">
        <v>2014</v>
      </c>
      <c r="I170" s="4">
        <v>2014</v>
      </c>
      <c r="J170" s="4">
        <v>1</v>
      </c>
      <c r="K170" s="7" t="s">
        <v>250</v>
      </c>
      <c r="L170" s="7">
        <v>71.430000000000007</v>
      </c>
      <c r="M170" s="4" t="s">
        <v>60</v>
      </c>
      <c r="N170" s="4" t="s">
        <v>178</v>
      </c>
      <c r="O170" s="5">
        <v>3</v>
      </c>
      <c r="P170" s="4">
        <v>2</v>
      </c>
      <c r="Q170" s="6">
        <v>2</v>
      </c>
    </row>
    <row r="171" spans="1:17" x14ac:dyDescent="0.35">
      <c r="A171" s="4">
        <v>2015</v>
      </c>
      <c r="B171" s="10">
        <v>3</v>
      </c>
      <c r="C171" s="4" t="s">
        <v>42</v>
      </c>
      <c r="D171" s="4" t="s">
        <v>176</v>
      </c>
      <c r="E171" s="7">
        <v>2</v>
      </c>
      <c r="F171" s="4" t="s">
        <v>177</v>
      </c>
      <c r="G171" s="4" t="s">
        <v>189</v>
      </c>
      <c r="H171" s="4">
        <v>2014</v>
      </c>
      <c r="I171" s="4">
        <v>2014</v>
      </c>
      <c r="J171" s="4">
        <v>1</v>
      </c>
      <c r="K171" s="7" t="s">
        <v>250</v>
      </c>
      <c r="L171" s="7">
        <v>42.86</v>
      </c>
      <c r="M171" s="4" t="s">
        <v>82</v>
      </c>
      <c r="N171" s="4" t="s">
        <v>178</v>
      </c>
      <c r="O171" s="5">
        <v>3</v>
      </c>
      <c r="P171" s="4">
        <v>2</v>
      </c>
      <c r="Q171" s="6">
        <v>2</v>
      </c>
    </row>
    <row r="172" spans="1:17" x14ac:dyDescent="0.35">
      <c r="A172" s="4">
        <v>2015</v>
      </c>
      <c r="B172" s="10">
        <v>3</v>
      </c>
      <c r="C172" s="4" t="s">
        <v>42</v>
      </c>
      <c r="D172" s="4" t="s">
        <v>176</v>
      </c>
      <c r="E172" s="7">
        <v>2</v>
      </c>
      <c r="F172" s="4" t="s">
        <v>190</v>
      </c>
      <c r="G172" s="4" t="s">
        <v>191</v>
      </c>
      <c r="H172" s="4">
        <v>2014</v>
      </c>
      <c r="I172" s="4">
        <v>2014</v>
      </c>
      <c r="J172" s="4">
        <v>1</v>
      </c>
      <c r="K172" s="7" t="s">
        <v>250</v>
      </c>
      <c r="L172" s="7">
        <v>71.430000000000007</v>
      </c>
      <c r="M172" s="4" t="s">
        <v>82</v>
      </c>
      <c r="N172" s="4" t="s">
        <v>178</v>
      </c>
      <c r="O172" s="5">
        <v>3</v>
      </c>
      <c r="P172" s="4">
        <v>2</v>
      </c>
      <c r="Q172" s="6">
        <v>2</v>
      </c>
    </row>
    <row r="173" spans="1:17" x14ac:dyDescent="0.35">
      <c r="A173" s="4">
        <v>2015</v>
      </c>
      <c r="B173" s="10">
        <v>3</v>
      </c>
      <c r="C173" s="4" t="s">
        <v>42</v>
      </c>
      <c r="D173" s="4" t="s">
        <v>176</v>
      </c>
      <c r="E173" s="7">
        <v>2</v>
      </c>
      <c r="F173" s="4" t="s">
        <v>133</v>
      </c>
      <c r="G173" s="4" t="s">
        <v>192</v>
      </c>
      <c r="H173" s="4">
        <v>2014</v>
      </c>
      <c r="I173" s="4">
        <v>2014</v>
      </c>
      <c r="J173" s="4">
        <v>1</v>
      </c>
      <c r="K173" s="7" t="s">
        <v>250</v>
      </c>
      <c r="L173" s="7">
        <v>71.430000000000007</v>
      </c>
      <c r="M173" s="4" t="s">
        <v>82</v>
      </c>
      <c r="N173" s="4" t="s">
        <v>178</v>
      </c>
      <c r="O173" s="5">
        <v>3</v>
      </c>
      <c r="P173" s="4">
        <v>2</v>
      </c>
      <c r="Q173" s="6">
        <v>2</v>
      </c>
    </row>
    <row r="174" spans="1:17" x14ac:dyDescent="0.35">
      <c r="A174" s="4">
        <v>2015</v>
      </c>
      <c r="B174" s="10">
        <v>3</v>
      </c>
      <c r="C174" s="4" t="s">
        <v>42</v>
      </c>
      <c r="D174" s="4" t="s">
        <v>176</v>
      </c>
      <c r="E174" s="7">
        <v>2</v>
      </c>
      <c r="F174" s="4" t="s">
        <v>6</v>
      </c>
      <c r="G174" s="4" t="s">
        <v>193</v>
      </c>
      <c r="H174" s="4">
        <v>2014</v>
      </c>
      <c r="I174" s="4">
        <v>2014</v>
      </c>
      <c r="J174" s="4">
        <v>1</v>
      </c>
      <c r="K174" s="7" t="s">
        <v>250</v>
      </c>
      <c r="L174" s="7">
        <f>0.285714285714286*100</f>
        <v>28.571428571428598</v>
      </c>
      <c r="M174" s="4" t="s">
        <v>60</v>
      </c>
      <c r="N174" s="4" t="s">
        <v>178</v>
      </c>
      <c r="O174" s="5">
        <v>3</v>
      </c>
      <c r="P174" s="4">
        <v>2</v>
      </c>
      <c r="Q174" s="6">
        <v>2</v>
      </c>
    </row>
    <row r="175" spans="1:17" x14ac:dyDescent="0.35">
      <c r="A175" s="4">
        <v>2015</v>
      </c>
      <c r="B175" s="10">
        <v>3</v>
      </c>
      <c r="C175" s="4" t="s">
        <v>42</v>
      </c>
      <c r="D175" s="4" t="s">
        <v>176</v>
      </c>
      <c r="E175" s="7">
        <v>2</v>
      </c>
      <c r="F175" s="4" t="s">
        <v>194</v>
      </c>
      <c r="G175" s="4" t="s">
        <v>195</v>
      </c>
      <c r="H175" s="4">
        <v>2014</v>
      </c>
      <c r="I175" s="4">
        <v>2014</v>
      </c>
      <c r="J175" s="4">
        <v>1</v>
      </c>
      <c r="K175" s="7" t="s">
        <v>250</v>
      </c>
      <c r="L175" s="7">
        <v>42.86</v>
      </c>
      <c r="M175" s="4" t="s">
        <v>82</v>
      </c>
      <c r="N175" s="4" t="s">
        <v>178</v>
      </c>
      <c r="O175" s="5">
        <v>3</v>
      </c>
      <c r="P175" s="4">
        <v>2</v>
      </c>
      <c r="Q175" s="6">
        <v>2</v>
      </c>
    </row>
    <row r="176" spans="1:17" x14ac:dyDescent="0.35">
      <c r="A176" s="4">
        <v>2015</v>
      </c>
      <c r="B176" s="10">
        <v>3</v>
      </c>
      <c r="C176" s="4" t="s">
        <v>42</v>
      </c>
      <c r="D176" s="4" t="s">
        <v>176</v>
      </c>
      <c r="E176" s="7">
        <v>2</v>
      </c>
      <c r="F176" s="4" t="s">
        <v>177</v>
      </c>
      <c r="G176" s="4" t="s">
        <v>187</v>
      </c>
      <c r="H176" s="4">
        <v>2014</v>
      </c>
      <c r="I176" s="4">
        <v>2014</v>
      </c>
      <c r="J176" s="4">
        <v>1</v>
      </c>
      <c r="K176" s="7" t="s">
        <v>250</v>
      </c>
      <c r="L176" s="7">
        <f>2/7*100</f>
        <v>28.571428571428569</v>
      </c>
      <c r="M176" s="4" t="s">
        <v>196</v>
      </c>
      <c r="N176" s="4" t="s">
        <v>179</v>
      </c>
      <c r="O176" s="5">
        <v>2</v>
      </c>
      <c r="P176" s="4">
        <v>2</v>
      </c>
      <c r="Q176" s="6">
        <v>2</v>
      </c>
    </row>
    <row r="177" spans="1:17" x14ac:dyDescent="0.35">
      <c r="A177" s="4">
        <v>2015</v>
      </c>
      <c r="B177" s="10">
        <v>3</v>
      </c>
      <c r="C177" s="4" t="s">
        <v>42</v>
      </c>
      <c r="D177" s="4" t="s">
        <v>176</v>
      </c>
      <c r="E177" s="7">
        <v>2</v>
      </c>
      <c r="F177" s="4" t="s">
        <v>177</v>
      </c>
      <c r="G177" s="4" t="s">
        <v>183</v>
      </c>
      <c r="H177" s="4">
        <v>2014</v>
      </c>
      <c r="I177" s="4">
        <v>2014</v>
      </c>
      <c r="J177" s="4">
        <v>1</v>
      </c>
      <c r="K177" s="7" t="s">
        <v>250</v>
      </c>
      <c r="L177" s="7">
        <f>6/7*100</f>
        <v>85.714285714285708</v>
      </c>
      <c r="M177" s="4" t="s">
        <v>82</v>
      </c>
      <c r="N177" s="4" t="s">
        <v>179</v>
      </c>
      <c r="O177" s="5">
        <v>2</v>
      </c>
      <c r="P177" s="4">
        <v>2</v>
      </c>
      <c r="Q177" s="6">
        <v>2</v>
      </c>
    </row>
    <row r="178" spans="1:17" x14ac:dyDescent="0.35">
      <c r="A178" s="4">
        <v>2015</v>
      </c>
      <c r="B178" s="10">
        <v>3</v>
      </c>
      <c r="C178" s="4" t="s">
        <v>42</v>
      </c>
      <c r="D178" s="4" t="s">
        <v>176</v>
      </c>
      <c r="E178" s="7">
        <v>2</v>
      </c>
      <c r="F178" s="4" t="s">
        <v>177</v>
      </c>
      <c r="G178" s="4" t="s">
        <v>180</v>
      </c>
      <c r="H178" s="4">
        <v>2014</v>
      </c>
      <c r="I178" s="4">
        <v>2014</v>
      </c>
      <c r="J178" s="4">
        <v>1</v>
      </c>
      <c r="K178" s="7" t="s">
        <v>250</v>
      </c>
      <c r="L178" s="7">
        <f>4/7*100</f>
        <v>57.142857142857139</v>
      </c>
      <c r="M178" s="4" t="s">
        <v>82</v>
      </c>
      <c r="N178" s="4" t="s">
        <v>179</v>
      </c>
      <c r="O178" s="5">
        <v>2</v>
      </c>
      <c r="P178" s="4">
        <v>2</v>
      </c>
      <c r="Q178" s="6">
        <v>2</v>
      </c>
    </row>
    <row r="179" spans="1:17" x14ac:dyDescent="0.35">
      <c r="A179" s="4">
        <v>2015</v>
      </c>
      <c r="B179" s="10">
        <v>3</v>
      </c>
      <c r="C179" s="4" t="s">
        <v>42</v>
      </c>
      <c r="D179" s="4" t="s">
        <v>176</v>
      </c>
      <c r="E179" s="7">
        <v>2</v>
      </c>
      <c r="F179" s="4" t="s">
        <v>177</v>
      </c>
      <c r="G179" s="4" t="s">
        <v>188</v>
      </c>
      <c r="H179" s="4">
        <v>2014</v>
      </c>
      <c r="I179" s="4">
        <v>2014</v>
      </c>
      <c r="J179" s="4">
        <v>1</v>
      </c>
      <c r="K179" s="7" t="s">
        <v>250</v>
      </c>
      <c r="L179" s="7">
        <f>5/7*100</f>
        <v>71.428571428571431</v>
      </c>
      <c r="M179" s="4" t="s">
        <v>82</v>
      </c>
      <c r="N179" s="4" t="s">
        <v>179</v>
      </c>
      <c r="O179" s="5">
        <v>2</v>
      </c>
      <c r="P179" s="4">
        <v>2</v>
      </c>
      <c r="Q179" s="6">
        <v>2</v>
      </c>
    </row>
    <row r="180" spans="1:17" x14ac:dyDescent="0.35">
      <c r="A180" s="4">
        <v>2015</v>
      </c>
      <c r="B180" s="10">
        <v>3</v>
      </c>
      <c r="C180" s="4" t="s">
        <v>42</v>
      </c>
      <c r="D180" s="4" t="s">
        <v>176</v>
      </c>
      <c r="E180" s="7">
        <v>2</v>
      </c>
      <c r="F180" s="4" t="s">
        <v>177</v>
      </c>
      <c r="G180" s="4" t="s">
        <v>181</v>
      </c>
      <c r="H180" s="4">
        <v>2014</v>
      </c>
      <c r="I180" s="4">
        <v>2014</v>
      </c>
      <c r="J180" s="4">
        <v>1</v>
      </c>
      <c r="K180" s="7" t="s">
        <v>250</v>
      </c>
      <c r="L180" s="7">
        <f>4/7*100</f>
        <v>57.142857142857139</v>
      </c>
      <c r="M180" s="4" t="s">
        <v>60</v>
      </c>
      <c r="N180" s="4" t="s">
        <v>179</v>
      </c>
      <c r="O180" s="5">
        <v>2</v>
      </c>
      <c r="P180" s="4">
        <v>2</v>
      </c>
      <c r="Q180" s="6">
        <v>2</v>
      </c>
    </row>
    <row r="181" spans="1:17" x14ac:dyDescent="0.35">
      <c r="A181" s="4">
        <v>2015</v>
      </c>
      <c r="B181" s="10">
        <v>3</v>
      </c>
      <c r="C181" s="4" t="s">
        <v>42</v>
      </c>
      <c r="D181" s="4" t="s">
        <v>176</v>
      </c>
      <c r="E181" s="7">
        <v>2</v>
      </c>
      <c r="F181" s="4" t="s">
        <v>177</v>
      </c>
      <c r="G181" s="4" t="s">
        <v>189</v>
      </c>
      <c r="H181" s="4">
        <v>2014</v>
      </c>
      <c r="I181" s="4">
        <v>2014</v>
      </c>
      <c r="J181" s="4">
        <v>1</v>
      </c>
      <c r="K181" s="7" t="s">
        <v>250</v>
      </c>
      <c r="L181" s="7">
        <f>3/7*100</f>
        <v>42.857142857142854</v>
      </c>
      <c r="M181" s="4" t="s">
        <v>82</v>
      </c>
      <c r="N181" s="4" t="s">
        <v>179</v>
      </c>
      <c r="O181" s="5">
        <v>2</v>
      </c>
      <c r="P181" s="4">
        <v>2</v>
      </c>
      <c r="Q181" s="6">
        <v>2</v>
      </c>
    </row>
    <row r="182" spans="1:17" x14ac:dyDescent="0.35">
      <c r="A182" s="4">
        <v>2015</v>
      </c>
      <c r="B182" s="10">
        <v>3</v>
      </c>
      <c r="C182" s="4" t="s">
        <v>42</v>
      </c>
      <c r="D182" s="4" t="s">
        <v>176</v>
      </c>
      <c r="E182" s="7">
        <v>2</v>
      </c>
      <c r="F182" s="4" t="s">
        <v>190</v>
      </c>
      <c r="G182" s="4" t="s">
        <v>191</v>
      </c>
      <c r="H182" s="4">
        <v>2014</v>
      </c>
      <c r="I182" s="4">
        <v>2014</v>
      </c>
      <c r="J182" s="4">
        <v>1</v>
      </c>
      <c r="K182" s="7" t="s">
        <v>250</v>
      </c>
      <c r="L182" s="7">
        <f>5/7*100</f>
        <v>71.428571428571431</v>
      </c>
      <c r="M182" s="4" t="s">
        <v>82</v>
      </c>
      <c r="N182" s="4" t="s">
        <v>179</v>
      </c>
      <c r="O182" s="5">
        <v>2</v>
      </c>
      <c r="P182" s="4">
        <v>2</v>
      </c>
      <c r="Q182" s="6">
        <v>2</v>
      </c>
    </row>
    <row r="183" spans="1:17" x14ac:dyDescent="0.35">
      <c r="A183" s="4">
        <v>2015</v>
      </c>
      <c r="B183" s="10">
        <v>3</v>
      </c>
      <c r="C183" s="4" t="s">
        <v>42</v>
      </c>
      <c r="D183" s="4" t="s">
        <v>176</v>
      </c>
      <c r="E183" s="7">
        <v>2</v>
      </c>
      <c r="F183" s="4" t="s">
        <v>133</v>
      </c>
      <c r="G183" s="4" t="s">
        <v>192</v>
      </c>
      <c r="H183" s="4">
        <v>2014</v>
      </c>
      <c r="I183" s="4">
        <v>2014</v>
      </c>
      <c r="J183" s="4">
        <v>1</v>
      </c>
      <c r="K183" s="7" t="s">
        <v>250</v>
      </c>
      <c r="L183" s="7">
        <f>5/7*100</f>
        <v>71.428571428571431</v>
      </c>
      <c r="M183" s="4" t="s">
        <v>82</v>
      </c>
      <c r="N183" s="4" t="s">
        <v>179</v>
      </c>
      <c r="O183" s="5">
        <v>2</v>
      </c>
      <c r="P183" s="4">
        <v>2</v>
      </c>
      <c r="Q183" s="6">
        <v>2</v>
      </c>
    </row>
    <row r="184" spans="1:17" x14ac:dyDescent="0.35">
      <c r="A184" s="4">
        <v>2015</v>
      </c>
      <c r="B184" s="10">
        <v>3</v>
      </c>
      <c r="C184" s="4" t="s">
        <v>42</v>
      </c>
      <c r="D184" s="4" t="s">
        <v>176</v>
      </c>
      <c r="E184" s="7">
        <v>2</v>
      </c>
      <c r="F184" s="4" t="s">
        <v>6</v>
      </c>
      <c r="G184" s="4" t="s">
        <v>193</v>
      </c>
      <c r="H184" s="4">
        <v>2014</v>
      </c>
      <c r="I184" s="4">
        <v>2014</v>
      </c>
      <c r="J184" s="4">
        <v>1</v>
      </c>
      <c r="K184" s="7" t="s">
        <v>250</v>
      </c>
      <c r="L184" s="7">
        <f>1/7*100</f>
        <v>14.285714285714285</v>
      </c>
      <c r="M184" s="4" t="s">
        <v>60</v>
      </c>
      <c r="N184" s="4" t="s">
        <v>179</v>
      </c>
      <c r="O184" s="5">
        <v>2</v>
      </c>
      <c r="P184" s="4">
        <v>2</v>
      </c>
      <c r="Q184" s="6">
        <v>2</v>
      </c>
    </row>
    <row r="185" spans="1:17" x14ac:dyDescent="0.35">
      <c r="A185" s="4">
        <v>2015</v>
      </c>
      <c r="B185" s="10">
        <v>3</v>
      </c>
      <c r="C185" s="4" t="s">
        <v>42</v>
      </c>
      <c r="D185" s="4" t="s">
        <v>176</v>
      </c>
      <c r="E185" s="7">
        <v>3</v>
      </c>
      <c r="F185" s="4" t="s">
        <v>194</v>
      </c>
      <c r="G185" s="4" t="s">
        <v>195</v>
      </c>
      <c r="H185" s="4">
        <v>2014</v>
      </c>
      <c r="I185" s="4">
        <v>2014</v>
      </c>
      <c r="J185" s="4">
        <v>1</v>
      </c>
      <c r="K185" s="7" t="s">
        <v>250</v>
      </c>
      <c r="L185" s="7">
        <f>3/7*100</f>
        <v>42.857142857142854</v>
      </c>
      <c r="M185" s="4" t="s">
        <v>82</v>
      </c>
      <c r="N185" s="4" t="s">
        <v>179</v>
      </c>
      <c r="O185" s="5">
        <v>2</v>
      </c>
      <c r="P185" s="4">
        <v>2</v>
      </c>
      <c r="Q185" s="6">
        <v>2</v>
      </c>
    </row>
    <row r="186" spans="1:17" x14ac:dyDescent="0.35">
      <c r="A186" s="4">
        <v>2015</v>
      </c>
      <c r="B186" s="10">
        <v>3</v>
      </c>
      <c r="C186" s="4" t="s">
        <v>43</v>
      </c>
      <c r="D186" s="4" t="s">
        <v>197</v>
      </c>
      <c r="E186" s="7">
        <v>3</v>
      </c>
      <c r="F186" s="4" t="s">
        <v>361</v>
      </c>
      <c r="G186" s="4" t="s">
        <v>77</v>
      </c>
      <c r="H186" s="4">
        <v>2010</v>
      </c>
      <c r="I186" s="4">
        <v>2013</v>
      </c>
      <c r="J186" s="4">
        <v>1</v>
      </c>
      <c r="K186" s="7">
        <v>99.99</v>
      </c>
      <c r="L186" s="7">
        <v>25</v>
      </c>
      <c r="M186" s="4" t="s">
        <v>82</v>
      </c>
      <c r="N186" s="4" t="s">
        <v>78</v>
      </c>
      <c r="O186" s="5">
        <v>2</v>
      </c>
      <c r="P186" s="4">
        <v>2</v>
      </c>
      <c r="Q186" s="6">
        <v>2</v>
      </c>
    </row>
    <row r="187" spans="1:17" x14ac:dyDescent="0.35">
      <c r="A187" s="4">
        <v>2015</v>
      </c>
      <c r="B187" s="10">
        <v>3</v>
      </c>
      <c r="C187" s="4" t="s">
        <v>43</v>
      </c>
      <c r="D187" s="4" t="s">
        <v>197</v>
      </c>
      <c r="E187" s="7">
        <v>3</v>
      </c>
      <c r="F187" s="4" t="s">
        <v>361</v>
      </c>
      <c r="G187" s="4" t="s">
        <v>77</v>
      </c>
      <c r="H187" s="4">
        <v>2010</v>
      </c>
      <c r="I187" s="4">
        <v>2013</v>
      </c>
      <c r="J187" s="4">
        <v>3</v>
      </c>
      <c r="K187" s="7">
        <v>99.92</v>
      </c>
      <c r="L187" s="4">
        <v>38.869999999999997</v>
      </c>
      <c r="M187" s="4" t="s">
        <v>82</v>
      </c>
      <c r="N187" s="4" t="s">
        <v>198</v>
      </c>
      <c r="O187" s="5">
        <v>3</v>
      </c>
      <c r="P187" s="4">
        <v>2</v>
      </c>
      <c r="Q187" s="6">
        <v>2</v>
      </c>
    </row>
    <row r="188" spans="1:17" x14ac:dyDescent="0.35">
      <c r="A188" s="4">
        <v>2015</v>
      </c>
      <c r="B188" s="10">
        <v>3</v>
      </c>
      <c r="C188" s="4" t="s">
        <v>43</v>
      </c>
      <c r="D188" s="4" t="s">
        <v>197</v>
      </c>
      <c r="E188" s="7">
        <v>1</v>
      </c>
      <c r="F188" s="4" t="s">
        <v>361</v>
      </c>
      <c r="G188" s="4" t="s">
        <v>77</v>
      </c>
      <c r="H188" s="4">
        <v>2010</v>
      </c>
      <c r="I188" s="4">
        <v>2013</v>
      </c>
      <c r="J188" s="4">
        <v>3</v>
      </c>
      <c r="K188" s="7">
        <v>99.97</v>
      </c>
      <c r="L188" s="7">
        <v>6.33</v>
      </c>
      <c r="M188" s="4" t="s">
        <v>82</v>
      </c>
      <c r="N188" s="4" t="s">
        <v>199</v>
      </c>
      <c r="O188" s="5">
        <v>1</v>
      </c>
      <c r="P188" s="4">
        <v>2</v>
      </c>
      <c r="Q188" s="6">
        <v>2</v>
      </c>
    </row>
    <row r="189" spans="1:17" x14ac:dyDescent="0.35">
      <c r="A189" s="4">
        <v>2016</v>
      </c>
      <c r="B189" s="10">
        <v>1</v>
      </c>
      <c r="C189" s="4" t="s">
        <v>44</v>
      </c>
      <c r="D189" s="4" t="s">
        <v>106</v>
      </c>
      <c r="E189" s="7">
        <v>1</v>
      </c>
      <c r="F189" s="4" t="s">
        <v>200</v>
      </c>
      <c r="G189" s="4" t="s">
        <v>201</v>
      </c>
      <c r="H189" s="4">
        <v>1976</v>
      </c>
      <c r="I189" s="4">
        <v>2012</v>
      </c>
      <c r="J189" s="4">
        <v>14</v>
      </c>
      <c r="K189" s="7" t="s">
        <v>250</v>
      </c>
      <c r="L189" s="4">
        <v>42.86</v>
      </c>
      <c r="M189" s="4" t="s">
        <v>82</v>
      </c>
      <c r="N189" s="4" t="s">
        <v>250</v>
      </c>
      <c r="O189" s="5" t="s">
        <v>250</v>
      </c>
      <c r="P189" s="4" t="s">
        <v>250</v>
      </c>
      <c r="Q189" s="6">
        <v>2</v>
      </c>
    </row>
    <row r="190" spans="1:17" x14ac:dyDescent="0.35">
      <c r="A190" s="4">
        <v>2016</v>
      </c>
      <c r="B190" s="10">
        <v>2</v>
      </c>
      <c r="C190" s="4" t="s">
        <v>44</v>
      </c>
      <c r="D190" s="4" t="s">
        <v>203</v>
      </c>
      <c r="E190" s="7">
        <v>1</v>
      </c>
      <c r="F190" s="4" t="s">
        <v>200</v>
      </c>
      <c r="G190" s="4" t="s">
        <v>201</v>
      </c>
      <c r="H190" s="4">
        <v>1976</v>
      </c>
      <c r="I190" s="4">
        <v>2012</v>
      </c>
      <c r="J190" s="4">
        <v>14</v>
      </c>
      <c r="K190" s="7" t="s">
        <v>250</v>
      </c>
      <c r="L190" s="4">
        <v>64.290000000000006</v>
      </c>
      <c r="M190" s="4" t="s">
        <v>82</v>
      </c>
      <c r="N190" s="4" t="s">
        <v>250</v>
      </c>
      <c r="O190" s="5" t="s">
        <v>250</v>
      </c>
      <c r="P190" s="4" t="s">
        <v>250</v>
      </c>
      <c r="Q190" s="6">
        <v>2</v>
      </c>
    </row>
    <row r="191" spans="1:17" x14ac:dyDescent="0.35">
      <c r="A191" s="4">
        <v>2016</v>
      </c>
      <c r="B191" s="10">
        <v>2</v>
      </c>
      <c r="C191" s="4" t="s">
        <v>44</v>
      </c>
      <c r="D191" s="4" t="s">
        <v>202</v>
      </c>
      <c r="E191" s="7">
        <v>1</v>
      </c>
      <c r="F191" s="4" t="s">
        <v>200</v>
      </c>
      <c r="G191" s="4" t="s">
        <v>201</v>
      </c>
      <c r="H191" s="4">
        <v>1976</v>
      </c>
      <c r="I191" s="4">
        <v>2012</v>
      </c>
      <c r="J191" s="4">
        <v>14</v>
      </c>
      <c r="K191" s="7" t="s">
        <v>250</v>
      </c>
      <c r="L191" s="4">
        <v>42.86</v>
      </c>
      <c r="M191" s="4" t="s">
        <v>82</v>
      </c>
      <c r="N191" s="4" t="s">
        <v>250</v>
      </c>
      <c r="O191" s="5" t="s">
        <v>250</v>
      </c>
      <c r="P191" s="4" t="s">
        <v>250</v>
      </c>
      <c r="Q191" s="6">
        <v>2</v>
      </c>
    </row>
    <row r="192" spans="1:17" x14ac:dyDescent="0.35">
      <c r="A192" s="4">
        <v>2016</v>
      </c>
      <c r="B192" s="10">
        <v>2</v>
      </c>
      <c r="C192" s="4" t="s">
        <v>44</v>
      </c>
      <c r="D192" s="4" t="s">
        <v>204</v>
      </c>
      <c r="E192" s="7">
        <v>1</v>
      </c>
      <c r="F192" s="4" t="s">
        <v>200</v>
      </c>
      <c r="G192" s="4" t="s">
        <v>201</v>
      </c>
      <c r="H192" s="4">
        <v>1976</v>
      </c>
      <c r="I192" s="4">
        <v>2012</v>
      </c>
      <c r="J192" s="4">
        <v>14</v>
      </c>
      <c r="K192" s="7" t="s">
        <v>250</v>
      </c>
      <c r="L192" s="4">
        <v>35.71</v>
      </c>
      <c r="M192" s="4" t="s">
        <v>82</v>
      </c>
      <c r="N192" s="4" t="s">
        <v>250</v>
      </c>
      <c r="O192" s="5" t="s">
        <v>250</v>
      </c>
      <c r="P192" s="4" t="s">
        <v>250</v>
      </c>
      <c r="Q192" s="6">
        <v>2</v>
      </c>
    </row>
    <row r="193" spans="1:17" x14ac:dyDescent="0.35">
      <c r="A193" s="4">
        <v>2016</v>
      </c>
      <c r="B193" s="10">
        <v>2</v>
      </c>
      <c r="C193" s="4" t="s">
        <v>45</v>
      </c>
      <c r="D193" s="4" t="s">
        <v>205</v>
      </c>
      <c r="E193" s="7">
        <v>1</v>
      </c>
      <c r="F193" s="4" t="s">
        <v>108</v>
      </c>
      <c r="G193" s="4" t="s">
        <v>206</v>
      </c>
      <c r="H193" s="4">
        <v>2004</v>
      </c>
      <c r="I193" s="4">
        <v>2015</v>
      </c>
      <c r="J193" s="4">
        <v>11</v>
      </c>
      <c r="K193" s="7">
        <v>73.680000000000007</v>
      </c>
      <c r="L193" s="4" t="s">
        <v>250</v>
      </c>
      <c r="M193" s="4" t="s">
        <v>64</v>
      </c>
      <c r="N193" s="4" t="s">
        <v>250</v>
      </c>
      <c r="O193" s="5" t="s">
        <v>250</v>
      </c>
      <c r="P193" s="4" t="s">
        <v>250</v>
      </c>
      <c r="Q193" s="6">
        <v>2</v>
      </c>
    </row>
    <row r="194" spans="1:17" x14ac:dyDescent="0.35">
      <c r="A194" s="4">
        <v>2016</v>
      </c>
      <c r="B194" s="10">
        <v>2</v>
      </c>
      <c r="C194" s="4" t="s">
        <v>45</v>
      </c>
      <c r="D194" s="4" t="s">
        <v>205</v>
      </c>
      <c r="E194" s="7">
        <v>1</v>
      </c>
      <c r="F194" s="4" t="s">
        <v>108</v>
      </c>
      <c r="G194" s="4" t="s">
        <v>207</v>
      </c>
      <c r="H194" s="4">
        <v>2004</v>
      </c>
      <c r="I194" s="4">
        <v>2015</v>
      </c>
      <c r="J194" s="4">
        <v>11</v>
      </c>
      <c r="K194" s="7">
        <v>73.680000000000007</v>
      </c>
      <c r="L194" s="4" t="s">
        <v>250</v>
      </c>
      <c r="M194" s="4" t="s">
        <v>97</v>
      </c>
      <c r="N194" s="4" t="s">
        <v>250</v>
      </c>
      <c r="O194" s="5" t="s">
        <v>250</v>
      </c>
      <c r="P194" s="4" t="s">
        <v>250</v>
      </c>
      <c r="Q194" s="6">
        <v>2</v>
      </c>
    </row>
    <row r="195" spans="1:17" x14ac:dyDescent="0.35">
      <c r="A195" s="4">
        <v>2016</v>
      </c>
      <c r="B195" s="10">
        <v>2</v>
      </c>
      <c r="C195" s="4" t="s">
        <v>45</v>
      </c>
      <c r="D195" s="4" t="s">
        <v>205</v>
      </c>
      <c r="E195" s="7">
        <v>3</v>
      </c>
      <c r="F195" s="4" t="s">
        <v>108</v>
      </c>
      <c r="G195" s="4" t="s">
        <v>208</v>
      </c>
      <c r="H195" s="4">
        <v>2004</v>
      </c>
      <c r="I195" s="4">
        <v>2015</v>
      </c>
      <c r="J195" s="4">
        <v>11</v>
      </c>
      <c r="K195" s="7">
        <v>73.680000000000007</v>
      </c>
      <c r="L195" s="4" t="s">
        <v>250</v>
      </c>
      <c r="M195" s="4" t="s">
        <v>147</v>
      </c>
      <c r="N195" s="4" t="s">
        <v>250</v>
      </c>
      <c r="O195" s="5" t="s">
        <v>250</v>
      </c>
      <c r="P195" s="4" t="s">
        <v>250</v>
      </c>
      <c r="Q195" s="6">
        <v>2</v>
      </c>
    </row>
    <row r="196" spans="1:17" x14ac:dyDescent="0.35">
      <c r="A196" s="4">
        <v>2017</v>
      </c>
      <c r="B196" s="10">
        <v>3</v>
      </c>
      <c r="C196" s="4" t="s">
        <v>46</v>
      </c>
      <c r="D196" s="4" t="s">
        <v>197</v>
      </c>
      <c r="E196" s="7">
        <v>3</v>
      </c>
      <c r="F196" s="4" t="s">
        <v>361</v>
      </c>
      <c r="G196" s="4" t="s">
        <v>66</v>
      </c>
      <c r="H196" s="4">
        <v>2000</v>
      </c>
      <c r="I196" s="4">
        <v>2013</v>
      </c>
      <c r="J196" s="4">
        <v>14</v>
      </c>
      <c r="K196" s="7">
        <v>95.76</v>
      </c>
      <c r="L196" s="7">
        <v>0</v>
      </c>
      <c r="M196" s="4" t="s">
        <v>82</v>
      </c>
      <c r="N196" s="4" t="s">
        <v>250</v>
      </c>
      <c r="O196" s="5">
        <v>1</v>
      </c>
      <c r="P196" s="4">
        <v>2</v>
      </c>
      <c r="Q196" s="6">
        <v>1</v>
      </c>
    </row>
    <row r="197" spans="1:17" x14ac:dyDescent="0.35">
      <c r="A197" s="4">
        <v>2017</v>
      </c>
      <c r="B197" s="10">
        <v>3</v>
      </c>
      <c r="C197" s="4" t="s">
        <v>46</v>
      </c>
      <c r="D197" s="4" t="s">
        <v>197</v>
      </c>
      <c r="E197" s="7">
        <v>3</v>
      </c>
      <c r="F197" s="4" t="s">
        <v>361</v>
      </c>
      <c r="G197" s="4" t="s">
        <v>66</v>
      </c>
      <c r="H197" s="4">
        <v>2000</v>
      </c>
      <c r="I197" s="4">
        <v>2013</v>
      </c>
      <c r="J197" s="4">
        <v>14</v>
      </c>
      <c r="K197" s="7">
        <v>84.99</v>
      </c>
      <c r="L197" s="4">
        <v>14.55</v>
      </c>
      <c r="M197" s="4" t="s">
        <v>82</v>
      </c>
      <c r="N197" s="4" t="s">
        <v>250</v>
      </c>
      <c r="O197" s="5">
        <v>2</v>
      </c>
      <c r="P197" s="4">
        <v>2</v>
      </c>
      <c r="Q197" s="6">
        <v>1</v>
      </c>
    </row>
    <row r="198" spans="1:17" x14ac:dyDescent="0.35">
      <c r="A198" s="4">
        <v>2017</v>
      </c>
      <c r="B198" s="10">
        <v>3</v>
      </c>
      <c r="C198" s="4" t="s">
        <v>46</v>
      </c>
      <c r="D198" s="4" t="s">
        <v>197</v>
      </c>
      <c r="E198" s="7">
        <v>3</v>
      </c>
      <c r="F198" s="4" t="s">
        <v>361</v>
      </c>
      <c r="G198" s="4" t="s">
        <v>66</v>
      </c>
      <c r="H198" s="4">
        <v>2000</v>
      </c>
      <c r="I198" s="4">
        <v>2013</v>
      </c>
      <c r="J198" s="4">
        <v>14</v>
      </c>
      <c r="K198" s="7">
        <v>95.25</v>
      </c>
      <c r="L198" s="4">
        <v>35.46</v>
      </c>
      <c r="M198" s="4" t="s">
        <v>82</v>
      </c>
      <c r="N198" s="4" t="s">
        <v>250</v>
      </c>
      <c r="O198" s="5">
        <v>3</v>
      </c>
      <c r="P198" s="4">
        <v>2</v>
      </c>
      <c r="Q198" s="6">
        <v>1</v>
      </c>
    </row>
    <row r="199" spans="1:17" x14ac:dyDescent="0.35">
      <c r="A199" s="4">
        <v>2017</v>
      </c>
      <c r="B199" s="10">
        <v>3</v>
      </c>
      <c r="C199" s="4" t="s">
        <v>46</v>
      </c>
      <c r="D199" s="4" t="s">
        <v>197</v>
      </c>
      <c r="E199" s="7">
        <v>3</v>
      </c>
      <c r="F199" s="4" t="s">
        <v>361</v>
      </c>
      <c r="G199" s="4" t="s">
        <v>66</v>
      </c>
      <c r="H199" s="4">
        <v>2000</v>
      </c>
      <c r="I199" s="4">
        <v>2013</v>
      </c>
      <c r="J199" s="4">
        <v>14</v>
      </c>
      <c r="K199" s="7">
        <v>93.16</v>
      </c>
      <c r="L199" s="7">
        <v>0</v>
      </c>
      <c r="M199" s="4" t="s">
        <v>82</v>
      </c>
      <c r="N199" s="4" t="s">
        <v>250</v>
      </c>
      <c r="O199" s="5">
        <v>1</v>
      </c>
      <c r="P199" s="4">
        <v>2</v>
      </c>
      <c r="Q199" s="6">
        <v>3</v>
      </c>
    </row>
    <row r="200" spans="1:17" x14ac:dyDescent="0.35">
      <c r="A200" s="4">
        <v>2017</v>
      </c>
      <c r="B200" s="10">
        <v>3</v>
      </c>
      <c r="C200" s="4" t="s">
        <v>46</v>
      </c>
      <c r="D200" s="4" t="s">
        <v>197</v>
      </c>
      <c r="E200" s="7">
        <v>3</v>
      </c>
      <c r="F200" s="4" t="s">
        <v>361</v>
      </c>
      <c r="G200" s="4" t="s">
        <v>66</v>
      </c>
      <c r="H200" s="4">
        <v>2000</v>
      </c>
      <c r="I200" s="4">
        <v>2013</v>
      </c>
      <c r="J200" s="4">
        <v>14</v>
      </c>
      <c r="K200" s="7">
        <v>78.760000000000005</v>
      </c>
      <c r="L200" s="4">
        <v>14.55</v>
      </c>
      <c r="M200" s="4" t="s">
        <v>82</v>
      </c>
      <c r="N200" s="4" t="s">
        <v>250</v>
      </c>
      <c r="O200" s="5">
        <v>2</v>
      </c>
      <c r="P200" s="4">
        <v>2</v>
      </c>
      <c r="Q200" s="6">
        <v>3</v>
      </c>
    </row>
    <row r="201" spans="1:17" x14ac:dyDescent="0.35">
      <c r="A201" s="4">
        <v>2017</v>
      </c>
      <c r="B201" s="10">
        <v>3</v>
      </c>
      <c r="C201" s="4" t="s">
        <v>46</v>
      </c>
      <c r="D201" s="4" t="s">
        <v>197</v>
      </c>
      <c r="E201" s="7">
        <v>1</v>
      </c>
      <c r="F201" s="4" t="s">
        <v>361</v>
      </c>
      <c r="G201" s="4" t="s">
        <v>66</v>
      </c>
      <c r="H201" s="4">
        <v>2000</v>
      </c>
      <c r="I201" s="4">
        <v>2013</v>
      </c>
      <c r="J201" s="4">
        <v>14</v>
      </c>
      <c r="K201" s="7">
        <v>94.07</v>
      </c>
      <c r="L201" s="4">
        <v>35.46</v>
      </c>
      <c r="M201" s="4" t="s">
        <v>82</v>
      </c>
      <c r="N201" s="4" t="s">
        <v>250</v>
      </c>
      <c r="O201" s="5">
        <v>3</v>
      </c>
      <c r="P201" s="4">
        <v>2</v>
      </c>
      <c r="Q201" s="6">
        <v>3</v>
      </c>
    </row>
    <row r="202" spans="1:17" x14ac:dyDescent="0.35">
      <c r="A202" s="4">
        <v>2018</v>
      </c>
      <c r="B202" s="10">
        <v>2</v>
      </c>
      <c r="C202" s="4" t="s">
        <v>47</v>
      </c>
      <c r="D202" s="4" t="s">
        <v>73</v>
      </c>
      <c r="E202" s="7">
        <v>3</v>
      </c>
      <c r="F202" s="4" t="s">
        <v>356</v>
      </c>
      <c r="G202" s="4" t="s">
        <v>209</v>
      </c>
      <c r="H202" s="4">
        <v>2016</v>
      </c>
      <c r="I202" s="4">
        <v>2018</v>
      </c>
      <c r="J202" s="4">
        <v>3</v>
      </c>
      <c r="K202" s="7" t="s">
        <v>250</v>
      </c>
      <c r="L202" s="4">
        <v>57.14</v>
      </c>
      <c r="M202" s="4" t="s">
        <v>64</v>
      </c>
      <c r="N202" s="4" t="s">
        <v>250</v>
      </c>
      <c r="O202" s="5" t="s">
        <v>250</v>
      </c>
      <c r="P202" s="4" t="s">
        <v>250</v>
      </c>
      <c r="Q202" s="6">
        <v>2</v>
      </c>
    </row>
    <row r="203" spans="1:17" x14ac:dyDescent="0.35">
      <c r="A203" s="4">
        <v>2018</v>
      </c>
      <c r="B203" s="10">
        <v>3</v>
      </c>
      <c r="C203" s="4" t="s">
        <v>49</v>
      </c>
      <c r="D203" s="4" t="s">
        <v>210</v>
      </c>
      <c r="E203" s="7">
        <v>3</v>
      </c>
      <c r="F203" s="4" t="s">
        <v>120</v>
      </c>
      <c r="G203" s="4" t="s">
        <v>121</v>
      </c>
      <c r="H203" s="4">
        <v>2013</v>
      </c>
      <c r="I203" s="4">
        <v>2015</v>
      </c>
      <c r="J203" s="4">
        <v>2</v>
      </c>
      <c r="K203" s="7" t="s">
        <v>250</v>
      </c>
      <c r="L203" s="4">
        <v>4.55</v>
      </c>
      <c r="M203" s="4" t="s">
        <v>60</v>
      </c>
      <c r="N203" s="4" t="s">
        <v>212</v>
      </c>
      <c r="O203" s="5">
        <v>1</v>
      </c>
      <c r="P203" s="4" t="s">
        <v>250</v>
      </c>
      <c r="Q203" s="6">
        <v>2</v>
      </c>
    </row>
    <row r="204" spans="1:17" x14ac:dyDescent="0.35">
      <c r="A204" s="4">
        <v>2018</v>
      </c>
      <c r="B204" s="10">
        <v>3</v>
      </c>
      <c r="C204" s="4" t="s">
        <v>49</v>
      </c>
      <c r="D204" s="4" t="s">
        <v>210</v>
      </c>
      <c r="E204" s="7">
        <v>3</v>
      </c>
      <c r="F204" s="4" t="s">
        <v>120</v>
      </c>
      <c r="G204" s="4" t="s">
        <v>121</v>
      </c>
      <c r="H204" s="4">
        <v>2013</v>
      </c>
      <c r="I204" s="4">
        <v>2015</v>
      </c>
      <c r="J204" s="4">
        <v>2</v>
      </c>
      <c r="K204" s="7" t="s">
        <v>250</v>
      </c>
      <c r="L204" s="7">
        <v>100</v>
      </c>
      <c r="M204" s="4" t="s">
        <v>60</v>
      </c>
      <c r="N204" s="4" t="s">
        <v>213</v>
      </c>
      <c r="O204" s="5">
        <v>5</v>
      </c>
      <c r="P204" s="4" t="s">
        <v>250</v>
      </c>
      <c r="Q204" s="6">
        <v>2</v>
      </c>
    </row>
    <row r="205" spans="1:17" x14ac:dyDescent="0.35">
      <c r="A205" s="4">
        <v>2018</v>
      </c>
      <c r="B205" s="10">
        <v>3</v>
      </c>
      <c r="C205" s="4" t="s">
        <v>49</v>
      </c>
      <c r="D205" s="4" t="s">
        <v>210</v>
      </c>
      <c r="E205" s="7">
        <v>3</v>
      </c>
      <c r="F205" s="4" t="s">
        <v>120</v>
      </c>
      <c r="G205" s="4" t="s">
        <v>121</v>
      </c>
      <c r="H205" s="4">
        <v>2013</v>
      </c>
      <c r="I205" s="4">
        <v>2015</v>
      </c>
      <c r="J205" s="4">
        <v>2</v>
      </c>
      <c r="K205" s="7" t="s">
        <v>250</v>
      </c>
      <c r="L205" s="7">
        <v>85</v>
      </c>
      <c r="M205" s="4" t="s">
        <v>60</v>
      </c>
      <c r="N205" s="4" t="s">
        <v>214</v>
      </c>
      <c r="O205" s="5">
        <v>4</v>
      </c>
      <c r="P205" s="4" t="s">
        <v>250</v>
      </c>
      <c r="Q205" s="6">
        <v>2</v>
      </c>
    </row>
    <row r="206" spans="1:17" x14ac:dyDescent="0.35">
      <c r="A206" s="4">
        <v>2018</v>
      </c>
      <c r="B206" s="10">
        <v>3</v>
      </c>
      <c r="C206" s="4" t="s">
        <v>49</v>
      </c>
      <c r="D206" s="4" t="s">
        <v>210</v>
      </c>
      <c r="E206" s="7">
        <v>3</v>
      </c>
      <c r="F206" s="4" t="s">
        <v>6</v>
      </c>
      <c r="G206" s="4" t="s">
        <v>211</v>
      </c>
      <c r="H206" s="4">
        <v>2013</v>
      </c>
      <c r="I206" s="4">
        <v>2015</v>
      </c>
      <c r="J206" s="4">
        <v>3</v>
      </c>
      <c r="K206" s="7" t="s">
        <v>250</v>
      </c>
      <c r="L206" s="4">
        <v>8.84</v>
      </c>
      <c r="M206" s="4" t="s">
        <v>60</v>
      </c>
      <c r="N206" s="4" t="s">
        <v>212</v>
      </c>
      <c r="O206" s="5">
        <v>1</v>
      </c>
      <c r="P206" s="4" t="s">
        <v>250</v>
      </c>
      <c r="Q206" s="6">
        <v>2</v>
      </c>
    </row>
    <row r="207" spans="1:17" x14ac:dyDescent="0.35">
      <c r="A207" s="4">
        <v>2018</v>
      </c>
      <c r="B207" s="10">
        <v>3</v>
      </c>
      <c r="C207" s="4" t="s">
        <v>49</v>
      </c>
      <c r="D207" s="4" t="s">
        <v>210</v>
      </c>
      <c r="E207" s="7">
        <v>3</v>
      </c>
      <c r="F207" s="4" t="s">
        <v>6</v>
      </c>
      <c r="G207" s="4" t="s">
        <v>211</v>
      </c>
      <c r="H207" s="4">
        <v>2013</v>
      </c>
      <c r="I207" s="4">
        <v>2015</v>
      </c>
      <c r="J207" s="4">
        <v>3</v>
      </c>
      <c r="K207" s="7" t="s">
        <v>250</v>
      </c>
      <c r="L207" s="7">
        <v>79</v>
      </c>
      <c r="M207" s="4" t="s">
        <v>60</v>
      </c>
      <c r="N207" s="4" t="s">
        <v>213</v>
      </c>
      <c r="O207" s="5">
        <v>5</v>
      </c>
      <c r="P207" s="4" t="s">
        <v>250</v>
      </c>
      <c r="Q207" s="6">
        <v>2</v>
      </c>
    </row>
    <row r="208" spans="1:17" x14ac:dyDescent="0.35">
      <c r="A208" s="4">
        <v>2018</v>
      </c>
      <c r="B208" s="10">
        <v>3</v>
      </c>
      <c r="C208" s="4" t="s">
        <v>49</v>
      </c>
      <c r="D208" s="4" t="s">
        <v>210</v>
      </c>
      <c r="E208" s="7">
        <v>1</v>
      </c>
      <c r="F208" s="4" t="s">
        <v>6</v>
      </c>
      <c r="G208" s="4" t="s">
        <v>211</v>
      </c>
      <c r="H208" s="4">
        <v>2013</v>
      </c>
      <c r="I208" s="4">
        <v>2015</v>
      </c>
      <c r="J208" s="4">
        <v>3</v>
      </c>
      <c r="K208" s="7" t="s">
        <v>250</v>
      </c>
      <c r="L208" s="7">
        <v>66</v>
      </c>
      <c r="M208" s="4" t="s">
        <v>60</v>
      </c>
      <c r="N208" s="4" t="s">
        <v>214</v>
      </c>
      <c r="O208" s="5">
        <v>4</v>
      </c>
      <c r="P208" s="4" t="s">
        <v>250</v>
      </c>
      <c r="Q208" s="6">
        <v>2</v>
      </c>
    </row>
    <row r="209" spans="1:17" x14ac:dyDescent="0.35">
      <c r="A209" s="4">
        <v>2018</v>
      </c>
      <c r="B209" s="10">
        <v>1</v>
      </c>
      <c r="C209" s="4" t="s">
        <v>48</v>
      </c>
      <c r="D209" s="4" t="s">
        <v>153</v>
      </c>
      <c r="E209" s="7">
        <v>1</v>
      </c>
      <c r="F209" s="4" t="s">
        <v>215</v>
      </c>
      <c r="G209" s="4" t="s">
        <v>216</v>
      </c>
      <c r="H209" s="4">
        <v>2008</v>
      </c>
      <c r="I209" s="4">
        <v>2015</v>
      </c>
      <c r="J209" s="4">
        <v>7</v>
      </c>
      <c r="K209" s="7">
        <v>78</v>
      </c>
      <c r="L209" s="4" t="s">
        <v>250</v>
      </c>
      <c r="M209" s="4" t="s">
        <v>217</v>
      </c>
      <c r="N209" s="4" t="s">
        <v>250</v>
      </c>
      <c r="O209" s="5" t="s">
        <v>250</v>
      </c>
      <c r="P209" s="4" t="s">
        <v>250</v>
      </c>
      <c r="Q209" s="6" t="s">
        <v>250</v>
      </c>
    </row>
    <row r="210" spans="1:17" x14ac:dyDescent="0.35">
      <c r="A210" s="4">
        <v>2018</v>
      </c>
      <c r="B210" s="10">
        <v>1</v>
      </c>
      <c r="C210" s="4" t="s">
        <v>48</v>
      </c>
      <c r="D210" s="4" t="s">
        <v>153</v>
      </c>
      <c r="E210" s="7">
        <v>1</v>
      </c>
      <c r="F210" s="4" t="s">
        <v>215</v>
      </c>
      <c r="G210" s="4" t="s">
        <v>216</v>
      </c>
      <c r="H210" s="4">
        <v>2008</v>
      </c>
      <c r="I210" s="4">
        <v>2015</v>
      </c>
      <c r="J210" s="4">
        <v>7</v>
      </c>
      <c r="K210" s="7">
        <v>78</v>
      </c>
      <c r="L210" s="4" t="s">
        <v>250</v>
      </c>
      <c r="M210" s="4" t="s">
        <v>218</v>
      </c>
      <c r="N210" s="4" t="s">
        <v>250</v>
      </c>
      <c r="O210" s="5" t="s">
        <v>250</v>
      </c>
      <c r="P210" s="4" t="s">
        <v>250</v>
      </c>
      <c r="Q210" s="6" t="s">
        <v>250</v>
      </c>
    </row>
    <row r="211" spans="1:17" x14ac:dyDescent="0.35">
      <c r="A211" s="4">
        <v>2019</v>
      </c>
      <c r="B211" s="10">
        <v>2</v>
      </c>
      <c r="C211" s="4" t="s">
        <v>51</v>
      </c>
      <c r="D211" s="4" t="s">
        <v>7</v>
      </c>
      <c r="E211" s="7">
        <v>1</v>
      </c>
      <c r="F211" s="4" t="s">
        <v>120</v>
      </c>
      <c r="G211" s="4" t="s">
        <v>121</v>
      </c>
      <c r="H211" s="4">
        <v>2007</v>
      </c>
      <c r="I211" s="4">
        <v>2016</v>
      </c>
      <c r="J211" s="4">
        <v>10</v>
      </c>
      <c r="K211" s="7">
        <v>69.5</v>
      </c>
      <c r="L211" s="4" t="s">
        <v>250</v>
      </c>
      <c r="M211" s="4" t="s">
        <v>60</v>
      </c>
      <c r="N211" s="4" t="s">
        <v>250</v>
      </c>
      <c r="O211" s="5" t="s">
        <v>250</v>
      </c>
      <c r="P211" s="4" t="s">
        <v>250</v>
      </c>
      <c r="Q211" s="6">
        <v>2</v>
      </c>
    </row>
    <row r="212" spans="1:17" x14ac:dyDescent="0.35">
      <c r="A212" s="4">
        <v>2019</v>
      </c>
      <c r="B212" s="10">
        <v>2</v>
      </c>
      <c r="C212" s="4" t="s">
        <v>51</v>
      </c>
      <c r="D212" s="4" t="s">
        <v>7</v>
      </c>
      <c r="E212" s="7">
        <v>1</v>
      </c>
      <c r="F212" s="4" t="s">
        <v>120</v>
      </c>
      <c r="G212" s="4" t="s">
        <v>121</v>
      </c>
      <c r="H212" s="4">
        <v>2007</v>
      </c>
      <c r="I212" s="4">
        <v>2016</v>
      </c>
      <c r="J212" s="4">
        <v>10</v>
      </c>
      <c r="K212" s="7">
        <v>73.5</v>
      </c>
      <c r="L212" s="4" t="s">
        <v>250</v>
      </c>
      <c r="M212" s="4" t="s">
        <v>60</v>
      </c>
      <c r="N212" s="4" t="s">
        <v>250</v>
      </c>
      <c r="O212" s="5" t="s">
        <v>250</v>
      </c>
      <c r="P212" s="4" t="s">
        <v>250</v>
      </c>
      <c r="Q212" s="6">
        <v>2</v>
      </c>
    </row>
    <row r="213" spans="1:17" x14ac:dyDescent="0.35">
      <c r="A213" s="4">
        <v>2019</v>
      </c>
      <c r="B213" s="10">
        <v>1</v>
      </c>
      <c r="C213" s="4" t="s">
        <v>50</v>
      </c>
      <c r="D213" s="4" t="s">
        <v>140</v>
      </c>
      <c r="E213" s="7">
        <v>1</v>
      </c>
      <c r="F213" s="4" t="s">
        <v>220</v>
      </c>
      <c r="G213" s="4" t="s">
        <v>221</v>
      </c>
      <c r="H213" s="4">
        <v>2007</v>
      </c>
      <c r="I213" s="4">
        <v>2016</v>
      </c>
      <c r="J213" s="4">
        <v>7</v>
      </c>
      <c r="K213" s="7">
        <v>35</v>
      </c>
      <c r="L213" s="7" t="s">
        <v>250</v>
      </c>
      <c r="M213" s="4" t="s">
        <v>60</v>
      </c>
      <c r="N213" s="4" t="s">
        <v>110</v>
      </c>
      <c r="O213" s="5">
        <v>3</v>
      </c>
      <c r="P213" s="4" t="s">
        <v>250</v>
      </c>
      <c r="Q213" s="6">
        <v>4</v>
      </c>
    </row>
    <row r="214" spans="1:17" x14ac:dyDescent="0.35">
      <c r="A214" s="4">
        <v>2019</v>
      </c>
      <c r="B214" s="10">
        <v>2</v>
      </c>
      <c r="C214" s="4" t="s">
        <v>50</v>
      </c>
      <c r="D214" s="4" t="s">
        <v>67</v>
      </c>
      <c r="E214" s="7">
        <v>2</v>
      </c>
      <c r="F214" s="4" t="s">
        <v>220</v>
      </c>
      <c r="G214" s="4" t="s">
        <v>221</v>
      </c>
      <c r="H214" s="4">
        <v>2007</v>
      </c>
      <c r="I214" s="4">
        <v>2016</v>
      </c>
      <c r="J214" s="4">
        <v>7</v>
      </c>
      <c r="K214" s="7">
        <v>68.38</v>
      </c>
      <c r="L214" s="7" t="s">
        <v>250</v>
      </c>
      <c r="M214" s="4" t="s">
        <v>60</v>
      </c>
      <c r="N214" s="4" t="s">
        <v>110</v>
      </c>
      <c r="O214" s="5">
        <v>3</v>
      </c>
      <c r="P214" s="4" t="s">
        <v>250</v>
      </c>
      <c r="Q214" s="6">
        <v>4</v>
      </c>
    </row>
    <row r="215" spans="1:17" x14ac:dyDescent="0.35">
      <c r="A215" s="4">
        <v>2019</v>
      </c>
      <c r="B215" s="10">
        <v>2</v>
      </c>
      <c r="C215" s="4" t="s">
        <v>50</v>
      </c>
      <c r="D215" s="4" t="s">
        <v>119</v>
      </c>
      <c r="E215" s="7">
        <v>1</v>
      </c>
      <c r="F215" s="4" t="s">
        <v>220</v>
      </c>
      <c r="G215" s="4" t="s">
        <v>221</v>
      </c>
      <c r="H215" s="4">
        <v>2007</v>
      </c>
      <c r="I215" s="4">
        <v>2016</v>
      </c>
      <c r="J215" s="4">
        <v>7</v>
      </c>
      <c r="K215" s="7">
        <v>47.22</v>
      </c>
      <c r="L215" s="7" t="s">
        <v>250</v>
      </c>
      <c r="M215" s="4" t="s">
        <v>60</v>
      </c>
      <c r="N215" s="4" t="s">
        <v>110</v>
      </c>
      <c r="O215" s="5">
        <v>3</v>
      </c>
      <c r="P215" s="4" t="s">
        <v>250</v>
      </c>
      <c r="Q215" s="6">
        <v>4</v>
      </c>
    </row>
    <row r="216" spans="1:17" x14ac:dyDescent="0.35">
      <c r="A216" s="4">
        <v>2019</v>
      </c>
      <c r="B216" s="10">
        <v>1</v>
      </c>
      <c r="C216" s="4" t="s">
        <v>50</v>
      </c>
      <c r="D216" s="4" t="s">
        <v>13</v>
      </c>
      <c r="E216" s="7">
        <v>1</v>
      </c>
      <c r="F216" s="4" t="s">
        <v>220</v>
      </c>
      <c r="G216" s="4" t="s">
        <v>221</v>
      </c>
      <c r="H216" s="4">
        <v>2007</v>
      </c>
      <c r="I216" s="4">
        <v>2016</v>
      </c>
      <c r="J216" s="4">
        <v>7</v>
      </c>
      <c r="K216" s="7">
        <v>37.5</v>
      </c>
      <c r="L216" s="7" t="s">
        <v>250</v>
      </c>
      <c r="M216" s="4" t="s">
        <v>60</v>
      </c>
      <c r="N216" s="4" t="s">
        <v>110</v>
      </c>
      <c r="O216" s="5">
        <v>3</v>
      </c>
      <c r="P216" s="4" t="s">
        <v>250</v>
      </c>
      <c r="Q216" s="6">
        <v>4</v>
      </c>
    </row>
    <row r="217" spans="1:17" x14ac:dyDescent="0.35">
      <c r="A217" s="4">
        <v>2019</v>
      </c>
      <c r="B217" s="10">
        <v>1</v>
      </c>
      <c r="C217" s="4" t="s">
        <v>50</v>
      </c>
      <c r="D217" s="4" t="s">
        <v>171</v>
      </c>
      <c r="E217" s="7">
        <v>1</v>
      </c>
      <c r="F217" s="4" t="s">
        <v>220</v>
      </c>
      <c r="G217" s="4" t="s">
        <v>221</v>
      </c>
      <c r="H217" s="4">
        <v>2007</v>
      </c>
      <c r="I217" s="4">
        <v>2016</v>
      </c>
      <c r="J217" s="4">
        <v>7</v>
      </c>
      <c r="K217" s="7">
        <v>29.02</v>
      </c>
      <c r="L217" s="7" t="s">
        <v>250</v>
      </c>
      <c r="M217" s="4" t="s">
        <v>60</v>
      </c>
      <c r="N217" s="4" t="s">
        <v>110</v>
      </c>
      <c r="O217" s="5">
        <v>3</v>
      </c>
      <c r="P217" s="4" t="s">
        <v>250</v>
      </c>
      <c r="Q217" s="6">
        <v>4</v>
      </c>
    </row>
    <row r="218" spans="1:17" x14ac:dyDescent="0.35">
      <c r="A218" s="4">
        <v>2020</v>
      </c>
      <c r="B218" s="10">
        <v>2</v>
      </c>
      <c r="C218" s="4" t="s">
        <v>52</v>
      </c>
      <c r="D218" s="4" t="s">
        <v>173</v>
      </c>
      <c r="E218" s="7">
        <v>1</v>
      </c>
      <c r="F218" s="4" t="s">
        <v>357</v>
      </c>
      <c r="G218" s="4" t="s">
        <v>110</v>
      </c>
      <c r="H218" s="4">
        <v>2006</v>
      </c>
      <c r="I218" s="4">
        <v>2019</v>
      </c>
      <c r="J218" s="4">
        <v>13</v>
      </c>
      <c r="K218" s="7">
        <v>50</v>
      </c>
      <c r="L218" s="4" t="s">
        <v>250</v>
      </c>
      <c r="M218" s="4" t="s">
        <v>60</v>
      </c>
      <c r="N218" s="4" t="s">
        <v>250</v>
      </c>
      <c r="O218" s="5" t="s">
        <v>250</v>
      </c>
      <c r="P218" s="4" t="s">
        <v>250</v>
      </c>
      <c r="Q218" s="6">
        <v>2</v>
      </c>
    </row>
    <row r="219" spans="1:17" x14ac:dyDescent="0.35">
      <c r="A219" s="4">
        <v>2020</v>
      </c>
      <c r="B219" s="10">
        <v>2</v>
      </c>
      <c r="C219" s="4" t="s">
        <v>52</v>
      </c>
      <c r="D219" s="4" t="s">
        <v>222</v>
      </c>
      <c r="E219" s="7">
        <v>2</v>
      </c>
      <c r="F219" s="4" t="s">
        <v>357</v>
      </c>
      <c r="G219" s="4" t="s">
        <v>110</v>
      </c>
      <c r="H219" s="4">
        <v>2006</v>
      </c>
      <c r="I219" s="4">
        <v>2019</v>
      </c>
      <c r="J219" s="4">
        <v>13</v>
      </c>
      <c r="K219" s="7">
        <v>83</v>
      </c>
      <c r="L219" s="4" t="s">
        <v>250</v>
      </c>
      <c r="M219" s="4" t="s">
        <v>60</v>
      </c>
      <c r="N219" s="4" t="s">
        <v>250</v>
      </c>
      <c r="O219" s="5" t="s">
        <v>250</v>
      </c>
      <c r="P219" s="4" t="s">
        <v>250</v>
      </c>
      <c r="Q219" s="6">
        <v>2</v>
      </c>
    </row>
    <row r="220" spans="1:17" x14ac:dyDescent="0.35">
      <c r="A220" s="4">
        <v>2020</v>
      </c>
      <c r="B220" s="10">
        <v>2</v>
      </c>
      <c r="C220" s="4" t="s">
        <v>52</v>
      </c>
      <c r="D220" s="4" t="s">
        <v>119</v>
      </c>
      <c r="E220" s="7">
        <v>3</v>
      </c>
      <c r="F220" s="4" t="s">
        <v>357</v>
      </c>
      <c r="G220" s="4" t="s">
        <v>110</v>
      </c>
      <c r="H220" s="4">
        <v>2006</v>
      </c>
      <c r="I220" s="4">
        <v>2019</v>
      </c>
      <c r="J220" s="4">
        <v>13</v>
      </c>
      <c r="K220" s="7">
        <v>42</v>
      </c>
      <c r="L220" s="4" t="s">
        <v>250</v>
      </c>
      <c r="M220" s="4" t="s">
        <v>60</v>
      </c>
      <c r="N220" s="4" t="s">
        <v>250</v>
      </c>
      <c r="O220" s="5" t="s">
        <v>250</v>
      </c>
      <c r="P220" s="4" t="s">
        <v>250</v>
      </c>
      <c r="Q220" s="6">
        <v>2</v>
      </c>
    </row>
    <row r="221" spans="1:17" x14ac:dyDescent="0.35">
      <c r="A221" s="4">
        <v>2020</v>
      </c>
      <c r="B221" s="10">
        <v>2</v>
      </c>
      <c r="C221" s="4" t="s">
        <v>52</v>
      </c>
      <c r="D221" s="4" t="s">
        <v>173</v>
      </c>
      <c r="E221" s="7">
        <v>1</v>
      </c>
      <c r="F221" s="4" t="s">
        <v>358</v>
      </c>
      <c r="G221" s="4" t="s">
        <v>110</v>
      </c>
      <c r="H221" s="4">
        <v>2006</v>
      </c>
      <c r="I221" s="4">
        <v>2019</v>
      </c>
      <c r="J221" s="4">
        <v>13</v>
      </c>
      <c r="K221" s="7">
        <v>50</v>
      </c>
      <c r="L221" s="4" t="s">
        <v>250</v>
      </c>
      <c r="M221" s="4" t="s">
        <v>60</v>
      </c>
      <c r="N221" s="4" t="s">
        <v>250</v>
      </c>
      <c r="O221" s="5" t="s">
        <v>250</v>
      </c>
      <c r="P221" s="4" t="s">
        <v>250</v>
      </c>
      <c r="Q221" s="6">
        <v>2</v>
      </c>
    </row>
    <row r="222" spans="1:17" x14ac:dyDescent="0.35">
      <c r="A222" s="4">
        <v>2020</v>
      </c>
      <c r="B222" s="10">
        <v>2</v>
      </c>
      <c r="C222" s="4" t="s">
        <v>52</v>
      </c>
      <c r="D222" s="4" t="s">
        <v>222</v>
      </c>
      <c r="E222" s="7">
        <v>2</v>
      </c>
      <c r="F222" s="4" t="s">
        <v>358</v>
      </c>
      <c r="G222" s="4" t="s">
        <v>110</v>
      </c>
      <c r="H222" s="4">
        <v>2006</v>
      </c>
      <c r="I222" s="4">
        <v>2019</v>
      </c>
      <c r="J222" s="4">
        <v>13</v>
      </c>
      <c r="K222" s="7">
        <v>83</v>
      </c>
      <c r="L222" s="4" t="s">
        <v>250</v>
      </c>
      <c r="M222" s="4" t="s">
        <v>60</v>
      </c>
      <c r="N222" s="4" t="s">
        <v>250</v>
      </c>
      <c r="O222" s="5" t="s">
        <v>250</v>
      </c>
      <c r="P222" s="4" t="s">
        <v>250</v>
      </c>
      <c r="Q222" s="6">
        <v>2</v>
      </c>
    </row>
    <row r="223" spans="1:17" x14ac:dyDescent="0.35">
      <c r="A223" s="4">
        <v>2020</v>
      </c>
      <c r="B223" s="10">
        <v>2</v>
      </c>
      <c r="C223" s="4" t="s">
        <v>52</v>
      </c>
      <c r="D223" s="4" t="s">
        <v>119</v>
      </c>
      <c r="E223" s="7">
        <v>3</v>
      </c>
      <c r="F223" s="4" t="s">
        <v>358</v>
      </c>
      <c r="G223" s="4" t="s">
        <v>110</v>
      </c>
      <c r="H223" s="4">
        <v>2006</v>
      </c>
      <c r="I223" s="4">
        <v>2019</v>
      </c>
      <c r="J223" s="4">
        <v>13</v>
      </c>
      <c r="K223" s="7">
        <v>42</v>
      </c>
      <c r="L223" s="4" t="s">
        <v>250</v>
      </c>
      <c r="M223" s="4" t="s">
        <v>60</v>
      </c>
      <c r="N223" s="4" t="s">
        <v>250</v>
      </c>
      <c r="O223" s="5" t="s">
        <v>250</v>
      </c>
      <c r="P223" s="4" t="s">
        <v>250</v>
      </c>
      <c r="Q223" s="6">
        <v>2</v>
      </c>
    </row>
    <row r="224" spans="1:17" x14ac:dyDescent="0.35">
      <c r="A224" s="4">
        <v>2020</v>
      </c>
      <c r="B224" s="10">
        <v>3</v>
      </c>
      <c r="C224" s="4" t="s">
        <v>227</v>
      </c>
      <c r="D224" s="4" t="s">
        <v>223</v>
      </c>
      <c r="E224" s="7">
        <v>3</v>
      </c>
      <c r="F224" s="4" t="s">
        <v>163</v>
      </c>
      <c r="G224" s="4" t="s">
        <v>226</v>
      </c>
      <c r="H224" s="4">
        <v>1997</v>
      </c>
      <c r="I224" s="4">
        <v>1998</v>
      </c>
      <c r="J224" s="4">
        <v>2</v>
      </c>
      <c r="K224" s="7">
        <v>97</v>
      </c>
      <c r="L224" s="4" t="s">
        <v>250</v>
      </c>
      <c r="M224" s="4" t="s">
        <v>60</v>
      </c>
      <c r="N224" s="4" t="s">
        <v>224</v>
      </c>
      <c r="O224" s="5">
        <v>2</v>
      </c>
      <c r="P224" s="4" t="s">
        <v>250</v>
      </c>
      <c r="Q224" s="6">
        <v>2</v>
      </c>
    </row>
    <row r="225" spans="1:17" x14ac:dyDescent="0.35">
      <c r="A225" s="4">
        <v>2020</v>
      </c>
      <c r="B225" s="10">
        <v>3</v>
      </c>
      <c r="C225" s="4" t="s">
        <v>227</v>
      </c>
      <c r="D225" s="4" t="s">
        <v>223</v>
      </c>
      <c r="E225" s="7">
        <v>1</v>
      </c>
      <c r="F225" s="4" t="s">
        <v>163</v>
      </c>
      <c r="G225" s="4" t="s">
        <v>226</v>
      </c>
      <c r="H225" s="4">
        <v>1997</v>
      </c>
      <c r="I225" s="4">
        <v>1998</v>
      </c>
      <c r="J225" s="4">
        <v>2</v>
      </c>
      <c r="K225" s="7">
        <v>97</v>
      </c>
      <c r="L225" s="4" t="s">
        <v>250</v>
      </c>
      <c r="M225" s="4" t="s">
        <v>60</v>
      </c>
      <c r="N225" s="4" t="s">
        <v>225</v>
      </c>
      <c r="O225" s="5">
        <v>4</v>
      </c>
      <c r="P225" s="4" t="s">
        <v>250</v>
      </c>
      <c r="Q225" s="6">
        <v>2</v>
      </c>
    </row>
    <row r="226" spans="1:17" x14ac:dyDescent="0.35">
      <c r="A226" s="4">
        <v>2021</v>
      </c>
      <c r="B226" s="10">
        <v>1</v>
      </c>
      <c r="C226" s="4" t="s">
        <v>51</v>
      </c>
      <c r="D226" s="4" t="s">
        <v>7</v>
      </c>
      <c r="E226" s="7">
        <v>3</v>
      </c>
      <c r="F226" s="4" t="s">
        <v>120</v>
      </c>
      <c r="G226" s="4" t="s">
        <v>121</v>
      </c>
      <c r="H226" s="4">
        <v>2016</v>
      </c>
      <c r="I226" s="4">
        <v>2019</v>
      </c>
      <c r="J226" s="4">
        <v>4</v>
      </c>
      <c r="K226" s="7" t="s">
        <v>250</v>
      </c>
      <c r="L226" s="4">
        <v>90.3</v>
      </c>
      <c r="M226" s="4" t="s">
        <v>60</v>
      </c>
      <c r="N226" s="4" t="s">
        <v>110</v>
      </c>
      <c r="O226" s="5" t="s">
        <v>110</v>
      </c>
      <c r="P226" s="4" t="s">
        <v>110</v>
      </c>
      <c r="Q226" s="6">
        <v>2</v>
      </c>
    </row>
    <row r="227" spans="1:17" x14ac:dyDescent="0.35">
      <c r="A227" s="4">
        <v>2021</v>
      </c>
      <c r="B227" s="10">
        <v>2</v>
      </c>
      <c r="C227" s="4" t="s">
        <v>51</v>
      </c>
      <c r="D227" s="4" t="s">
        <v>228</v>
      </c>
      <c r="E227" s="7">
        <v>1</v>
      </c>
      <c r="F227" s="4" t="s">
        <v>120</v>
      </c>
      <c r="G227" s="4" t="s">
        <v>121</v>
      </c>
      <c r="H227" s="4">
        <v>2016</v>
      </c>
      <c r="I227" s="4">
        <v>2019</v>
      </c>
      <c r="J227" s="4">
        <v>4</v>
      </c>
      <c r="K227" s="7" t="s">
        <v>250</v>
      </c>
      <c r="L227" s="4">
        <v>20.8</v>
      </c>
      <c r="M227" s="4" t="s">
        <v>60</v>
      </c>
      <c r="N227" s="4" t="s">
        <v>110</v>
      </c>
      <c r="O227" s="5" t="s">
        <v>110</v>
      </c>
      <c r="P227" s="4" t="s">
        <v>110</v>
      </c>
      <c r="Q227" s="6">
        <v>2</v>
      </c>
    </row>
    <row r="228" spans="1:17" x14ac:dyDescent="0.35">
      <c r="A228" s="4">
        <v>2021</v>
      </c>
      <c r="B228" s="10">
        <v>2</v>
      </c>
      <c r="C228" s="4" t="s">
        <v>51</v>
      </c>
      <c r="D228" s="4" t="s">
        <v>229</v>
      </c>
      <c r="E228" s="7">
        <v>3</v>
      </c>
      <c r="F228" s="4" t="s">
        <v>120</v>
      </c>
      <c r="G228" s="4" t="s">
        <v>121</v>
      </c>
      <c r="H228" s="4">
        <v>2016</v>
      </c>
      <c r="I228" s="4">
        <v>2019</v>
      </c>
      <c r="J228" s="4">
        <v>4</v>
      </c>
      <c r="K228" s="7" t="s">
        <v>250</v>
      </c>
      <c r="L228" s="4">
        <v>58.7</v>
      </c>
      <c r="M228" s="4" t="s">
        <v>60</v>
      </c>
      <c r="N228" s="4" t="s">
        <v>110</v>
      </c>
      <c r="O228" s="5" t="s">
        <v>110</v>
      </c>
      <c r="P228" s="4" t="s">
        <v>110</v>
      </c>
      <c r="Q228" s="6">
        <v>2</v>
      </c>
    </row>
    <row r="229" spans="1:17" x14ac:dyDescent="0.35">
      <c r="A229" s="4">
        <v>2021</v>
      </c>
      <c r="B229" s="10">
        <v>2</v>
      </c>
      <c r="C229" s="4" t="s">
        <v>53</v>
      </c>
      <c r="D229" s="4" t="s">
        <v>233</v>
      </c>
      <c r="E229" s="7">
        <v>1</v>
      </c>
      <c r="F229" s="4" t="s">
        <v>131</v>
      </c>
      <c r="G229" s="4" t="s">
        <v>234</v>
      </c>
      <c r="H229" s="4">
        <v>2012</v>
      </c>
      <c r="I229" s="4">
        <v>2015</v>
      </c>
      <c r="J229" s="4">
        <v>4</v>
      </c>
      <c r="K229" s="7">
        <v>83</v>
      </c>
      <c r="L229" s="4" t="s">
        <v>250</v>
      </c>
      <c r="M229" s="4" t="s">
        <v>60</v>
      </c>
      <c r="N229" s="4" t="s">
        <v>144</v>
      </c>
      <c r="O229" s="5">
        <v>1</v>
      </c>
      <c r="P229" s="4">
        <v>3</v>
      </c>
      <c r="Q229" s="6">
        <v>4</v>
      </c>
    </row>
    <row r="230" spans="1:17" x14ac:dyDescent="0.35">
      <c r="A230" s="4">
        <v>2021</v>
      </c>
      <c r="B230" s="10">
        <v>2</v>
      </c>
      <c r="C230" s="4" t="s">
        <v>53</v>
      </c>
      <c r="D230" s="4" t="s">
        <v>384</v>
      </c>
      <c r="E230" s="7">
        <v>1</v>
      </c>
      <c r="F230" s="4" t="s">
        <v>131</v>
      </c>
      <c r="G230" s="4" t="s">
        <v>234</v>
      </c>
      <c r="H230" s="4">
        <v>2012</v>
      </c>
      <c r="I230" s="4">
        <v>2015</v>
      </c>
      <c r="J230" s="4">
        <v>4</v>
      </c>
      <c r="K230" s="7">
        <v>61</v>
      </c>
      <c r="L230" s="4" t="s">
        <v>250</v>
      </c>
      <c r="M230" s="4" t="s">
        <v>60</v>
      </c>
      <c r="N230" s="4" t="s">
        <v>144</v>
      </c>
      <c r="O230" s="5">
        <v>1</v>
      </c>
      <c r="P230" s="4">
        <v>3</v>
      </c>
      <c r="Q230" s="6">
        <v>4</v>
      </c>
    </row>
    <row r="231" spans="1:17" x14ac:dyDescent="0.35">
      <c r="A231" s="4">
        <v>2021</v>
      </c>
      <c r="B231" s="10">
        <v>1</v>
      </c>
      <c r="C231" s="4" t="s">
        <v>53</v>
      </c>
      <c r="D231" s="4" t="s">
        <v>232</v>
      </c>
      <c r="E231" s="7">
        <v>3</v>
      </c>
      <c r="F231" s="4" t="s">
        <v>131</v>
      </c>
      <c r="G231" s="4" t="s">
        <v>234</v>
      </c>
      <c r="H231" s="4">
        <v>2012</v>
      </c>
      <c r="I231" s="4">
        <v>2015</v>
      </c>
      <c r="J231" s="4">
        <v>4</v>
      </c>
      <c r="K231" s="7">
        <v>57</v>
      </c>
      <c r="L231" s="4" t="s">
        <v>250</v>
      </c>
      <c r="M231" s="4" t="s">
        <v>60</v>
      </c>
      <c r="N231" s="4" t="s">
        <v>144</v>
      </c>
      <c r="O231" s="5">
        <v>1</v>
      </c>
      <c r="P231" s="4">
        <v>3</v>
      </c>
      <c r="Q231" s="6">
        <v>4</v>
      </c>
    </row>
    <row r="232" spans="1:17" x14ac:dyDescent="0.35">
      <c r="A232" s="4">
        <v>2021</v>
      </c>
      <c r="B232" s="10">
        <v>2</v>
      </c>
      <c r="C232" s="4" t="s">
        <v>53</v>
      </c>
      <c r="D232" s="4" t="s">
        <v>233</v>
      </c>
      <c r="E232" s="7">
        <v>1</v>
      </c>
      <c r="F232" s="4" t="s">
        <v>131</v>
      </c>
      <c r="G232" s="4" t="s">
        <v>234</v>
      </c>
      <c r="H232" s="4">
        <v>2012</v>
      </c>
      <c r="I232" s="4">
        <v>2015</v>
      </c>
      <c r="J232" s="4">
        <v>4</v>
      </c>
      <c r="K232" s="7">
        <v>81</v>
      </c>
      <c r="L232" s="4" t="s">
        <v>250</v>
      </c>
      <c r="M232" s="4" t="s">
        <v>60</v>
      </c>
      <c r="N232" s="4" t="s">
        <v>230</v>
      </c>
      <c r="O232" s="5">
        <v>3</v>
      </c>
      <c r="P232" s="4">
        <v>1</v>
      </c>
      <c r="Q232" s="6">
        <v>4</v>
      </c>
    </row>
    <row r="233" spans="1:17" x14ac:dyDescent="0.35">
      <c r="A233" s="4">
        <v>2021</v>
      </c>
      <c r="B233" s="10">
        <v>2</v>
      </c>
      <c r="C233" s="4" t="s">
        <v>53</v>
      </c>
      <c r="D233" s="4" t="s">
        <v>384</v>
      </c>
      <c r="E233" s="7">
        <v>1</v>
      </c>
      <c r="F233" s="4" t="s">
        <v>131</v>
      </c>
      <c r="G233" s="4" t="s">
        <v>234</v>
      </c>
      <c r="H233" s="4">
        <v>2012</v>
      </c>
      <c r="I233" s="4">
        <v>2015</v>
      </c>
      <c r="J233" s="4">
        <v>4</v>
      </c>
      <c r="K233" s="7">
        <v>64</v>
      </c>
      <c r="L233" s="4" t="s">
        <v>250</v>
      </c>
      <c r="M233" s="4" t="s">
        <v>60</v>
      </c>
      <c r="N233" s="4" t="s">
        <v>230</v>
      </c>
      <c r="O233" s="5">
        <v>3</v>
      </c>
      <c r="P233" s="4">
        <v>1</v>
      </c>
      <c r="Q233" s="6">
        <v>4</v>
      </c>
    </row>
    <row r="234" spans="1:17" x14ac:dyDescent="0.35">
      <c r="A234" s="4">
        <v>2021</v>
      </c>
      <c r="B234" s="10">
        <v>1</v>
      </c>
      <c r="C234" s="4" t="s">
        <v>53</v>
      </c>
      <c r="D234" s="4" t="s">
        <v>232</v>
      </c>
      <c r="E234" s="7">
        <v>3</v>
      </c>
      <c r="F234" s="4" t="s">
        <v>131</v>
      </c>
      <c r="G234" s="4" t="s">
        <v>234</v>
      </c>
      <c r="H234" s="4">
        <v>2012</v>
      </c>
      <c r="I234" s="4">
        <v>2015</v>
      </c>
      <c r="J234" s="4">
        <v>4</v>
      </c>
      <c r="K234" s="7">
        <v>61</v>
      </c>
      <c r="L234" s="4" t="s">
        <v>250</v>
      </c>
      <c r="M234" s="4" t="s">
        <v>60</v>
      </c>
      <c r="N234" s="4" t="s">
        <v>230</v>
      </c>
      <c r="O234" s="5">
        <v>3</v>
      </c>
      <c r="P234" s="4">
        <v>1</v>
      </c>
      <c r="Q234" s="6">
        <v>4</v>
      </c>
    </row>
    <row r="235" spans="1:17" x14ac:dyDescent="0.35">
      <c r="A235" s="4">
        <v>2021</v>
      </c>
      <c r="B235" s="10">
        <v>2</v>
      </c>
      <c r="C235" s="4" t="s">
        <v>53</v>
      </c>
      <c r="D235" s="4" t="s">
        <v>233</v>
      </c>
      <c r="E235" s="7">
        <v>1</v>
      </c>
      <c r="F235" s="4" t="s">
        <v>131</v>
      </c>
      <c r="G235" s="4" t="s">
        <v>234</v>
      </c>
      <c r="H235" s="4">
        <v>2012</v>
      </c>
      <c r="I235" s="4">
        <v>2015</v>
      </c>
      <c r="J235" s="4">
        <v>4</v>
      </c>
      <c r="K235" s="7">
        <v>63</v>
      </c>
      <c r="L235" s="4" t="s">
        <v>250</v>
      </c>
      <c r="M235" s="4" t="s">
        <v>60</v>
      </c>
      <c r="N235" s="4" t="s">
        <v>231</v>
      </c>
      <c r="O235" s="5">
        <v>4</v>
      </c>
      <c r="P235" s="4">
        <v>3</v>
      </c>
      <c r="Q235" s="6">
        <v>4</v>
      </c>
    </row>
    <row r="236" spans="1:17" x14ac:dyDescent="0.35">
      <c r="A236" s="4">
        <v>2021</v>
      </c>
      <c r="B236" s="10">
        <v>2</v>
      </c>
      <c r="C236" s="4" t="s">
        <v>53</v>
      </c>
      <c r="D236" s="4" t="s">
        <v>384</v>
      </c>
      <c r="E236" s="7">
        <v>1</v>
      </c>
      <c r="F236" s="4" t="s">
        <v>131</v>
      </c>
      <c r="G236" s="4" t="s">
        <v>234</v>
      </c>
      <c r="H236" s="4">
        <v>2012</v>
      </c>
      <c r="I236" s="4">
        <v>2015</v>
      </c>
      <c r="J236" s="4">
        <v>4</v>
      </c>
      <c r="K236" s="7">
        <v>59</v>
      </c>
      <c r="L236" s="4" t="s">
        <v>250</v>
      </c>
      <c r="M236" s="4" t="s">
        <v>60</v>
      </c>
      <c r="N236" s="4" t="s">
        <v>231</v>
      </c>
      <c r="O236" s="5">
        <v>4</v>
      </c>
      <c r="P236" s="4">
        <v>3</v>
      </c>
      <c r="Q236" s="6">
        <v>4</v>
      </c>
    </row>
    <row r="237" spans="1:17" x14ac:dyDescent="0.35">
      <c r="A237" s="4">
        <v>2021</v>
      </c>
      <c r="B237" s="10">
        <v>1</v>
      </c>
      <c r="C237" s="4" t="s">
        <v>53</v>
      </c>
      <c r="D237" s="4" t="s">
        <v>232</v>
      </c>
      <c r="E237" s="7">
        <v>1</v>
      </c>
      <c r="F237" s="4" t="s">
        <v>131</v>
      </c>
      <c r="G237" s="4" t="s">
        <v>234</v>
      </c>
      <c r="H237" s="4">
        <v>2012</v>
      </c>
      <c r="I237" s="4">
        <v>2015</v>
      </c>
      <c r="J237" s="4">
        <v>4</v>
      </c>
      <c r="K237" s="7">
        <v>61</v>
      </c>
      <c r="L237" s="4" t="s">
        <v>250</v>
      </c>
      <c r="M237" s="4" t="s">
        <v>60</v>
      </c>
      <c r="N237" s="4" t="s">
        <v>231</v>
      </c>
      <c r="O237" s="5">
        <v>4</v>
      </c>
      <c r="P237" s="4">
        <v>3</v>
      </c>
      <c r="Q237" s="6">
        <v>4</v>
      </c>
    </row>
    <row r="238" spans="1:17" x14ac:dyDescent="0.35">
      <c r="A238" s="4">
        <v>2021</v>
      </c>
      <c r="B238" s="10">
        <v>1</v>
      </c>
      <c r="C238" s="4" t="s">
        <v>54</v>
      </c>
      <c r="D238" s="4" t="s">
        <v>140</v>
      </c>
      <c r="E238" s="7">
        <v>1</v>
      </c>
      <c r="F238" s="4" t="s">
        <v>235</v>
      </c>
      <c r="G238" s="4" t="s">
        <v>110</v>
      </c>
      <c r="H238" s="4">
        <v>2012</v>
      </c>
      <c r="I238" s="4">
        <v>2017</v>
      </c>
      <c r="J238" s="4">
        <v>6</v>
      </c>
      <c r="K238" s="7">
        <v>84.7</v>
      </c>
      <c r="L238" s="4" t="s">
        <v>250</v>
      </c>
      <c r="M238" s="4" t="s">
        <v>60</v>
      </c>
      <c r="N238" s="4" t="s">
        <v>250</v>
      </c>
      <c r="O238" s="5" t="s">
        <v>250</v>
      </c>
      <c r="P238" s="4" t="s">
        <v>250</v>
      </c>
      <c r="Q238" s="6">
        <v>2</v>
      </c>
    </row>
    <row r="239" spans="1:17" x14ac:dyDescent="0.35">
      <c r="A239" s="4">
        <v>2021</v>
      </c>
      <c r="B239" s="10">
        <v>1</v>
      </c>
      <c r="C239" s="4" t="s">
        <v>54</v>
      </c>
      <c r="D239" s="4" t="s">
        <v>237</v>
      </c>
      <c r="E239" s="7">
        <v>1</v>
      </c>
      <c r="F239" s="4" t="s">
        <v>235</v>
      </c>
      <c r="G239" s="4" t="s">
        <v>110</v>
      </c>
      <c r="H239" s="4">
        <v>2012</v>
      </c>
      <c r="I239" s="4">
        <v>2017</v>
      </c>
      <c r="J239" s="4">
        <v>6</v>
      </c>
      <c r="K239" s="7">
        <v>97.2</v>
      </c>
      <c r="L239" s="4" t="s">
        <v>250</v>
      </c>
      <c r="M239" s="4" t="s">
        <v>60</v>
      </c>
      <c r="N239" s="4" t="s">
        <v>250</v>
      </c>
      <c r="O239" s="5" t="s">
        <v>250</v>
      </c>
      <c r="P239" s="4" t="s">
        <v>250</v>
      </c>
      <c r="Q239" s="6">
        <v>2</v>
      </c>
    </row>
    <row r="240" spans="1:17" x14ac:dyDescent="0.35">
      <c r="A240" s="4">
        <v>2021</v>
      </c>
      <c r="B240" s="10">
        <v>3</v>
      </c>
      <c r="C240" s="4" t="s">
        <v>54</v>
      </c>
      <c r="D240" s="4" t="s">
        <v>236</v>
      </c>
      <c r="E240" s="7">
        <v>1</v>
      </c>
      <c r="F240" s="4" t="s">
        <v>235</v>
      </c>
      <c r="G240" s="4" t="s">
        <v>110</v>
      </c>
      <c r="H240" s="4">
        <v>2012</v>
      </c>
      <c r="I240" s="4">
        <v>2017</v>
      </c>
      <c r="J240" s="4">
        <v>6</v>
      </c>
      <c r="K240" s="7">
        <v>96.7</v>
      </c>
      <c r="L240" s="4" t="s">
        <v>250</v>
      </c>
      <c r="M240" s="4" t="s">
        <v>60</v>
      </c>
      <c r="N240" s="4" t="s">
        <v>250</v>
      </c>
      <c r="O240" s="5" t="s">
        <v>250</v>
      </c>
      <c r="P240" s="4" t="s">
        <v>250</v>
      </c>
      <c r="Q240" s="6">
        <v>2</v>
      </c>
    </row>
    <row r="241" spans="1:17" x14ac:dyDescent="0.35">
      <c r="A241" s="4">
        <v>2021</v>
      </c>
      <c r="B241" s="10">
        <v>3</v>
      </c>
      <c r="C241" s="4" t="s">
        <v>54</v>
      </c>
      <c r="D241" s="4" t="s">
        <v>236</v>
      </c>
      <c r="E241" s="7">
        <v>1</v>
      </c>
      <c r="F241" s="4" t="s">
        <v>235</v>
      </c>
      <c r="G241" s="4" t="s">
        <v>110</v>
      </c>
      <c r="H241" s="4">
        <v>2012</v>
      </c>
      <c r="I241" s="4">
        <v>2017</v>
      </c>
      <c r="J241" s="4">
        <v>6</v>
      </c>
      <c r="K241" s="7">
        <v>96.9</v>
      </c>
      <c r="L241" s="4" t="s">
        <v>250</v>
      </c>
      <c r="M241" s="4" t="s">
        <v>60</v>
      </c>
      <c r="N241" s="4" t="s">
        <v>250</v>
      </c>
      <c r="O241" s="5" t="s">
        <v>250</v>
      </c>
      <c r="P241" s="4" t="s">
        <v>250</v>
      </c>
      <c r="Q241" s="6">
        <v>2</v>
      </c>
    </row>
    <row r="242" spans="1:17" x14ac:dyDescent="0.35">
      <c r="A242" s="4">
        <v>2021</v>
      </c>
      <c r="B242" s="10">
        <v>3</v>
      </c>
      <c r="C242" s="4" t="s">
        <v>54</v>
      </c>
      <c r="D242" s="4" t="s">
        <v>236</v>
      </c>
      <c r="E242" s="7">
        <v>1</v>
      </c>
      <c r="F242" s="4" t="s">
        <v>235</v>
      </c>
      <c r="G242" s="4" t="s">
        <v>110</v>
      </c>
      <c r="H242" s="4">
        <v>2012</v>
      </c>
      <c r="I242" s="4">
        <v>2017</v>
      </c>
      <c r="J242" s="4">
        <v>6</v>
      </c>
      <c r="K242" s="7">
        <v>97</v>
      </c>
      <c r="L242" s="4" t="s">
        <v>250</v>
      </c>
      <c r="M242" s="4" t="s">
        <v>60</v>
      </c>
      <c r="N242" s="4" t="s">
        <v>250</v>
      </c>
      <c r="O242" s="5" t="s">
        <v>250</v>
      </c>
      <c r="P242" s="4" t="s">
        <v>250</v>
      </c>
      <c r="Q242" s="6">
        <v>2</v>
      </c>
    </row>
    <row r="243" spans="1:17" x14ac:dyDescent="0.35">
      <c r="A243" s="4">
        <v>2021</v>
      </c>
      <c r="B243" s="10">
        <v>3</v>
      </c>
      <c r="C243" s="4" t="s">
        <v>54</v>
      </c>
      <c r="D243" s="4" t="s">
        <v>236</v>
      </c>
      <c r="E243" s="7">
        <v>1</v>
      </c>
      <c r="F243" s="4" t="s">
        <v>235</v>
      </c>
      <c r="G243" s="4" t="s">
        <v>110</v>
      </c>
      <c r="H243" s="4">
        <v>2012</v>
      </c>
      <c r="I243" s="4">
        <v>2017</v>
      </c>
      <c r="J243" s="4">
        <v>6</v>
      </c>
      <c r="K243" s="7">
        <v>96</v>
      </c>
      <c r="L243" s="4" t="s">
        <v>250</v>
      </c>
      <c r="M243" s="4" t="s">
        <v>60</v>
      </c>
      <c r="N243" s="4" t="s">
        <v>250</v>
      </c>
      <c r="O243" s="5" t="s">
        <v>250</v>
      </c>
      <c r="P243" s="4" t="s">
        <v>250</v>
      </c>
      <c r="Q243" s="6">
        <v>2</v>
      </c>
    </row>
    <row r="244" spans="1:17" x14ac:dyDescent="0.35">
      <c r="A244" s="4">
        <v>2021</v>
      </c>
      <c r="B244" s="10">
        <v>3</v>
      </c>
      <c r="C244" s="4" t="s">
        <v>54</v>
      </c>
      <c r="D244" s="4" t="s">
        <v>236</v>
      </c>
      <c r="E244" s="7">
        <v>1</v>
      </c>
      <c r="F244" s="4" t="s">
        <v>235</v>
      </c>
      <c r="G244" s="4" t="s">
        <v>110</v>
      </c>
      <c r="H244" s="4">
        <v>2012</v>
      </c>
      <c r="I244" s="4">
        <v>2017</v>
      </c>
      <c r="J244" s="4">
        <v>6</v>
      </c>
      <c r="K244" s="7">
        <v>96.8</v>
      </c>
      <c r="L244" s="4" t="s">
        <v>250</v>
      </c>
      <c r="M244" s="4" t="s">
        <v>60</v>
      </c>
      <c r="N244" s="4" t="s">
        <v>250</v>
      </c>
      <c r="O244" s="5" t="s">
        <v>250</v>
      </c>
      <c r="P244" s="4" t="s">
        <v>250</v>
      </c>
      <c r="Q244" s="6">
        <v>2</v>
      </c>
    </row>
    <row r="245" spans="1:17" x14ac:dyDescent="0.35">
      <c r="A245" s="4">
        <v>2021</v>
      </c>
      <c r="B245" s="10">
        <v>3</v>
      </c>
      <c r="C245" s="4" t="s">
        <v>54</v>
      </c>
      <c r="D245" s="4" t="s">
        <v>236</v>
      </c>
      <c r="E245" s="7">
        <v>1</v>
      </c>
      <c r="F245" s="4" t="s">
        <v>235</v>
      </c>
      <c r="G245" s="4" t="s">
        <v>110</v>
      </c>
      <c r="H245" s="4">
        <v>2012</v>
      </c>
      <c r="I245" s="4">
        <v>2017</v>
      </c>
      <c r="J245" s="4">
        <v>6</v>
      </c>
      <c r="K245" s="7">
        <v>98.2</v>
      </c>
      <c r="L245" s="4" t="s">
        <v>250</v>
      </c>
      <c r="M245" s="4" t="s">
        <v>60</v>
      </c>
      <c r="N245" s="4" t="s">
        <v>250</v>
      </c>
      <c r="O245" s="5" t="s">
        <v>250</v>
      </c>
      <c r="P245" s="4" t="s">
        <v>250</v>
      </c>
      <c r="Q245" s="6">
        <v>2</v>
      </c>
    </row>
    <row r="246" spans="1:17" x14ac:dyDescent="0.35">
      <c r="A246" s="4">
        <v>2022</v>
      </c>
      <c r="B246" s="10">
        <v>3</v>
      </c>
      <c r="C246" s="4" t="s">
        <v>55</v>
      </c>
      <c r="D246" s="4" t="s">
        <v>156</v>
      </c>
      <c r="E246" s="7">
        <v>1</v>
      </c>
      <c r="F246" s="4" t="s">
        <v>238</v>
      </c>
      <c r="G246" s="4" t="s">
        <v>240</v>
      </c>
      <c r="H246" s="4">
        <v>2012</v>
      </c>
      <c r="I246" s="4">
        <v>2015</v>
      </c>
      <c r="J246" s="4">
        <v>3</v>
      </c>
      <c r="K246" s="7">
        <v>85.95</v>
      </c>
      <c r="L246" s="4" t="s">
        <v>250</v>
      </c>
      <c r="M246" s="4" t="s">
        <v>243</v>
      </c>
      <c r="N246" s="4" t="s">
        <v>239</v>
      </c>
      <c r="O246" s="5">
        <v>1</v>
      </c>
      <c r="P246" s="4">
        <v>1</v>
      </c>
      <c r="Q246" s="6">
        <v>2</v>
      </c>
    </row>
    <row r="247" spans="1:17" x14ac:dyDescent="0.35">
      <c r="A247" s="4">
        <v>2022</v>
      </c>
      <c r="B247" s="10">
        <v>3</v>
      </c>
      <c r="C247" s="4" t="s">
        <v>55</v>
      </c>
      <c r="D247" s="4" t="s">
        <v>156</v>
      </c>
      <c r="E247" s="7">
        <v>1</v>
      </c>
      <c r="F247" s="4" t="s">
        <v>238</v>
      </c>
      <c r="G247" s="4" t="s">
        <v>240</v>
      </c>
      <c r="H247" s="4">
        <v>2012</v>
      </c>
      <c r="I247" s="4">
        <v>2015</v>
      </c>
      <c r="J247" s="4">
        <v>3</v>
      </c>
      <c r="K247" s="7">
        <v>71.19</v>
      </c>
      <c r="L247" s="4" t="s">
        <v>250</v>
      </c>
      <c r="M247" s="4" t="s">
        <v>243</v>
      </c>
      <c r="N247" s="4" t="s">
        <v>239</v>
      </c>
      <c r="O247" s="5">
        <v>1</v>
      </c>
      <c r="P247" s="4">
        <v>1</v>
      </c>
      <c r="Q247" s="6">
        <v>2</v>
      </c>
    </row>
    <row r="248" spans="1:17" x14ac:dyDescent="0.35">
      <c r="A248" s="4">
        <v>2022</v>
      </c>
      <c r="B248" s="10">
        <v>3</v>
      </c>
      <c r="C248" s="4" t="s">
        <v>55</v>
      </c>
      <c r="D248" s="4" t="s">
        <v>156</v>
      </c>
      <c r="E248" s="7">
        <v>1</v>
      </c>
      <c r="F248" s="4" t="s">
        <v>238</v>
      </c>
      <c r="G248" s="4" t="s">
        <v>240</v>
      </c>
      <c r="H248" s="4">
        <v>2012</v>
      </c>
      <c r="I248" s="4">
        <v>2015</v>
      </c>
      <c r="J248" s="4">
        <v>3</v>
      </c>
      <c r="K248" s="7">
        <v>90.47</v>
      </c>
      <c r="L248" s="4" t="s">
        <v>250</v>
      </c>
      <c r="M248" s="4" t="s">
        <v>243</v>
      </c>
      <c r="N248" s="4" t="s">
        <v>239</v>
      </c>
      <c r="O248" s="5">
        <v>1</v>
      </c>
      <c r="P248" s="4">
        <v>1</v>
      </c>
      <c r="Q248" s="6">
        <v>2</v>
      </c>
    </row>
    <row r="249" spans="1:17" x14ac:dyDescent="0.35">
      <c r="A249" s="4">
        <v>2022</v>
      </c>
      <c r="B249" s="10">
        <v>3</v>
      </c>
      <c r="C249" s="4" t="s">
        <v>55</v>
      </c>
      <c r="D249" s="4" t="s">
        <v>156</v>
      </c>
      <c r="E249" s="7">
        <v>1</v>
      </c>
      <c r="F249" s="4" t="s">
        <v>238</v>
      </c>
      <c r="G249" s="4" t="s">
        <v>240</v>
      </c>
      <c r="H249" s="4">
        <v>2012</v>
      </c>
      <c r="I249" s="4">
        <v>2015</v>
      </c>
      <c r="J249" s="4">
        <v>3</v>
      </c>
      <c r="K249" s="7">
        <v>75</v>
      </c>
      <c r="L249" s="4" t="s">
        <v>250</v>
      </c>
      <c r="M249" s="4" t="s">
        <v>243</v>
      </c>
      <c r="N249" s="4" t="s">
        <v>239</v>
      </c>
      <c r="O249" s="5">
        <v>1</v>
      </c>
      <c r="P249" s="4">
        <v>1</v>
      </c>
      <c r="Q249" s="6">
        <v>2</v>
      </c>
    </row>
    <row r="250" spans="1:17" x14ac:dyDescent="0.35">
      <c r="A250" s="4">
        <v>2022</v>
      </c>
      <c r="B250" s="10">
        <v>3</v>
      </c>
      <c r="C250" s="4" t="s">
        <v>55</v>
      </c>
      <c r="D250" s="4" t="s">
        <v>156</v>
      </c>
      <c r="E250" s="7">
        <v>1</v>
      </c>
      <c r="F250" s="4" t="s">
        <v>238</v>
      </c>
      <c r="G250" s="4" t="s">
        <v>240</v>
      </c>
      <c r="H250" s="4">
        <v>2012</v>
      </c>
      <c r="I250" s="4">
        <v>2015</v>
      </c>
      <c r="J250" s="4">
        <v>3</v>
      </c>
      <c r="K250" s="7">
        <v>62.85</v>
      </c>
      <c r="L250" s="4" t="s">
        <v>250</v>
      </c>
      <c r="M250" s="4" t="s">
        <v>243</v>
      </c>
      <c r="N250" s="4" t="s">
        <v>239</v>
      </c>
      <c r="O250" s="5">
        <v>1</v>
      </c>
      <c r="P250" s="4">
        <v>1</v>
      </c>
      <c r="Q250" s="6">
        <v>2</v>
      </c>
    </row>
    <row r="251" spans="1:17" x14ac:dyDescent="0.35">
      <c r="A251" s="4">
        <v>2022</v>
      </c>
      <c r="B251" s="10">
        <v>3</v>
      </c>
      <c r="C251" s="4" t="s">
        <v>55</v>
      </c>
      <c r="D251" s="4" t="s">
        <v>156</v>
      </c>
      <c r="E251" s="7">
        <v>1</v>
      </c>
      <c r="F251" s="4" t="s">
        <v>238</v>
      </c>
      <c r="G251" s="4" t="s">
        <v>240</v>
      </c>
      <c r="H251" s="4">
        <v>2012</v>
      </c>
      <c r="I251" s="4">
        <v>2015</v>
      </c>
      <c r="J251" s="4">
        <v>3</v>
      </c>
      <c r="K251" s="7">
        <v>78.81</v>
      </c>
      <c r="L251" s="4" t="s">
        <v>250</v>
      </c>
      <c r="M251" s="4" t="s">
        <v>243</v>
      </c>
      <c r="N251" s="4" t="s">
        <v>239</v>
      </c>
      <c r="O251" s="5">
        <v>1</v>
      </c>
      <c r="P251" s="4">
        <v>1</v>
      </c>
      <c r="Q251" s="6">
        <v>2</v>
      </c>
    </row>
    <row r="252" spans="1:17" x14ac:dyDescent="0.35">
      <c r="A252" s="4">
        <v>2022</v>
      </c>
      <c r="B252" s="10">
        <v>3</v>
      </c>
      <c r="C252" s="4" t="s">
        <v>55</v>
      </c>
      <c r="D252" s="4" t="s">
        <v>156</v>
      </c>
      <c r="E252" s="7">
        <v>1</v>
      </c>
      <c r="F252" s="4" t="s">
        <v>238</v>
      </c>
      <c r="G252" s="4" t="s">
        <v>240</v>
      </c>
      <c r="H252" s="4">
        <v>2012</v>
      </c>
      <c r="I252" s="4">
        <v>2015</v>
      </c>
      <c r="J252" s="4">
        <v>3</v>
      </c>
      <c r="K252" s="7">
        <v>56.42</v>
      </c>
      <c r="L252" s="4" t="s">
        <v>250</v>
      </c>
      <c r="M252" s="4" t="s">
        <v>243</v>
      </c>
      <c r="N252" s="4" t="s">
        <v>239</v>
      </c>
      <c r="O252" s="5">
        <v>1</v>
      </c>
      <c r="P252" s="4">
        <v>1</v>
      </c>
      <c r="Q252" s="6">
        <v>2</v>
      </c>
    </row>
    <row r="253" spans="1:17" x14ac:dyDescent="0.35">
      <c r="A253" s="4">
        <v>2022</v>
      </c>
      <c r="B253" s="10">
        <v>3</v>
      </c>
      <c r="C253" s="4" t="s">
        <v>55</v>
      </c>
      <c r="D253" s="4" t="s">
        <v>156</v>
      </c>
      <c r="E253" s="7">
        <v>1</v>
      </c>
      <c r="F253" s="4" t="s">
        <v>238</v>
      </c>
      <c r="G253" s="4" t="s">
        <v>241</v>
      </c>
      <c r="H253" s="4">
        <v>2012</v>
      </c>
      <c r="I253" s="4">
        <v>2015</v>
      </c>
      <c r="J253" s="4">
        <v>3</v>
      </c>
      <c r="K253" s="7">
        <v>85.5</v>
      </c>
      <c r="L253" s="4" t="s">
        <v>250</v>
      </c>
      <c r="M253" s="4" t="s">
        <v>243</v>
      </c>
      <c r="N253" s="4" t="s">
        <v>239</v>
      </c>
      <c r="O253" s="5">
        <v>1</v>
      </c>
      <c r="P253" s="4">
        <v>1</v>
      </c>
      <c r="Q253" s="6">
        <v>2</v>
      </c>
    </row>
    <row r="254" spans="1:17" x14ac:dyDescent="0.35">
      <c r="A254" s="4">
        <v>2022</v>
      </c>
      <c r="B254" s="10">
        <v>3</v>
      </c>
      <c r="C254" s="4" t="s">
        <v>55</v>
      </c>
      <c r="D254" s="4" t="s">
        <v>156</v>
      </c>
      <c r="E254" s="7">
        <v>1</v>
      </c>
      <c r="F254" s="4" t="s">
        <v>238</v>
      </c>
      <c r="G254" s="4" t="s">
        <v>241</v>
      </c>
      <c r="H254" s="4">
        <v>2012</v>
      </c>
      <c r="I254" s="4">
        <v>2015</v>
      </c>
      <c r="J254" s="4">
        <v>3</v>
      </c>
      <c r="K254" s="7">
        <v>90.99</v>
      </c>
      <c r="L254" s="4" t="s">
        <v>250</v>
      </c>
      <c r="M254" s="4" t="s">
        <v>243</v>
      </c>
      <c r="N254" s="4" t="s">
        <v>239</v>
      </c>
      <c r="O254" s="5">
        <v>1</v>
      </c>
      <c r="P254" s="4">
        <v>1</v>
      </c>
      <c r="Q254" s="6">
        <v>2</v>
      </c>
    </row>
    <row r="255" spans="1:17" x14ac:dyDescent="0.35">
      <c r="A255" s="4">
        <v>2022</v>
      </c>
      <c r="B255" s="10">
        <v>3</v>
      </c>
      <c r="C255" s="4" t="s">
        <v>55</v>
      </c>
      <c r="D255" s="4" t="s">
        <v>156</v>
      </c>
      <c r="E255" s="7">
        <v>1</v>
      </c>
      <c r="F255" s="4" t="s">
        <v>238</v>
      </c>
      <c r="G255" s="4" t="s">
        <v>241</v>
      </c>
      <c r="H255" s="4">
        <v>2012</v>
      </c>
      <c r="I255" s="4">
        <v>2015</v>
      </c>
      <c r="J255" s="4">
        <v>3</v>
      </c>
      <c r="K255" s="7">
        <v>86.02</v>
      </c>
      <c r="L255" s="4" t="s">
        <v>250</v>
      </c>
      <c r="M255" s="4" t="s">
        <v>243</v>
      </c>
      <c r="N255" s="4" t="s">
        <v>239</v>
      </c>
      <c r="O255" s="5">
        <v>1</v>
      </c>
      <c r="P255" s="4">
        <v>1</v>
      </c>
      <c r="Q255" s="6">
        <v>2</v>
      </c>
    </row>
    <row r="256" spans="1:17" x14ac:dyDescent="0.35">
      <c r="A256" s="4">
        <v>2022</v>
      </c>
      <c r="B256" s="10">
        <v>3</v>
      </c>
      <c r="C256" s="4" t="s">
        <v>55</v>
      </c>
      <c r="D256" s="4" t="s">
        <v>156</v>
      </c>
      <c r="E256" s="7">
        <v>1</v>
      </c>
      <c r="F256" s="4" t="s">
        <v>238</v>
      </c>
      <c r="G256" s="4" t="s">
        <v>241</v>
      </c>
      <c r="H256" s="4">
        <v>2012</v>
      </c>
      <c r="I256" s="4">
        <v>2015</v>
      </c>
      <c r="J256" s="4">
        <v>3</v>
      </c>
      <c r="K256" s="7">
        <v>77.64</v>
      </c>
      <c r="L256" s="4" t="s">
        <v>250</v>
      </c>
      <c r="M256" s="4" t="s">
        <v>243</v>
      </c>
      <c r="N256" s="4" t="s">
        <v>239</v>
      </c>
      <c r="O256" s="5">
        <v>1</v>
      </c>
      <c r="P256" s="4">
        <v>1</v>
      </c>
      <c r="Q256" s="6">
        <v>2</v>
      </c>
    </row>
    <row r="257" spans="1:17" x14ac:dyDescent="0.35">
      <c r="A257" s="4">
        <v>2022</v>
      </c>
      <c r="B257" s="10">
        <v>3</v>
      </c>
      <c r="C257" s="4" t="s">
        <v>55</v>
      </c>
      <c r="D257" s="4" t="s">
        <v>156</v>
      </c>
      <c r="E257" s="7">
        <v>1</v>
      </c>
      <c r="F257" s="4" t="s">
        <v>238</v>
      </c>
      <c r="G257" s="4" t="s">
        <v>241</v>
      </c>
      <c r="H257" s="4">
        <v>2012</v>
      </c>
      <c r="I257" s="4">
        <v>2015</v>
      </c>
      <c r="J257" s="4">
        <v>3</v>
      </c>
      <c r="K257" s="7">
        <v>66.459999999999994</v>
      </c>
      <c r="L257" s="4" t="s">
        <v>250</v>
      </c>
      <c r="M257" s="4" t="s">
        <v>243</v>
      </c>
      <c r="N257" s="4" t="s">
        <v>239</v>
      </c>
      <c r="O257" s="5">
        <v>1</v>
      </c>
      <c r="P257" s="4">
        <v>1</v>
      </c>
      <c r="Q257" s="6">
        <v>2</v>
      </c>
    </row>
    <row r="258" spans="1:17" x14ac:dyDescent="0.35">
      <c r="A258" s="4">
        <v>2022</v>
      </c>
      <c r="B258" s="10">
        <v>3</v>
      </c>
      <c r="C258" s="4" t="s">
        <v>55</v>
      </c>
      <c r="D258" s="4" t="s">
        <v>156</v>
      </c>
      <c r="E258" s="7">
        <v>1</v>
      </c>
      <c r="F258" s="4" t="s">
        <v>238</v>
      </c>
      <c r="G258" s="4" t="s">
        <v>241</v>
      </c>
      <c r="H258" s="4">
        <v>2012</v>
      </c>
      <c r="I258" s="4">
        <v>2015</v>
      </c>
      <c r="J258" s="4">
        <v>3</v>
      </c>
      <c r="K258" s="7">
        <v>63.66</v>
      </c>
      <c r="L258" s="4" t="s">
        <v>250</v>
      </c>
      <c r="M258" s="4" t="s">
        <v>243</v>
      </c>
      <c r="N258" s="4" t="s">
        <v>239</v>
      </c>
      <c r="O258" s="5">
        <v>1</v>
      </c>
      <c r="P258" s="4">
        <v>1</v>
      </c>
      <c r="Q258" s="6">
        <v>2</v>
      </c>
    </row>
    <row r="259" spans="1:17" x14ac:dyDescent="0.35">
      <c r="A259" s="4">
        <v>2022</v>
      </c>
      <c r="B259" s="10">
        <v>3</v>
      </c>
      <c r="C259" s="4" t="s">
        <v>55</v>
      </c>
      <c r="D259" s="4" t="s">
        <v>156</v>
      </c>
      <c r="E259" s="7">
        <v>1</v>
      </c>
      <c r="F259" s="4" t="s">
        <v>238</v>
      </c>
      <c r="G259" s="4" t="s">
        <v>241</v>
      </c>
      <c r="H259" s="4">
        <v>2012</v>
      </c>
      <c r="I259" s="4">
        <v>2015</v>
      </c>
      <c r="J259" s="4">
        <v>3</v>
      </c>
      <c r="K259" s="7">
        <v>66.14</v>
      </c>
      <c r="L259" s="4" t="s">
        <v>250</v>
      </c>
      <c r="M259" s="4" t="s">
        <v>243</v>
      </c>
      <c r="N259" s="4" t="s">
        <v>239</v>
      </c>
      <c r="O259" s="5">
        <v>1</v>
      </c>
      <c r="P259" s="4">
        <v>1</v>
      </c>
      <c r="Q259" s="6">
        <v>2</v>
      </c>
    </row>
    <row r="260" spans="1:17" x14ac:dyDescent="0.35">
      <c r="A260" s="4">
        <v>2022</v>
      </c>
      <c r="B260" s="10">
        <v>3</v>
      </c>
      <c r="C260" s="4" t="s">
        <v>55</v>
      </c>
      <c r="D260" s="4" t="s">
        <v>156</v>
      </c>
      <c r="E260" s="7">
        <v>1</v>
      </c>
      <c r="F260" s="4" t="s">
        <v>238</v>
      </c>
      <c r="G260" s="4" t="s">
        <v>242</v>
      </c>
      <c r="H260" s="4">
        <v>2012</v>
      </c>
      <c r="I260" s="4">
        <v>2015</v>
      </c>
      <c r="J260" s="4">
        <v>3</v>
      </c>
      <c r="K260" s="7">
        <v>79.36</v>
      </c>
      <c r="L260" s="4" t="s">
        <v>250</v>
      </c>
      <c r="M260" s="4" t="s">
        <v>244</v>
      </c>
      <c r="N260" s="4" t="s">
        <v>239</v>
      </c>
      <c r="O260" s="5">
        <v>1</v>
      </c>
      <c r="P260" s="4">
        <v>1</v>
      </c>
      <c r="Q260" s="6">
        <v>2</v>
      </c>
    </row>
    <row r="261" spans="1:17" x14ac:dyDescent="0.35">
      <c r="A261" s="4">
        <v>2022</v>
      </c>
      <c r="B261" s="10">
        <v>3</v>
      </c>
      <c r="C261" s="4" t="s">
        <v>55</v>
      </c>
      <c r="D261" s="4" t="s">
        <v>156</v>
      </c>
      <c r="E261" s="7">
        <v>1</v>
      </c>
      <c r="F261" s="4" t="s">
        <v>238</v>
      </c>
      <c r="G261" s="4" t="s">
        <v>242</v>
      </c>
      <c r="H261" s="4">
        <v>2012</v>
      </c>
      <c r="I261" s="4">
        <v>2015</v>
      </c>
      <c r="J261" s="4">
        <v>3</v>
      </c>
      <c r="K261" s="7">
        <v>79.36</v>
      </c>
      <c r="L261" s="4" t="s">
        <v>250</v>
      </c>
      <c r="M261" s="4" t="s">
        <v>244</v>
      </c>
      <c r="N261" s="4" t="s">
        <v>239</v>
      </c>
      <c r="O261" s="5">
        <v>1</v>
      </c>
      <c r="P261" s="4">
        <v>1</v>
      </c>
      <c r="Q261" s="6">
        <v>2</v>
      </c>
    </row>
    <row r="262" spans="1:17" x14ac:dyDescent="0.35">
      <c r="A262" s="4">
        <v>2022</v>
      </c>
      <c r="B262" s="10">
        <v>3</v>
      </c>
      <c r="C262" s="4" t="s">
        <v>55</v>
      </c>
      <c r="D262" s="4" t="s">
        <v>156</v>
      </c>
      <c r="E262" s="7">
        <v>1</v>
      </c>
      <c r="F262" s="4" t="s">
        <v>238</v>
      </c>
      <c r="G262" s="4" t="s">
        <v>242</v>
      </c>
      <c r="H262" s="4">
        <v>2012</v>
      </c>
      <c r="I262" s="4">
        <v>2015</v>
      </c>
      <c r="J262" s="4">
        <v>3</v>
      </c>
      <c r="K262" s="7">
        <v>81.900000000000006</v>
      </c>
      <c r="L262" s="4" t="s">
        <v>250</v>
      </c>
      <c r="M262" s="4" t="s">
        <v>244</v>
      </c>
      <c r="N262" s="4" t="s">
        <v>239</v>
      </c>
      <c r="O262" s="5">
        <v>1</v>
      </c>
      <c r="P262" s="4">
        <v>1</v>
      </c>
      <c r="Q262" s="6">
        <v>2</v>
      </c>
    </row>
    <row r="263" spans="1:17" x14ac:dyDescent="0.35">
      <c r="A263" s="4">
        <v>2022</v>
      </c>
      <c r="B263" s="10">
        <v>3</v>
      </c>
      <c r="C263" s="4" t="s">
        <v>55</v>
      </c>
      <c r="D263" s="4" t="s">
        <v>156</v>
      </c>
      <c r="E263" s="7">
        <v>1</v>
      </c>
      <c r="F263" s="4" t="s">
        <v>238</v>
      </c>
      <c r="G263" s="4" t="s">
        <v>242</v>
      </c>
      <c r="H263" s="4">
        <v>2012</v>
      </c>
      <c r="I263" s="4">
        <v>2015</v>
      </c>
      <c r="J263" s="4">
        <v>3</v>
      </c>
      <c r="K263" s="7">
        <v>74.92</v>
      </c>
      <c r="L263" s="4" t="s">
        <v>250</v>
      </c>
      <c r="M263" s="4" t="s">
        <v>244</v>
      </c>
      <c r="N263" s="4" t="s">
        <v>239</v>
      </c>
      <c r="O263" s="5">
        <v>1</v>
      </c>
      <c r="P263" s="4">
        <v>1</v>
      </c>
      <c r="Q263" s="6">
        <v>2</v>
      </c>
    </row>
    <row r="264" spans="1:17" x14ac:dyDescent="0.35">
      <c r="A264" s="4">
        <v>2022</v>
      </c>
      <c r="B264" s="10">
        <v>3</v>
      </c>
      <c r="C264" s="4" t="s">
        <v>55</v>
      </c>
      <c r="D264" s="4" t="s">
        <v>156</v>
      </c>
      <c r="E264" s="7">
        <v>1</v>
      </c>
      <c r="F264" s="4" t="s">
        <v>238</v>
      </c>
      <c r="G264" s="4" t="s">
        <v>242</v>
      </c>
      <c r="H264" s="4">
        <v>2012</v>
      </c>
      <c r="I264" s="4">
        <v>2015</v>
      </c>
      <c r="J264" s="4">
        <v>3</v>
      </c>
      <c r="K264" s="7">
        <v>63.81</v>
      </c>
      <c r="L264" s="4" t="s">
        <v>250</v>
      </c>
      <c r="M264" s="4" t="s">
        <v>244</v>
      </c>
      <c r="N264" s="4" t="s">
        <v>239</v>
      </c>
      <c r="O264" s="5">
        <v>1</v>
      </c>
      <c r="P264" s="4">
        <v>1</v>
      </c>
      <c r="Q264" s="6">
        <v>2</v>
      </c>
    </row>
    <row r="265" spans="1:17" x14ac:dyDescent="0.35">
      <c r="A265" s="4">
        <v>2022</v>
      </c>
      <c r="B265" s="10">
        <v>3</v>
      </c>
      <c r="C265" s="4" t="s">
        <v>55</v>
      </c>
      <c r="D265" s="4" t="s">
        <v>156</v>
      </c>
      <c r="E265" s="7">
        <v>1</v>
      </c>
      <c r="F265" s="4" t="s">
        <v>238</v>
      </c>
      <c r="G265" s="4" t="s">
        <v>242</v>
      </c>
      <c r="H265" s="4">
        <v>2012</v>
      </c>
      <c r="I265" s="4">
        <v>2015</v>
      </c>
      <c r="J265" s="4">
        <v>3</v>
      </c>
      <c r="K265" s="7">
        <v>58.87</v>
      </c>
      <c r="L265" s="4" t="s">
        <v>250</v>
      </c>
      <c r="M265" s="4" t="s">
        <v>244</v>
      </c>
      <c r="N265" s="4" t="s">
        <v>239</v>
      </c>
      <c r="O265" s="5">
        <v>1</v>
      </c>
      <c r="P265" s="4">
        <v>1</v>
      </c>
      <c r="Q265" s="6">
        <v>2</v>
      </c>
    </row>
    <row r="266" spans="1:17" x14ac:dyDescent="0.35">
      <c r="A266" s="4">
        <v>2022</v>
      </c>
      <c r="B266" s="10">
        <v>3</v>
      </c>
      <c r="C266" s="4" t="s">
        <v>55</v>
      </c>
      <c r="D266" s="4" t="s">
        <v>156</v>
      </c>
      <c r="E266" s="7">
        <v>1</v>
      </c>
      <c r="F266" s="4" t="s">
        <v>238</v>
      </c>
      <c r="G266" s="4" t="s">
        <v>242</v>
      </c>
      <c r="H266" s="4">
        <v>2012</v>
      </c>
      <c r="I266" s="4">
        <v>2015</v>
      </c>
      <c r="J266" s="4">
        <v>3</v>
      </c>
      <c r="K266" s="7">
        <v>64.44</v>
      </c>
      <c r="L266" s="4" t="s">
        <v>250</v>
      </c>
      <c r="M266" s="4" t="s">
        <v>244</v>
      </c>
      <c r="N266" s="4" t="s">
        <v>239</v>
      </c>
      <c r="O266" s="5">
        <v>1</v>
      </c>
      <c r="P266" s="4">
        <v>1</v>
      </c>
      <c r="Q266" s="6">
        <v>2</v>
      </c>
    </row>
    <row r="267" spans="1:17" x14ac:dyDescent="0.35">
      <c r="A267" s="4">
        <v>2023</v>
      </c>
      <c r="B267" s="10">
        <v>3</v>
      </c>
      <c r="C267" s="4" t="s">
        <v>245</v>
      </c>
      <c r="D267" s="4" t="s">
        <v>246</v>
      </c>
      <c r="E267" s="7">
        <v>1</v>
      </c>
      <c r="F267" s="4" t="s">
        <v>220</v>
      </c>
      <c r="G267" s="4" t="s">
        <v>221</v>
      </c>
      <c r="H267" s="4">
        <v>2017</v>
      </c>
      <c r="I267" s="4">
        <v>2021</v>
      </c>
      <c r="J267" s="4">
        <v>5</v>
      </c>
      <c r="K267" s="7">
        <v>87</v>
      </c>
      <c r="L267" s="4" t="s">
        <v>250</v>
      </c>
      <c r="M267" s="4" t="s">
        <v>60</v>
      </c>
      <c r="N267" s="4" t="s">
        <v>88</v>
      </c>
      <c r="O267" s="5">
        <v>3</v>
      </c>
      <c r="P267" s="4">
        <v>3</v>
      </c>
      <c r="Q267" s="6">
        <v>4</v>
      </c>
    </row>
    <row r="268" spans="1:17" x14ac:dyDescent="0.35">
      <c r="A268" s="4">
        <v>2023</v>
      </c>
      <c r="B268" s="10">
        <v>3</v>
      </c>
      <c r="C268" s="4" t="s">
        <v>245</v>
      </c>
      <c r="D268" s="4" t="s">
        <v>246</v>
      </c>
      <c r="E268" s="7">
        <v>2</v>
      </c>
      <c r="F268" s="4" t="s">
        <v>220</v>
      </c>
      <c r="G268" s="4" t="s">
        <v>221</v>
      </c>
      <c r="H268" s="4">
        <v>2017</v>
      </c>
      <c r="I268" s="4">
        <v>2021</v>
      </c>
      <c r="J268" s="4">
        <v>5</v>
      </c>
      <c r="K268" s="7">
        <v>85</v>
      </c>
      <c r="L268" s="4" t="s">
        <v>250</v>
      </c>
      <c r="M268" s="4" t="s">
        <v>60</v>
      </c>
      <c r="N268" s="4" t="s">
        <v>88</v>
      </c>
      <c r="O268" s="5">
        <v>3</v>
      </c>
      <c r="P268" s="4">
        <v>3</v>
      </c>
      <c r="Q268" s="6">
        <v>4</v>
      </c>
    </row>
    <row r="269" spans="1:17" x14ac:dyDescent="0.35">
      <c r="A269" s="4">
        <v>2024</v>
      </c>
      <c r="B269" s="10">
        <v>2</v>
      </c>
      <c r="C269" s="4" t="s">
        <v>247</v>
      </c>
      <c r="D269" s="4" t="s">
        <v>119</v>
      </c>
      <c r="E269" s="7">
        <v>2</v>
      </c>
      <c r="F269" s="4" t="s">
        <v>220</v>
      </c>
      <c r="G269" s="4" t="s">
        <v>221</v>
      </c>
      <c r="H269" s="4">
        <v>2021</v>
      </c>
      <c r="I269" s="4">
        <v>2023</v>
      </c>
      <c r="J269" s="4">
        <v>3</v>
      </c>
      <c r="K269" s="7">
        <v>88.87</v>
      </c>
      <c r="L269" s="4">
        <v>54.54</v>
      </c>
      <c r="M269" s="4" t="s">
        <v>60</v>
      </c>
      <c r="N269" s="4" t="s">
        <v>88</v>
      </c>
      <c r="O269" s="5">
        <v>3</v>
      </c>
      <c r="P269" s="4">
        <v>3</v>
      </c>
      <c r="Q269" s="6">
        <v>4</v>
      </c>
    </row>
    <row r="270" spans="1:17" x14ac:dyDescent="0.35">
      <c r="A270" s="4">
        <v>2024</v>
      </c>
      <c r="B270" s="10">
        <v>2</v>
      </c>
      <c r="C270" s="4" t="s">
        <v>247</v>
      </c>
      <c r="D270" s="4" t="s">
        <v>119</v>
      </c>
      <c r="E270" s="7">
        <v>1</v>
      </c>
      <c r="F270" s="4" t="s">
        <v>220</v>
      </c>
      <c r="G270" s="4" t="s">
        <v>221</v>
      </c>
      <c r="H270" s="4">
        <v>2021</v>
      </c>
      <c r="I270" s="4">
        <v>2023</v>
      </c>
      <c r="J270" s="4">
        <v>3</v>
      </c>
      <c r="K270" s="7">
        <v>98.43</v>
      </c>
      <c r="L270" s="4">
        <v>54.54</v>
      </c>
      <c r="M270" s="4" t="s">
        <v>60</v>
      </c>
      <c r="N270" s="4" t="s">
        <v>198</v>
      </c>
      <c r="O270" s="5">
        <v>3</v>
      </c>
      <c r="P270" s="4">
        <v>2</v>
      </c>
      <c r="Q270" s="6">
        <v>4</v>
      </c>
    </row>
    <row r="271" spans="1:17" x14ac:dyDescent="0.35">
      <c r="A271" s="4">
        <v>2025</v>
      </c>
      <c r="B271" s="10">
        <v>2</v>
      </c>
      <c r="C271" s="4" t="s">
        <v>56</v>
      </c>
      <c r="D271" s="4" t="s">
        <v>73</v>
      </c>
      <c r="E271" s="7">
        <v>1</v>
      </c>
      <c r="F271" s="4" t="s">
        <v>356</v>
      </c>
      <c r="G271" s="4" t="s">
        <v>248</v>
      </c>
      <c r="H271" s="4">
        <v>2022</v>
      </c>
      <c r="I271" s="4">
        <v>2023</v>
      </c>
      <c r="J271" s="4">
        <v>1</v>
      </c>
      <c r="K271" s="7" t="s">
        <v>250</v>
      </c>
      <c r="L271" s="4">
        <v>81.48</v>
      </c>
      <c r="M271" s="4" t="s">
        <v>64</v>
      </c>
      <c r="N271" s="4" t="s">
        <v>249</v>
      </c>
      <c r="O271" s="5">
        <v>2</v>
      </c>
      <c r="P271" s="4">
        <v>1</v>
      </c>
      <c r="Q271" s="6">
        <v>2</v>
      </c>
    </row>
    <row r="272" spans="1:17" x14ac:dyDescent="0.35">
      <c r="A272" s="4">
        <v>2025</v>
      </c>
      <c r="B272" s="10">
        <v>2</v>
      </c>
      <c r="C272" s="4" t="s">
        <v>56</v>
      </c>
      <c r="D272" s="4" t="s">
        <v>73</v>
      </c>
      <c r="E272" s="7">
        <v>1</v>
      </c>
      <c r="F272" s="4" t="s">
        <v>356</v>
      </c>
      <c r="G272" s="4" t="s">
        <v>248</v>
      </c>
      <c r="H272" s="4">
        <v>2022</v>
      </c>
      <c r="I272" s="4">
        <v>2023</v>
      </c>
      <c r="J272" s="4">
        <v>1</v>
      </c>
      <c r="K272" s="7" t="s">
        <v>250</v>
      </c>
      <c r="L272" s="4">
        <v>66.67</v>
      </c>
      <c r="M272" s="4" t="s">
        <v>64</v>
      </c>
      <c r="N272" s="4" t="s">
        <v>249</v>
      </c>
      <c r="O272" s="5">
        <v>2</v>
      </c>
      <c r="P272" s="4">
        <v>1</v>
      </c>
      <c r="Q272" s="6">
        <v>2</v>
      </c>
    </row>
    <row r="274" spans="6:17" x14ac:dyDescent="0.35">
      <c r="N274" s="5"/>
      <c r="O274" s="4"/>
      <c r="P274" s="6"/>
      <c r="Q274" s="4"/>
    </row>
    <row r="277" spans="6:17" x14ac:dyDescent="0.35">
      <c r="F277" s="7"/>
    </row>
    <row r="278" spans="6:17" x14ac:dyDescent="0.35">
      <c r="F278" s="7"/>
    </row>
    <row r="279" spans="6:17" x14ac:dyDescent="0.35">
      <c r="F279" s="7"/>
    </row>
    <row r="280" spans="6:17" x14ac:dyDescent="0.35">
      <c r="F280" s="7"/>
    </row>
    <row r="281" spans="6:17" x14ac:dyDescent="0.35">
      <c r="F281" s="7"/>
    </row>
    <row r="282" spans="6:17" x14ac:dyDescent="0.35">
      <c r="F282" s="7"/>
    </row>
    <row r="283" spans="6:17" x14ac:dyDescent="0.35">
      <c r="F283" s="7"/>
    </row>
    <row r="284" spans="6:17" x14ac:dyDescent="0.35">
      <c r="F284" s="7"/>
    </row>
    <row r="286" spans="6:17" x14ac:dyDescent="0.35">
      <c r="F286" s="7"/>
    </row>
  </sheetData>
  <phoneticPr fontId="5" type="noConversion"/>
  <pageMargins left="0.7" right="0.7" top="0.75" bottom="0.75" header="0.3" footer="0.3"/>
  <pageSetup paperSize="9"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04FB1A-0CA1-4820-8909-ABEF0BEE9837}">
  <dimension ref="A1:K281"/>
  <sheetViews>
    <sheetView topLeftCell="A262" workbookViewId="0">
      <selection activeCell="D277" sqref="D277"/>
    </sheetView>
  </sheetViews>
  <sheetFormatPr baseColWidth="10" defaultRowHeight="14.5" x14ac:dyDescent="0.35"/>
  <cols>
    <col min="1" max="1" width="13.26953125" style="7" customWidth="1"/>
    <col min="7" max="7" width="10.36328125" style="4" customWidth="1"/>
    <col min="15" max="15" width="24.6328125" customWidth="1"/>
    <col min="16" max="16" width="21.26953125" customWidth="1"/>
    <col min="17" max="17" width="9.81640625" customWidth="1"/>
    <col min="18" max="18" width="19.26953125" customWidth="1"/>
  </cols>
  <sheetData>
    <row r="1" spans="1:11" ht="29" x14ac:dyDescent="0.35">
      <c r="A1" s="2" t="s">
        <v>65</v>
      </c>
      <c r="B1">
        <f>1/4.72</f>
        <v>0.21186440677966104</v>
      </c>
      <c r="C1" t="s">
        <v>416</v>
      </c>
      <c r="D1" t="s">
        <v>398</v>
      </c>
      <c r="E1" t="s">
        <v>399</v>
      </c>
      <c r="G1" s="3" t="s">
        <v>252</v>
      </c>
      <c r="H1">
        <f>1/4.1</f>
        <v>0.24390243902439027</v>
      </c>
      <c r="I1" t="s">
        <v>416</v>
      </c>
      <c r="J1" t="s">
        <v>398</v>
      </c>
      <c r="K1" t="s">
        <v>399</v>
      </c>
    </row>
    <row r="2" spans="1:11" x14ac:dyDescent="0.35">
      <c r="A2" s="7">
        <v>89</v>
      </c>
      <c r="B2">
        <f>1/4.72</f>
        <v>0.21186440677966104</v>
      </c>
      <c r="C2">
        <f>A2*B2</f>
        <v>18.85593220338983</v>
      </c>
      <c r="D2" s="54">
        <f>(A2-$C$276)^2</f>
        <v>417.49209532879541</v>
      </c>
      <c r="E2">
        <f>D2*$B$1</f>
        <v>88.451715112032929</v>
      </c>
      <c r="G2" s="4" t="s">
        <v>250</v>
      </c>
      <c r="H2">
        <f t="shared" ref="H2:H65" si="0">1/4.1</f>
        <v>0.24390243902439027</v>
      </c>
    </row>
    <row r="3" spans="1:11" x14ac:dyDescent="0.35">
      <c r="A3" s="7">
        <v>38.5</v>
      </c>
      <c r="B3">
        <f t="shared" ref="B3:B66" si="1">1/4.72</f>
        <v>0.21186440677966104</v>
      </c>
      <c r="C3">
        <f t="shared" ref="C3:C53" si="2">A3*B3</f>
        <v>8.1567796610169498</v>
      </c>
      <c r="D3" s="54">
        <f>(A3-$C$276)^2</f>
        <v>904.04714101770776</v>
      </c>
      <c r="E3">
        <f t="shared" ref="E3:E53" si="3">D3*$B$1</f>
        <v>191.53541123256522</v>
      </c>
      <c r="G3" s="4" t="s">
        <v>250</v>
      </c>
      <c r="H3">
        <f t="shared" si="0"/>
        <v>0.24390243902439027</v>
      </c>
    </row>
    <row r="4" spans="1:11" x14ac:dyDescent="0.35">
      <c r="A4" s="7">
        <v>79</v>
      </c>
      <c r="B4">
        <f t="shared" si="1"/>
        <v>0.21186440677966104</v>
      </c>
      <c r="C4">
        <f t="shared" si="2"/>
        <v>16.737288135593221</v>
      </c>
      <c r="D4" s="54">
        <f>(A4-$C$276)^2</f>
        <v>108.83962912858004</v>
      </c>
      <c r="E4">
        <f t="shared" si="3"/>
        <v>23.059243459444925</v>
      </c>
      <c r="G4" s="4" t="s">
        <v>250</v>
      </c>
      <c r="H4">
        <f t="shared" si="0"/>
        <v>0.24390243902439027</v>
      </c>
    </row>
    <row r="5" spans="1:11" x14ac:dyDescent="0.35">
      <c r="A5" s="7">
        <v>33.299999999999997</v>
      </c>
      <c r="B5">
        <f t="shared" si="1"/>
        <v>0.21186440677966104</v>
      </c>
      <c r="C5">
        <f t="shared" si="2"/>
        <v>7.0550847457627119</v>
      </c>
      <c r="D5" s="54">
        <f>(A5-$C$276)^2</f>
        <v>1243.787858593596</v>
      </c>
      <c r="E5">
        <f t="shared" si="3"/>
        <v>263.51437682067711</v>
      </c>
      <c r="G5" s="4" t="s">
        <v>250</v>
      </c>
      <c r="H5">
        <f t="shared" si="0"/>
        <v>0.24390243902439027</v>
      </c>
    </row>
    <row r="6" spans="1:11" x14ac:dyDescent="0.35">
      <c r="A6" s="7">
        <f>13/34*100</f>
        <v>38.235294117647058</v>
      </c>
      <c r="B6">
        <f t="shared" si="1"/>
        <v>0.21186440677966104</v>
      </c>
      <c r="C6">
        <f t="shared" si="2"/>
        <v>8.100697906281157</v>
      </c>
      <c r="D6" s="54">
        <f>(A6-$C$276)^2</f>
        <v>920.03523317538384</v>
      </c>
      <c r="E6">
        <f t="shared" si="3"/>
        <v>194.92271889308981</v>
      </c>
      <c r="G6" s="4" t="s">
        <v>250</v>
      </c>
      <c r="H6">
        <f t="shared" si="0"/>
        <v>0.24390243902439027</v>
      </c>
    </row>
    <row r="7" spans="1:11" x14ac:dyDescent="0.35">
      <c r="A7" s="7">
        <v>72</v>
      </c>
      <c r="B7">
        <f t="shared" si="1"/>
        <v>0.21186440677966104</v>
      </c>
      <c r="C7">
        <f t="shared" si="2"/>
        <v>15.254237288135595</v>
      </c>
      <c r="D7" s="54">
        <f>(A7-$C$276)^2</f>
        <v>11.782902788429285</v>
      </c>
      <c r="E7">
        <f t="shared" si="3"/>
        <v>2.4963777094129842</v>
      </c>
      <c r="G7" s="4" t="s">
        <v>250</v>
      </c>
      <c r="H7">
        <f t="shared" si="0"/>
        <v>0.24390243902439027</v>
      </c>
    </row>
    <row r="8" spans="1:11" x14ac:dyDescent="0.35">
      <c r="A8" s="7">
        <f>0.666666666666667*100</f>
        <v>66.6666666666667</v>
      </c>
      <c r="B8">
        <f t="shared" si="1"/>
        <v>0.21186440677966104</v>
      </c>
      <c r="C8">
        <f t="shared" si="2"/>
        <v>14.124293785310742</v>
      </c>
      <c r="D8" s="54">
        <f>(A8-$C$276)^2</f>
        <v>3.6126985927587385</v>
      </c>
      <c r="E8">
        <f t="shared" si="3"/>
        <v>0.76540224422854641</v>
      </c>
      <c r="G8" s="4" t="s">
        <v>250</v>
      </c>
      <c r="H8">
        <f t="shared" si="0"/>
        <v>0.24390243902439027</v>
      </c>
    </row>
    <row r="9" spans="1:11" x14ac:dyDescent="0.35">
      <c r="A9" s="7">
        <v>89</v>
      </c>
      <c r="B9">
        <f t="shared" si="1"/>
        <v>0.21186440677966104</v>
      </c>
      <c r="C9">
        <f t="shared" si="2"/>
        <v>18.85593220338983</v>
      </c>
      <c r="D9" s="54">
        <f>(A9-$C$276)^2</f>
        <v>417.49209532879541</v>
      </c>
      <c r="E9">
        <f t="shared" si="3"/>
        <v>88.451715112032929</v>
      </c>
      <c r="G9" s="4" t="s">
        <v>250</v>
      </c>
      <c r="H9">
        <f t="shared" si="0"/>
        <v>0.24390243902439027</v>
      </c>
    </row>
    <row r="10" spans="1:11" x14ac:dyDescent="0.35">
      <c r="A10" s="7">
        <f>0.625*100</f>
        <v>62.5</v>
      </c>
      <c r="B10">
        <f t="shared" si="1"/>
        <v>0.21186440677966104</v>
      </c>
      <c r="C10">
        <f t="shared" si="2"/>
        <v>13.241525423728815</v>
      </c>
      <c r="D10" s="54">
        <f>(A10-$C$276)^2</f>
        <v>36.81305989822468</v>
      </c>
      <c r="E10">
        <f t="shared" si="3"/>
        <v>7.7993770970815008</v>
      </c>
      <c r="G10" s="4" t="s">
        <v>250</v>
      </c>
      <c r="H10">
        <f t="shared" si="0"/>
        <v>0.24390243902439027</v>
      </c>
    </row>
    <row r="11" spans="1:11" x14ac:dyDescent="0.35">
      <c r="A11" s="7">
        <f>18/23*100</f>
        <v>78.260869565217391</v>
      </c>
      <c r="B11">
        <f t="shared" si="1"/>
        <v>0.21186440677966104</v>
      </c>
      <c r="C11">
        <f t="shared" si="2"/>
        <v>16.58069270449521</v>
      </c>
      <c r="D11" s="54">
        <f>(A11-$C$276)^2</f>
        <v>93.963804122099091</v>
      </c>
      <c r="E11">
        <f t="shared" si="3"/>
        <v>19.907585619088792</v>
      </c>
      <c r="G11" s="4" t="s">
        <v>250</v>
      </c>
      <c r="H11">
        <f t="shared" si="0"/>
        <v>0.24390243902439027</v>
      </c>
    </row>
    <row r="12" spans="1:11" x14ac:dyDescent="0.35">
      <c r="A12" s="7">
        <v>70</v>
      </c>
      <c r="B12">
        <f t="shared" si="1"/>
        <v>0.21186440677966104</v>
      </c>
      <c r="C12">
        <f t="shared" si="2"/>
        <v>14.830508474576272</v>
      </c>
      <c r="D12" s="54">
        <f>(A12-$C$276)^2</f>
        <v>2.0524095483862106</v>
      </c>
      <c r="E12">
        <f t="shared" si="3"/>
        <v>0.43483253143775652</v>
      </c>
      <c r="G12" s="7">
        <v>40.799999999999997</v>
      </c>
      <c r="H12">
        <f t="shared" si="0"/>
        <v>0.24390243902439027</v>
      </c>
      <c r="I12">
        <f>G12*H12</f>
        <v>9.9512195121951219</v>
      </c>
      <c r="J12">
        <f>(G12-$I$275)^2</f>
        <v>2.4951397732290221</v>
      </c>
      <c r="K12">
        <f t="shared" ref="K12:K66" si="4">J12*$H$1</f>
        <v>0.60857067639732254</v>
      </c>
    </row>
    <row r="13" spans="1:11" x14ac:dyDescent="0.35">
      <c r="A13" s="7">
        <v>30</v>
      </c>
      <c r="B13">
        <f t="shared" si="1"/>
        <v>0.21186440677966104</v>
      </c>
      <c r="C13">
        <f t="shared" si="2"/>
        <v>6.3559322033898313</v>
      </c>
      <c r="D13" s="54">
        <f>(A13-$C$276)^2</f>
        <v>1487.4425447475248</v>
      </c>
      <c r="E13">
        <f t="shared" si="3"/>
        <v>315.13613236176377</v>
      </c>
      <c r="G13" s="7">
        <v>50.8</v>
      </c>
      <c r="H13">
        <f t="shared" si="0"/>
        <v>0.24390243902439027</v>
      </c>
      <c r="I13">
        <f t="shared" ref="I13:I66" si="5">G13*H13</f>
        <v>12.390243902439025</v>
      </c>
      <c r="J13">
        <f>(G13-$I$275)^2</f>
        <v>134.08716264754983</v>
      </c>
      <c r="K13">
        <f t="shared" si="4"/>
        <v>32.704186011597521</v>
      </c>
    </row>
    <row r="14" spans="1:11" x14ac:dyDescent="0.35">
      <c r="A14" s="7">
        <v>61.9</v>
      </c>
      <c r="B14">
        <f t="shared" si="1"/>
        <v>0.21186440677966104</v>
      </c>
      <c r="C14">
        <f t="shared" si="2"/>
        <v>13.114406779661017</v>
      </c>
      <c r="D14" s="54">
        <f>(A14-$C$276)^2</f>
        <v>44.453911926211781</v>
      </c>
      <c r="E14">
        <f t="shared" si="3"/>
        <v>9.4182016792821575</v>
      </c>
      <c r="G14" s="4" t="s">
        <v>250</v>
      </c>
      <c r="H14">
        <f t="shared" si="0"/>
        <v>0.24390243902439027</v>
      </c>
    </row>
    <row r="15" spans="1:11" x14ac:dyDescent="0.35">
      <c r="A15" s="7">
        <v>100</v>
      </c>
      <c r="B15">
        <f t="shared" si="1"/>
        <v>0.21186440677966104</v>
      </c>
      <c r="C15">
        <f t="shared" si="2"/>
        <v>21.186440677966104</v>
      </c>
      <c r="D15" s="54">
        <f>(A15-$C$276)^2</f>
        <v>988.00980814903232</v>
      </c>
      <c r="E15">
        <f t="shared" si="3"/>
        <v>209.32411189598145</v>
      </c>
      <c r="G15" s="4" t="s">
        <v>250</v>
      </c>
      <c r="H15">
        <f t="shared" si="0"/>
        <v>0.24390243902439027</v>
      </c>
    </row>
    <row r="16" spans="1:11" x14ac:dyDescent="0.35">
      <c r="A16" s="7" t="s">
        <v>250</v>
      </c>
      <c r="B16">
        <f t="shared" si="1"/>
        <v>0.21186440677966104</v>
      </c>
      <c r="D16" s="54"/>
      <c r="G16" s="4" t="s">
        <v>250</v>
      </c>
      <c r="H16">
        <f t="shared" si="0"/>
        <v>0.24390243902439027</v>
      </c>
    </row>
    <row r="17" spans="1:11" x14ac:dyDescent="0.35">
      <c r="A17" s="7">
        <v>55</v>
      </c>
      <c r="B17">
        <f t="shared" si="1"/>
        <v>0.21186440677966104</v>
      </c>
      <c r="C17">
        <f t="shared" si="2"/>
        <v>11.652542372881356</v>
      </c>
      <c r="D17" s="54">
        <f>(A17-$C$276)^2</f>
        <v>184.07371024806315</v>
      </c>
      <c r="E17">
        <f t="shared" si="3"/>
        <v>38.998667425437112</v>
      </c>
      <c r="G17" s="4" t="s">
        <v>250</v>
      </c>
      <c r="H17">
        <f t="shared" si="0"/>
        <v>0.24390243902439027</v>
      </c>
    </row>
    <row r="18" spans="1:11" x14ac:dyDescent="0.35">
      <c r="A18" s="7">
        <v>55</v>
      </c>
      <c r="B18">
        <f t="shared" si="1"/>
        <v>0.21186440677966104</v>
      </c>
      <c r="C18">
        <f t="shared" si="2"/>
        <v>11.652542372881356</v>
      </c>
      <c r="D18" s="54">
        <f>(A18-$C$276)^2</f>
        <v>184.07371024806315</v>
      </c>
      <c r="E18">
        <f t="shared" si="3"/>
        <v>38.998667425437112</v>
      </c>
      <c r="G18" s="4" t="s">
        <v>250</v>
      </c>
      <c r="H18">
        <f t="shared" si="0"/>
        <v>0.24390243902439027</v>
      </c>
    </row>
    <row r="19" spans="1:11" x14ac:dyDescent="0.35">
      <c r="A19" s="7">
        <v>33.340000000000003</v>
      </c>
      <c r="B19">
        <f t="shared" si="1"/>
        <v>0.21186440677966104</v>
      </c>
      <c r="C19">
        <f t="shared" si="2"/>
        <v>7.0635593220338997</v>
      </c>
      <c r="D19" s="54">
        <f>(A19-$C$276)^2</f>
        <v>1240.9680684583964</v>
      </c>
      <c r="E19">
        <f t="shared" si="3"/>
        <v>262.91696365643992</v>
      </c>
      <c r="G19" s="4" t="s">
        <v>250</v>
      </c>
      <c r="H19">
        <f t="shared" si="0"/>
        <v>0.24390243902439027</v>
      </c>
    </row>
    <row r="20" spans="1:11" x14ac:dyDescent="0.35">
      <c r="A20" s="7" t="s">
        <v>250</v>
      </c>
      <c r="B20">
        <f t="shared" si="1"/>
        <v>0.21186440677966104</v>
      </c>
      <c r="D20" s="54"/>
      <c r="G20" s="7">
        <f>((60+((5/9)*100))/2)</f>
        <v>57.777777777777779</v>
      </c>
      <c r="H20">
        <f t="shared" si="0"/>
        <v>0.24390243902439027</v>
      </c>
      <c r="I20">
        <f t="shared" si="5"/>
        <v>14.092140921409216</v>
      </c>
      <c r="J20">
        <f>(G20-$I$275)^2</f>
        <v>344.37631243590317</v>
      </c>
      <c r="K20">
        <f t="shared" si="4"/>
        <v>83.99422254534224</v>
      </c>
    </row>
    <row r="21" spans="1:11" x14ac:dyDescent="0.35">
      <c r="A21" s="7" t="s">
        <v>250</v>
      </c>
      <c r="B21">
        <f t="shared" si="1"/>
        <v>0.21186440677966104</v>
      </c>
      <c r="D21" s="54"/>
      <c r="G21" s="7">
        <v>36.36</v>
      </c>
      <c r="H21">
        <f t="shared" si="0"/>
        <v>0.24390243902439027</v>
      </c>
      <c r="I21">
        <f t="shared" si="5"/>
        <v>8.86829268292683</v>
      </c>
      <c r="J21">
        <f>(G21-$I$275)^2</f>
        <v>8.181881617030573</v>
      </c>
      <c r="K21">
        <f t="shared" si="4"/>
        <v>1.9955808822025789</v>
      </c>
    </row>
    <row r="22" spans="1:11" x14ac:dyDescent="0.35">
      <c r="A22" s="7">
        <v>55.56</v>
      </c>
      <c r="B22">
        <f t="shared" si="1"/>
        <v>0.21186440677966104</v>
      </c>
      <c r="C22">
        <f t="shared" si="2"/>
        <v>11.771186440677967</v>
      </c>
      <c r="D22" s="54">
        <f>(A22-$C$276)^2</f>
        <v>169.19184835527514</v>
      </c>
      <c r="E22">
        <f t="shared" si="3"/>
        <v>35.845730583744739</v>
      </c>
      <c r="G22" s="7">
        <v>50</v>
      </c>
      <c r="H22">
        <f t="shared" si="0"/>
        <v>0.24390243902439027</v>
      </c>
      <c r="I22">
        <f t="shared" si="5"/>
        <v>12.195121951219514</v>
      </c>
      <c r="J22">
        <f>(G22-$I$275)^2</f>
        <v>116.19980081760423</v>
      </c>
      <c r="K22">
        <f t="shared" si="4"/>
        <v>28.341414833562009</v>
      </c>
    </row>
    <row r="23" spans="1:11" x14ac:dyDescent="0.35">
      <c r="A23" s="7">
        <v>98.96</v>
      </c>
      <c r="B23">
        <f t="shared" si="1"/>
        <v>0.21186440677966104</v>
      </c>
      <c r="C23">
        <f t="shared" si="2"/>
        <v>20.966101694915256</v>
      </c>
      <c r="D23" s="54">
        <f>(A23-$C$276)^2</f>
        <v>923.71155166420954</v>
      </c>
      <c r="E23">
        <f t="shared" si="3"/>
        <v>195.70159992885797</v>
      </c>
      <c r="G23" s="4" t="s">
        <v>250</v>
      </c>
      <c r="H23">
        <f t="shared" si="0"/>
        <v>0.24390243902439027</v>
      </c>
    </row>
    <row r="24" spans="1:11" x14ac:dyDescent="0.35">
      <c r="A24" s="7">
        <v>98.95</v>
      </c>
      <c r="B24">
        <f t="shared" si="1"/>
        <v>0.21186440677966104</v>
      </c>
      <c r="C24">
        <f t="shared" si="2"/>
        <v>20.96398305084746</v>
      </c>
      <c r="D24" s="54">
        <f>(A24-$C$276)^2</f>
        <v>923.10379919800994</v>
      </c>
      <c r="E24">
        <f t="shared" si="3"/>
        <v>195.57283881313771</v>
      </c>
      <c r="G24" s="7">
        <v>37.5</v>
      </c>
      <c r="H24">
        <f t="shared" si="0"/>
        <v>0.24390243902439027</v>
      </c>
      <c r="I24">
        <f t="shared" si="5"/>
        <v>9.1463414634146343</v>
      </c>
      <c r="J24">
        <f>(G24-$I$275)^2</f>
        <v>2.9597722247031473</v>
      </c>
      <c r="K24">
        <f t="shared" si="4"/>
        <v>0.72189566456174326</v>
      </c>
    </row>
    <row r="25" spans="1:11" x14ac:dyDescent="0.35">
      <c r="A25" s="7">
        <v>98.81</v>
      </c>
      <c r="B25">
        <f t="shared" si="1"/>
        <v>0.21186440677966104</v>
      </c>
      <c r="C25">
        <f t="shared" si="2"/>
        <v>20.934322033898308</v>
      </c>
      <c r="D25" s="54">
        <f>(A25-$C$276)^2</f>
        <v>914.61626467120686</v>
      </c>
      <c r="E25">
        <f t="shared" si="3"/>
        <v>193.77463234559468</v>
      </c>
      <c r="G25" s="7">
        <v>37.5</v>
      </c>
      <c r="H25">
        <f t="shared" si="0"/>
        <v>0.24390243902439027</v>
      </c>
      <c r="I25">
        <f t="shared" si="5"/>
        <v>9.1463414634146343</v>
      </c>
      <c r="J25">
        <f>(G25-$I$275)^2</f>
        <v>2.9597722247031473</v>
      </c>
      <c r="K25">
        <f t="shared" si="4"/>
        <v>0.72189566456174326</v>
      </c>
    </row>
    <row r="26" spans="1:11" x14ac:dyDescent="0.35">
      <c r="A26" s="7">
        <v>99.52</v>
      </c>
      <c r="B26">
        <f t="shared" si="1"/>
        <v>0.21186440677966104</v>
      </c>
      <c r="C26">
        <f t="shared" si="2"/>
        <v>21.084745762711865</v>
      </c>
      <c r="D26" s="54">
        <f>(A26-$C$276)^2</f>
        <v>958.06488977142169</v>
      </c>
      <c r="E26">
        <f t="shared" si="3"/>
        <v>202.97984952784358</v>
      </c>
      <c r="G26" s="7">
        <v>25</v>
      </c>
      <c r="H26">
        <f t="shared" si="0"/>
        <v>0.24390243902439027</v>
      </c>
      <c r="I26">
        <f t="shared" si="5"/>
        <v>6.0975609756097571</v>
      </c>
      <c r="J26">
        <f>(G26-$I$275)^2</f>
        <v>202.21974363180206</v>
      </c>
      <c r="K26">
        <f t="shared" si="4"/>
        <v>49.321888690683437</v>
      </c>
    </row>
    <row r="27" spans="1:11" x14ac:dyDescent="0.35">
      <c r="A27" s="7" t="s">
        <v>250</v>
      </c>
      <c r="B27">
        <f t="shared" si="1"/>
        <v>0.21186440677966104</v>
      </c>
      <c r="D27" s="54"/>
      <c r="G27" s="7">
        <f>((7.8-7.6)/7.8)*100</f>
        <v>2.5641025641025665</v>
      </c>
      <c r="H27">
        <f t="shared" si="0"/>
        <v>0.24390243902439027</v>
      </c>
      <c r="I27">
        <f t="shared" si="5"/>
        <v>0.625390869293309</v>
      </c>
      <c r="J27">
        <f>(G27-$I$275)^2</f>
        <v>1343.6840578601909</v>
      </c>
      <c r="K27">
        <f t="shared" si="4"/>
        <v>327.72781899029053</v>
      </c>
    </row>
    <row r="28" spans="1:11" x14ac:dyDescent="0.35">
      <c r="A28" s="7" t="s">
        <v>250</v>
      </c>
      <c r="B28">
        <f t="shared" si="1"/>
        <v>0.21186440677966104</v>
      </c>
      <c r="D28" s="54"/>
      <c r="G28" s="7">
        <f>((7-4.29)/7)*100</f>
        <v>38.714285714285715</v>
      </c>
      <c r="H28">
        <f t="shared" si="0"/>
        <v>0.24390243902439027</v>
      </c>
      <c r="I28">
        <f t="shared" si="5"/>
        <v>9.4425087108013948</v>
      </c>
      <c r="J28">
        <f>(G28-$I$275)^2</f>
        <v>0.25615051250333232</v>
      </c>
      <c r="K28">
        <f t="shared" si="4"/>
        <v>6.2475734756910324E-2</v>
      </c>
    </row>
    <row r="29" spans="1:11" x14ac:dyDescent="0.35">
      <c r="A29" s="7" t="s">
        <v>250</v>
      </c>
      <c r="B29">
        <f t="shared" si="1"/>
        <v>0.21186440677966104</v>
      </c>
      <c r="D29" s="54"/>
      <c r="G29" s="7">
        <f>((7-4)/7*100)</f>
        <v>42.857142857142854</v>
      </c>
      <c r="H29">
        <f t="shared" si="0"/>
        <v>0.24390243902439027</v>
      </c>
      <c r="I29">
        <f t="shared" si="5"/>
        <v>10.452961672473867</v>
      </c>
      <c r="J29">
        <f>(G29-$I$275)^2</f>
        <v>13.225906927783178</v>
      </c>
      <c r="K29">
        <f t="shared" si="4"/>
        <v>3.2258309579958975</v>
      </c>
    </row>
    <row r="30" spans="1:11" x14ac:dyDescent="0.35">
      <c r="A30" s="7">
        <v>99.85</v>
      </c>
      <c r="B30">
        <f t="shared" si="1"/>
        <v>0.21186440677966104</v>
      </c>
      <c r="C30">
        <f t="shared" si="2"/>
        <v>21.154661016949152</v>
      </c>
      <c r="D30" s="54">
        <f>(A30-$C$276)^2</f>
        <v>978.60252115602873</v>
      </c>
      <c r="E30">
        <f t="shared" si="3"/>
        <v>207.33104261780272</v>
      </c>
      <c r="G30" s="7">
        <v>0</v>
      </c>
      <c r="H30">
        <f t="shared" si="0"/>
        <v>0.24390243902439027</v>
      </c>
      <c r="I30">
        <f t="shared" si="5"/>
        <v>0</v>
      </c>
      <c r="J30">
        <f>(G30-$I$275)^2</f>
        <v>1538.239686446</v>
      </c>
      <c r="K30">
        <f t="shared" si="4"/>
        <v>375.18041132829268</v>
      </c>
    </row>
    <row r="31" spans="1:11" x14ac:dyDescent="0.35">
      <c r="A31" s="7">
        <v>99.87</v>
      </c>
      <c r="B31">
        <f t="shared" si="1"/>
        <v>0.21186440677966104</v>
      </c>
      <c r="C31">
        <f t="shared" si="2"/>
        <v>21.158898305084747</v>
      </c>
      <c r="D31" s="54">
        <f>(A31-$C$276)^2</f>
        <v>979.85422608842975</v>
      </c>
      <c r="E31">
        <f t="shared" si="3"/>
        <v>207.59623434076903</v>
      </c>
      <c r="G31" s="4">
        <v>11.44</v>
      </c>
      <c r="H31">
        <f t="shared" si="0"/>
        <v>0.24390243902439027</v>
      </c>
      <c r="I31">
        <f t="shared" si="5"/>
        <v>2.7902439024390246</v>
      </c>
      <c r="J31">
        <f>(G31-$I$275)^2</f>
        <v>771.7505606142231</v>
      </c>
      <c r="K31">
        <f t="shared" si="4"/>
        <v>188.23184405224956</v>
      </c>
    </row>
    <row r="32" spans="1:11" x14ac:dyDescent="0.35">
      <c r="A32" s="7">
        <v>99.77</v>
      </c>
      <c r="B32">
        <f t="shared" si="1"/>
        <v>0.21186440677966104</v>
      </c>
      <c r="C32">
        <f t="shared" si="2"/>
        <v>21.137711864406782</v>
      </c>
      <c r="D32" s="54">
        <f>(A32-$C$276)^2</f>
        <v>973.60370142642716</v>
      </c>
      <c r="E32">
        <f t="shared" si="3"/>
        <v>206.27197064119221</v>
      </c>
      <c r="G32" s="4">
        <v>47.78</v>
      </c>
      <c r="H32">
        <f t="shared" si="0"/>
        <v>0.24390243902439027</v>
      </c>
      <c r="I32">
        <f t="shared" si="5"/>
        <v>11.653658536585366</v>
      </c>
      <c r="J32">
        <f>(G32-$I$275)^2</f>
        <v>73.266771739505018</v>
      </c>
      <c r="K32">
        <f t="shared" si="4"/>
        <v>17.869944326708541</v>
      </c>
    </row>
    <row r="33" spans="1:11" x14ac:dyDescent="0.35">
      <c r="A33" s="7">
        <f>100-43.8</f>
        <v>56.2</v>
      </c>
      <c r="B33">
        <f t="shared" si="1"/>
        <v>0.21186440677966104</v>
      </c>
      <c r="C33">
        <f t="shared" si="2"/>
        <v>11.906779661016952</v>
      </c>
      <c r="D33" s="54">
        <f>(A33-$C$276)^2</f>
        <v>152.95200619208893</v>
      </c>
      <c r="E33">
        <f t="shared" si="3"/>
        <v>32.40508605764596</v>
      </c>
      <c r="G33" s="7">
        <f>((15-8.5)/15)*100</f>
        <v>43.333333333333336</v>
      </c>
      <c r="H33">
        <f t="shared" si="0"/>
        <v>0.24390243902439027</v>
      </c>
      <c r="I33">
        <f t="shared" si="5"/>
        <v>10.569105691056912</v>
      </c>
      <c r="J33">
        <f>(G33-$I$275)^2</f>
        <v>16.916230012501448</v>
      </c>
      <c r="K33">
        <f t="shared" si="4"/>
        <v>4.1259097591466949</v>
      </c>
    </row>
    <row r="34" spans="1:11" x14ac:dyDescent="0.35">
      <c r="A34" s="7">
        <f>100-3</f>
        <v>97</v>
      </c>
      <c r="B34">
        <f t="shared" si="1"/>
        <v>0.21186440677966104</v>
      </c>
      <c r="C34">
        <f t="shared" si="2"/>
        <v>20.550847457627121</v>
      </c>
      <c r="D34" s="54">
        <f>(A34-$C$276)^2</f>
        <v>808.41406828896777</v>
      </c>
      <c r="E34">
        <f t="shared" si="3"/>
        <v>171.27416701037455</v>
      </c>
      <c r="G34" s="4" t="s">
        <v>250</v>
      </c>
      <c r="H34">
        <f t="shared" si="0"/>
        <v>0.24390243902439027</v>
      </c>
    </row>
    <row r="35" spans="1:11" x14ac:dyDescent="0.35">
      <c r="A35" s="7">
        <f>100-19.4</f>
        <v>80.599999999999994</v>
      </c>
      <c r="B35">
        <f t="shared" si="1"/>
        <v>0.21186440677966104</v>
      </c>
      <c r="C35">
        <f t="shared" si="2"/>
        <v>17.076271186440678</v>
      </c>
      <c r="D35" s="54">
        <f>(A35-$C$276)^2</f>
        <v>144.78402372061436</v>
      </c>
      <c r="E35">
        <f t="shared" si="3"/>
        <v>30.674581296740332</v>
      </c>
      <c r="G35" s="7">
        <f>+((15-10)/15)*100</f>
        <v>33.333333333333329</v>
      </c>
      <c r="H35">
        <f t="shared" si="0"/>
        <v>0.24390243902439027</v>
      </c>
      <c r="I35">
        <f t="shared" si="5"/>
        <v>8.1300813008130071</v>
      </c>
      <c r="J35">
        <f>(G35-$I$275)^2</f>
        <v>34.657540471513954</v>
      </c>
      <c r="K35">
        <f t="shared" si="4"/>
        <v>8.4530586515887709</v>
      </c>
    </row>
    <row r="36" spans="1:11" x14ac:dyDescent="0.35">
      <c r="A36" s="7">
        <f>100-1.1</f>
        <v>98.9</v>
      </c>
      <c r="B36">
        <f t="shared" si="1"/>
        <v>0.21186440677966104</v>
      </c>
      <c r="C36">
        <f t="shared" si="2"/>
        <v>20.953389830508478</v>
      </c>
      <c r="D36" s="54">
        <f>(A36-$C$276)^2</f>
        <v>920.06803686700903</v>
      </c>
      <c r="E36">
        <f t="shared" si="3"/>
        <v>194.92966882775616</v>
      </c>
      <c r="G36" s="7">
        <f>+((15-9)/15)*100</f>
        <v>40</v>
      </c>
      <c r="H36">
        <f t="shared" si="0"/>
        <v>0.24390243902439027</v>
      </c>
      <c r="I36">
        <f t="shared" si="5"/>
        <v>9.7560975609756113</v>
      </c>
      <c r="J36">
        <f>(G36-$I$275)^2</f>
        <v>0.60777794328336243</v>
      </c>
      <c r="K36">
        <f t="shared" si="4"/>
        <v>0.14823852275203964</v>
      </c>
    </row>
    <row r="37" spans="1:11" x14ac:dyDescent="0.35">
      <c r="A37" s="7">
        <f>100-0.4</f>
        <v>99.6</v>
      </c>
      <c r="B37">
        <f t="shared" si="1"/>
        <v>0.21186440677966104</v>
      </c>
      <c r="C37">
        <f t="shared" si="2"/>
        <v>21.101694915254239</v>
      </c>
      <c r="D37" s="54">
        <f>(A37-$C$276)^2</f>
        <v>963.0237095010234</v>
      </c>
      <c r="E37">
        <f t="shared" si="3"/>
        <v>204.03044692818295</v>
      </c>
      <c r="G37" s="7">
        <f>+((18-10)/18)*100</f>
        <v>44.444444444444443</v>
      </c>
      <c r="H37">
        <f t="shared" si="0"/>
        <v>0.24390243902439027</v>
      </c>
      <c r="I37">
        <f t="shared" si="5"/>
        <v>10.840108401084011</v>
      </c>
      <c r="J37">
        <f>(G37-$I$275)^2</f>
        <v>27.290652307179037</v>
      </c>
      <c r="K37">
        <f t="shared" si="4"/>
        <v>6.6562566602875703</v>
      </c>
    </row>
    <row r="38" spans="1:11" x14ac:dyDescent="0.35">
      <c r="A38" s="7">
        <f>100-0.3</f>
        <v>99.7</v>
      </c>
      <c r="B38">
        <f t="shared" si="1"/>
        <v>0.21186440677966104</v>
      </c>
      <c r="C38">
        <f t="shared" si="2"/>
        <v>21.122881355932204</v>
      </c>
      <c r="D38" s="54">
        <f>(A38-$C$276)^2</f>
        <v>969.240234163026</v>
      </c>
      <c r="E38">
        <f t="shared" si="3"/>
        <v>205.34750723792925</v>
      </c>
      <c r="G38" s="7">
        <f>+((18-10)/18)*100</f>
        <v>44.444444444444443</v>
      </c>
      <c r="H38">
        <f t="shared" si="0"/>
        <v>0.24390243902439027</v>
      </c>
      <c r="I38">
        <f t="shared" si="5"/>
        <v>10.840108401084011</v>
      </c>
      <c r="J38">
        <f>(G38-$I$275)^2</f>
        <v>27.290652307179037</v>
      </c>
      <c r="K38">
        <f t="shared" si="4"/>
        <v>6.6562566602875703</v>
      </c>
    </row>
    <row r="39" spans="1:11" x14ac:dyDescent="0.35">
      <c r="A39" s="7">
        <f>100-0.1</f>
        <v>99.9</v>
      </c>
      <c r="B39">
        <f t="shared" si="1"/>
        <v>0.21186440677966104</v>
      </c>
      <c r="C39">
        <f t="shared" si="2"/>
        <v>21.165254237288138</v>
      </c>
      <c r="D39" s="54">
        <f>(A39-$C$276)^2</f>
        <v>981.73328348703058</v>
      </c>
      <c r="E39">
        <f t="shared" si="3"/>
        <v>207.99433972182854</v>
      </c>
      <c r="G39" s="7">
        <f>+((18-10)/18)*100</f>
        <v>44.444444444444443</v>
      </c>
      <c r="H39">
        <f t="shared" si="0"/>
        <v>0.24390243902439027</v>
      </c>
      <c r="I39">
        <f t="shared" si="5"/>
        <v>10.840108401084011</v>
      </c>
      <c r="J39">
        <f>(G39-$I$275)^2</f>
        <v>27.290652307179037</v>
      </c>
      <c r="K39">
        <f t="shared" si="4"/>
        <v>6.6562566602875703</v>
      </c>
    </row>
    <row r="40" spans="1:11" x14ac:dyDescent="0.35">
      <c r="A40" s="7">
        <f>100-0.8</f>
        <v>99.2</v>
      </c>
      <c r="B40">
        <f t="shared" si="1"/>
        <v>0.21186440677966104</v>
      </c>
      <c r="C40">
        <f t="shared" si="2"/>
        <v>21.016949152542374</v>
      </c>
      <c r="D40" s="54">
        <f>(A40-$C$276)^2</f>
        <v>938.35761085301522</v>
      </c>
      <c r="E40">
        <f t="shared" si="3"/>
        <v>198.8045785705541</v>
      </c>
      <c r="G40" s="4">
        <v>27.27</v>
      </c>
      <c r="H40">
        <f t="shared" si="0"/>
        <v>0.24390243902439027</v>
      </c>
      <c r="I40">
        <f t="shared" si="5"/>
        <v>6.6512195121951221</v>
      </c>
      <c r="J40">
        <f>(G40-$I$275)^2</f>
        <v>142.8120328242729</v>
      </c>
      <c r="K40">
        <f t="shared" si="4"/>
        <v>34.832203127871445</v>
      </c>
    </row>
    <row r="41" spans="1:11" x14ac:dyDescent="0.35">
      <c r="A41" s="7">
        <v>0</v>
      </c>
      <c r="B41">
        <f t="shared" si="1"/>
        <v>0.21186440677966104</v>
      </c>
      <c r="C41">
        <f t="shared" si="2"/>
        <v>0</v>
      </c>
      <c r="D41" s="54">
        <f>(A41-$C$276)^2</f>
        <v>4701.4851461468788</v>
      </c>
      <c r="E41">
        <f t="shared" si="3"/>
        <v>996.07736147179639</v>
      </c>
      <c r="G41" s="4" t="s">
        <v>250</v>
      </c>
      <c r="H41">
        <f t="shared" si="0"/>
        <v>0.24390243902439027</v>
      </c>
    </row>
    <row r="42" spans="1:11" x14ac:dyDescent="0.35">
      <c r="A42" s="7">
        <v>55.5</v>
      </c>
      <c r="B42">
        <f t="shared" si="1"/>
        <v>0.21186440677966104</v>
      </c>
      <c r="C42">
        <f t="shared" si="2"/>
        <v>11.758474576271187</v>
      </c>
      <c r="D42" s="54">
        <f>(A42-$C$276)^2</f>
        <v>170.75633355807392</v>
      </c>
      <c r="E42">
        <f t="shared" si="3"/>
        <v>36.17718931315126</v>
      </c>
      <c r="G42" s="4" t="s">
        <v>250</v>
      </c>
      <c r="H42">
        <f t="shared" si="0"/>
        <v>0.24390243902439027</v>
      </c>
    </row>
    <row r="43" spans="1:11" x14ac:dyDescent="0.35">
      <c r="A43" s="7">
        <v>55.5</v>
      </c>
      <c r="B43">
        <f t="shared" si="1"/>
        <v>0.21186440677966104</v>
      </c>
      <c r="C43">
        <f t="shared" si="2"/>
        <v>11.758474576271187</v>
      </c>
      <c r="D43" s="54">
        <f>(A43-$C$276)^2</f>
        <v>170.75633355807392</v>
      </c>
      <c r="E43">
        <f t="shared" si="3"/>
        <v>36.17718931315126</v>
      </c>
      <c r="G43" s="4" t="s">
        <v>250</v>
      </c>
      <c r="H43">
        <f t="shared" si="0"/>
        <v>0.24390243902439027</v>
      </c>
    </row>
    <row r="44" spans="1:11" x14ac:dyDescent="0.35">
      <c r="A44" s="7">
        <v>33.299999999999997</v>
      </c>
      <c r="B44">
        <f t="shared" si="1"/>
        <v>0.21186440677966104</v>
      </c>
      <c r="C44">
        <f t="shared" si="2"/>
        <v>7.0550847457627119</v>
      </c>
      <c r="D44" s="54">
        <f>(A44-$C$276)^2</f>
        <v>1243.787858593596</v>
      </c>
      <c r="E44">
        <f t="shared" si="3"/>
        <v>263.51437682067711</v>
      </c>
      <c r="G44" s="4" t="s">
        <v>250</v>
      </c>
      <c r="H44">
        <f t="shared" si="0"/>
        <v>0.24390243902439027</v>
      </c>
    </row>
    <row r="45" spans="1:11" x14ac:dyDescent="0.35">
      <c r="A45" s="7">
        <v>44.4</v>
      </c>
      <c r="B45">
        <f t="shared" si="1"/>
        <v>0.21186440677966104</v>
      </c>
      <c r="C45">
        <f t="shared" si="2"/>
        <v>9.4067796610169498</v>
      </c>
      <c r="D45" s="54">
        <f>(A45-$C$276)^2</f>
        <v>584.06209607583492</v>
      </c>
      <c r="E45">
        <f t="shared" si="3"/>
        <v>123.74196950759216</v>
      </c>
      <c r="G45" s="4" t="s">
        <v>250</v>
      </c>
      <c r="H45">
        <f t="shared" si="0"/>
        <v>0.24390243902439027</v>
      </c>
    </row>
    <row r="46" spans="1:11" x14ac:dyDescent="0.35">
      <c r="A46" s="7">
        <v>0</v>
      </c>
      <c r="B46">
        <f t="shared" si="1"/>
        <v>0.21186440677966104</v>
      </c>
      <c r="C46">
        <f t="shared" si="2"/>
        <v>0</v>
      </c>
      <c r="D46" s="54">
        <f>(A46-$C$276)^2</f>
        <v>4701.4851461468788</v>
      </c>
      <c r="E46">
        <f t="shared" si="3"/>
        <v>996.07736147179639</v>
      </c>
      <c r="G46" s="4" t="s">
        <v>250</v>
      </c>
      <c r="H46">
        <f t="shared" si="0"/>
        <v>0.24390243902439027</v>
      </c>
    </row>
    <row r="47" spans="1:11" x14ac:dyDescent="0.35">
      <c r="A47" s="7">
        <v>44.4</v>
      </c>
      <c r="B47">
        <f t="shared" si="1"/>
        <v>0.21186440677966104</v>
      </c>
      <c r="C47">
        <f t="shared" si="2"/>
        <v>9.4067796610169498</v>
      </c>
      <c r="D47" s="54">
        <f>(A47-$C$276)^2</f>
        <v>584.06209607583492</v>
      </c>
      <c r="E47">
        <f t="shared" si="3"/>
        <v>123.74196950759216</v>
      </c>
      <c r="G47" s="4" t="s">
        <v>250</v>
      </c>
      <c r="H47">
        <f t="shared" si="0"/>
        <v>0.24390243902439027</v>
      </c>
    </row>
    <row r="48" spans="1:11" x14ac:dyDescent="0.35">
      <c r="A48" s="7">
        <v>66.599999999999994</v>
      </c>
      <c r="B48">
        <f t="shared" si="1"/>
        <v>0.21186440677966104</v>
      </c>
      <c r="C48">
        <f t="shared" si="2"/>
        <v>14.110169491525424</v>
      </c>
      <c r="D48" s="54">
        <f>(A48-$C$276)^2</f>
        <v>3.8705710403130067</v>
      </c>
      <c r="E48">
        <f t="shared" si="3"/>
        <v>0.82003623735445064</v>
      </c>
      <c r="G48" s="4" t="s">
        <v>250</v>
      </c>
      <c r="H48">
        <f t="shared" si="0"/>
        <v>0.24390243902439027</v>
      </c>
    </row>
    <row r="49" spans="1:11" x14ac:dyDescent="0.35">
      <c r="A49" s="7">
        <v>44.4</v>
      </c>
      <c r="B49">
        <f t="shared" si="1"/>
        <v>0.21186440677966104</v>
      </c>
      <c r="C49">
        <f t="shared" si="2"/>
        <v>9.4067796610169498</v>
      </c>
      <c r="D49" s="54">
        <f>(A49-$C$276)^2</f>
        <v>584.06209607583492</v>
      </c>
      <c r="E49">
        <f t="shared" si="3"/>
        <v>123.74196950759216</v>
      </c>
      <c r="G49" s="4" t="s">
        <v>250</v>
      </c>
      <c r="H49">
        <f t="shared" si="0"/>
        <v>0.24390243902439027</v>
      </c>
    </row>
    <row r="50" spans="1:11" x14ac:dyDescent="0.35">
      <c r="A50" s="7">
        <v>55.5</v>
      </c>
      <c r="B50">
        <f t="shared" si="1"/>
        <v>0.21186440677966104</v>
      </c>
      <c r="C50">
        <f t="shared" si="2"/>
        <v>11.758474576271187</v>
      </c>
      <c r="D50" s="54">
        <f>(A50-$C$276)^2</f>
        <v>170.75633355807392</v>
      </c>
      <c r="E50">
        <f t="shared" si="3"/>
        <v>36.17718931315126</v>
      </c>
      <c r="G50" s="4" t="s">
        <v>250</v>
      </c>
      <c r="H50">
        <f t="shared" si="0"/>
        <v>0.24390243902439027</v>
      </c>
    </row>
    <row r="51" spans="1:11" x14ac:dyDescent="0.35">
      <c r="A51" s="7">
        <v>44.4</v>
      </c>
      <c r="B51">
        <f t="shared" si="1"/>
        <v>0.21186440677966104</v>
      </c>
      <c r="C51">
        <f t="shared" si="2"/>
        <v>9.4067796610169498</v>
      </c>
      <c r="D51" s="54">
        <f>(A51-$C$276)^2</f>
        <v>584.06209607583492</v>
      </c>
      <c r="E51">
        <f t="shared" si="3"/>
        <v>123.74196950759216</v>
      </c>
      <c r="G51" s="4" t="s">
        <v>250</v>
      </c>
      <c r="H51">
        <f t="shared" si="0"/>
        <v>0.24390243902439027</v>
      </c>
    </row>
    <row r="52" spans="1:11" x14ac:dyDescent="0.35">
      <c r="A52" s="7">
        <v>77.7</v>
      </c>
      <c r="B52">
        <f t="shared" si="1"/>
        <v>0.21186440677966104</v>
      </c>
      <c r="C52">
        <f t="shared" si="2"/>
        <v>16.461864406779664</v>
      </c>
      <c r="D52" s="54">
        <f>(A52-$C$276)^2</f>
        <v>83.404808522552102</v>
      </c>
      <c r="E52">
        <f t="shared" si="3"/>
        <v>17.670510280201718</v>
      </c>
      <c r="G52" s="4" t="s">
        <v>250</v>
      </c>
      <c r="H52">
        <f t="shared" si="0"/>
        <v>0.24390243902439027</v>
      </c>
    </row>
    <row r="53" spans="1:11" x14ac:dyDescent="0.35">
      <c r="A53" s="7">
        <v>33.299999999999997</v>
      </c>
      <c r="B53">
        <f t="shared" si="1"/>
        <v>0.21186440677966104</v>
      </c>
      <c r="C53">
        <f t="shared" si="2"/>
        <v>7.0550847457627119</v>
      </c>
      <c r="D53" s="54">
        <f>(A53-$C$276)^2</f>
        <v>1243.787858593596</v>
      </c>
      <c r="E53">
        <f t="shared" si="3"/>
        <v>263.51437682067711</v>
      </c>
      <c r="G53" s="4" t="s">
        <v>250</v>
      </c>
      <c r="H53">
        <f t="shared" si="0"/>
        <v>0.24390243902439027</v>
      </c>
    </row>
    <row r="54" spans="1:11" x14ac:dyDescent="0.35">
      <c r="A54" s="7" t="s">
        <v>250</v>
      </c>
      <c r="B54">
        <f t="shared" si="1"/>
        <v>0.21186440677966104</v>
      </c>
      <c r="D54" s="54"/>
      <c r="G54" s="7">
        <v>0</v>
      </c>
      <c r="H54">
        <f t="shared" si="0"/>
        <v>0.24390243902439027</v>
      </c>
      <c r="I54">
        <f t="shared" si="5"/>
        <v>0</v>
      </c>
      <c r="J54">
        <f>(G54-$I$275)^2</f>
        <v>1538.239686446</v>
      </c>
      <c r="K54">
        <f t="shared" si="4"/>
        <v>375.18041132829268</v>
      </c>
    </row>
    <row r="55" spans="1:11" x14ac:dyDescent="0.35">
      <c r="A55" s="7" t="s">
        <v>250</v>
      </c>
      <c r="B55">
        <f t="shared" si="1"/>
        <v>0.21186440677966104</v>
      </c>
      <c r="D55" s="54"/>
      <c r="G55" s="7">
        <v>0</v>
      </c>
      <c r="H55">
        <f t="shared" si="0"/>
        <v>0.24390243902439027</v>
      </c>
      <c r="I55">
        <f t="shared" si="5"/>
        <v>0</v>
      </c>
      <c r="J55">
        <f>(G55-$I$275)^2</f>
        <v>1538.239686446</v>
      </c>
      <c r="K55">
        <f t="shared" si="4"/>
        <v>375.18041132829268</v>
      </c>
    </row>
    <row r="56" spans="1:11" x14ac:dyDescent="0.35">
      <c r="A56" s="7" t="s">
        <v>250</v>
      </c>
      <c r="B56">
        <f t="shared" si="1"/>
        <v>0.21186440677966104</v>
      </c>
      <c r="D56" s="54"/>
      <c r="G56" s="7">
        <f>+((8-6)/8)*100</f>
        <v>25</v>
      </c>
      <c r="H56">
        <f t="shared" si="0"/>
        <v>0.24390243902439027</v>
      </c>
      <c r="I56">
        <f t="shared" si="5"/>
        <v>6.0975609756097571</v>
      </c>
      <c r="J56">
        <f>(G56-$I$275)^2</f>
        <v>202.21974363180206</v>
      </c>
      <c r="K56">
        <f t="shared" si="4"/>
        <v>49.321888690683437</v>
      </c>
    </row>
    <row r="57" spans="1:11" x14ac:dyDescent="0.35">
      <c r="A57" s="7" t="s">
        <v>250</v>
      </c>
      <c r="B57">
        <f t="shared" si="1"/>
        <v>0.21186440677966104</v>
      </c>
      <c r="D57" s="54"/>
      <c r="G57" s="7">
        <f>+((8-5)/8)*100</f>
        <v>37.5</v>
      </c>
      <c r="H57">
        <f t="shared" si="0"/>
        <v>0.24390243902439027</v>
      </c>
      <c r="I57">
        <f t="shared" si="5"/>
        <v>9.1463414634146343</v>
      </c>
      <c r="J57">
        <f>(G57-$I$275)^2</f>
        <v>2.9597722247031473</v>
      </c>
      <c r="K57">
        <f t="shared" si="4"/>
        <v>0.72189566456174326</v>
      </c>
    </row>
    <row r="58" spans="1:11" x14ac:dyDescent="0.35">
      <c r="A58" s="7" t="s">
        <v>250</v>
      </c>
      <c r="B58">
        <f t="shared" si="1"/>
        <v>0.21186440677966104</v>
      </c>
      <c r="D58" s="54"/>
      <c r="G58" s="7">
        <f>+((8-7)/8)*100</f>
        <v>12.5</v>
      </c>
      <c r="H58">
        <f t="shared" si="0"/>
        <v>0.24390243902439027</v>
      </c>
      <c r="I58">
        <f t="shared" si="5"/>
        <v>3.0487804878048785</v>
      </c>
      <c r="J58">
        <f>(G58-$I$275)^2</f>
        <v>713.97971503890096</v>
      </c>
      <c r="K58">
        <f t="shared" si="4"/>
        <v>174.14139391192708</v>
      </c>
    </row>
    <row r="59" spans="1:11" x14ac:dyDescent="0.35">
      <c r="A59" s="7" t="s">
        <v>250</v>
      </c>
      <c r="B59">
        <f t="shared" si="1"/>
        <v>0.21186440677966104</v>
      </c>
      <c r="D59" s="54"/>
      <c r="G59" s="7">
        <f>+((8-6)/8)*100</f>
        <v>25</v>
      </c>
      <c r="H59">
        <f t="shared" si="0"/>
        <v>0.24390243902439027</v>
      </c>
      <c r="I59">
        <f t="shared" si="5"/>
        <v>6.0975609756097571</v>
      </c>
      <c r="J59">
        <f>(G59-$I$275)^2</f>
        <v>202.21974363180206</v>
      </c>
      <c r="K59">
        <f t="shared" si="4"/>
        <v>49.321888690683437</v>
      </c>
    </row>
    <row r="60" spans="1:11" x14ac:dyDescent="0.35">
      <c r="A60" s="7" t="s">
        <v>250</v>
      </c>
      <c r="B60">
        <f t="shared" si="1"/>
        <v>0.21186440677966104</v>
      </c>
      <c r="D60" s="54"/>
      <c r="G60" s="7">
        <f>+((8-4)/8)*100</f>
        <v>50</v>
      </c>
      <c r="H60">
        <f t="shared" si="0"/>
        <v>0.24390243902439027</v>
      </c>
      <c r="I60">
        <f t="shared" si="5"/>
        <v>12.195121951219514</v>
      </c>
      <c r="J60">
        <f>(G60-$I$275)^2</f>
        <v>116.19980081760423</v>
      </c>
      <c r="K60">
        <f t="shared" si="4"/>
        <v>28.341414833562009</v>
      </c>
    </row>
    <row r="61" spans="1:11" x14ac:dyDescent="0.35">
      <c r="A61" s="7" t="s">
        <v>250</v>
      </c>
      <c r="B61">
        <f t="shared" si="1"/>
        <v>0.21186440677966104</v>
      </c>
      <c r="D61" s="54"/>
      <c r="G61" s="7">
        <v>0</v>
      </c>
      <c r="H61">
        <f t="shared" si="0"/>
        <v>0.24390243902439027</v>
      </c>
      <c r="I61">
        <f t="shared" si="5"/>
        <v>0</v>
      </c>
      <c r="J61">
        <f>(G61-$I$275)^2</f>
        <v>1538.239686446</v>
      </c>
      <c r="K61">
        <f t="shared" si="4"/>
        <v>375.18041132829268</v>
      </c>
    </row>
    <row r="62" spans="1:11" x14ac:dyDescent="0.35">
      <c r="A62" s="7" t="s">
        <v>250</v>
      </c>
      <c r="B62">
        <f t="shared" si="1"/>
        <v>0.21186440677966104</v>
      </c>
      <c r="D62" s="54"/>
      <c r="G62" s="7">
        <v>0</v>
      </c>
      <c r="H62">
        <f t="shared" si="0"/>
        <v>0.24390243902439027</v>
      </c>
      <c r="I62">
        <f t="shared" si="5"/>
        <v>0</v>
      </c>
      <c r="J62">
        <f>(G62-$I$275)^2</f>
        <v>1538.239686446</v>
      </c>
      <c r="K62">
        <f t="shared" si="4"/>
        <v>375.18041132829268</v>
      </c>
    </row>
    <row r="63" spans="1:11" x14ac:dyDescent="0.35">
      <c r="A63" s="7" t="s">
        <v>250</v>
      </c>
      <c r="B63">
        <f t="shared" si="1"/>
        <v>0.21186440677966104</v>
      </c>
      <c r="D63" s="54"/>
      <c r="G63" s="7">
        <f>+((8-6)/8)*100</f>
        <v>25</v>
      </c>
      <c r="H63">
        <f t="shared" si="0"/>
        <v>0.24390243902439027</v>
      </c>
      <c r="I63">
        <f t="shared" si="5"/>
        <v>6.0975609756097571</v>
      </c>
      <c r="J63">
        <f>(G63-$I$275)^2</f>
        <v>202.21974363180206</v>
      </c>
      <c r="K63">
        <f t="shared" si="4"/>
        <v>49.321888690683437</v>
      </c>
    </row>
    <row r="64" spans="1:11" x14ac:dyDescent="0.35">
      <c r="A64" s="7" t="s">
        <v>250</v>
      </c>
      <c r="B64">
        <f t="shared" si="1"/>
        <v>0.21186440677966104</v>
      </c>
      <c r="D64" s="54"/>
      <c r="G64" s="7">
        <f>+((8-4)/8)*100</f>
        <v>50</v>
      </c>
      <c r="H64">
        <f t="shared" si="0"/>
        <v>0.24390243902439027</v>
      </c>
      <c r="I64">
        <f t="shared" si="5"/>
        <v>12.195121951219514</v>
      </c>
      <c r="J64">
        <f>(G64-$I$275)^2</f>
        <v>116.19980081760423</v>
      </c>
      <c r="K64">
        <f t="shared" si="4"/>
        <v>28.341414833562009</v>
      </c>
    </row>
    <row r="65" spans="1:11" x14ac:dyDescent="0.35">
      <c r="A65" s="7" t="s">
        <v>250</v>
      </c>
      <c r="B65">
        <f t="shared" si="1"/>
        <v>0.21186440677966104</v>
      </c>
      <c r="D65" s="54"/>
      <c r="G65" s="7">
        <f>+((8-7)/8)*100</f>
        <v>12.5</v>
      </c>
      <c r="H65">
        <f t="shared" si="0"/>
        <v>0.24390243902439027</v>
      </c>
      <c r="I65">
        <f t="shared" si="5"/>
        <v>3.0487804878048785</v>
      </c>
      <c r="J65">
        <f>(G65-$I$275)^2</f>
        <v>713.97971503890096</v>
      </c>
      <c r="K65">
        <f t="shared" si="4"/>
        <v>174.14139391192708</v>
      </c>
    </row>
    <row r="66" spans="1:11" x14ac:dyDescent="0.35">
      <c r="A66" s="7" t="s">
        <v>250</v>
      </c>
      <c r="B66">
        <f t="shared" si="1"/>
        <v>0.21186440677966104</v>
      </c>
      <c r="D66" s="54"/>
      <c r="G66" s="7">
        <f>((8-6)/8)*100</f>
        <v>25</v>
      </c>
      <c r="H66">
        <f t="shared" ref="H66:H129" si="6">1/4.1</f>
        <v>0.24390243902439027</v>
      </c>
      <c r="I66">
        <f t="shared" si="5"/>
        <v>6.0975609756097571</v>
      </c>
      <c r="J66">
        <f>(G66-$I$275)^2</f>
        <v>202.21974363180206</v>
      </c>
      <c r="K66">
        <f t="shared" si="4"/>
        <v>49.321888690683437</v>
      </c>
    </row>
    <row r="67" spans="1:11" x14ac:dyDescent="0.35">
      <c r="A67" s="7" t="s">
        <v>250</v>
      </c>
      <c r="B67">
        <f t="shared" ref="B67:B130" si="7">1/4.72</f>
        <v>0.21186440677966104</v>
      </c>
      <c r="D67" s="54"/>
      <c r="G67" s="7">
        <f>+((8-7)/8)*100</f>
        <v>12.5</v>
      </c>
      <c r="H67">
        <f t="shared" si="6"/>
        <v>0.24390243902439027</v>
      </c>
      <c r="I67">
        <f t="shared" ref="I67:I125" si="8">G67*H67</f>
        <v>3.0487804878048785</v>
      </c>
      <c r="J67">
        <f>(G67-$I$275)^2</f>
        <v>713.97971503890096</v>
      </c>
      <c r="K67">
        <f t="shared" ref="K67:K125" si="9">J67*$H$1</f>
        <v>174.14139391192708</v>
      </c>
    </row>
    <row r="68" spans="1:11" x14ac:dyDescent="0.35">
      <c r="A68" s="7">
        <v>60.47</v>
      </c>
      <c r="B68">
        <f t="shared" si="7"/>
        <v>0.21186440677966104</v>
      </c>
      <c r="C68">
        <f t="shared" ref="C68:C130" si="10">A68*B68</f>
        <v>12.811440677966102</v>
      </c>
      <c r="D68" s="54">
        <f>(A68-$C$276)^2</f>
        <v>65.567509259580973</v>
      </c>
      <c r="E68">
        <f t="shared" ref="E68:E130" si="11">D68*$B$1</f>
        <v>13.891421453301055</v>
      </c>
      <c r="G68" s="7">
        <v>62.96</v>
      </c>
      <c r="H68">
        <f t="shared" si="6"/>
        <v>0.24390243902439027</v>
      </c>
      <c r="I68">
        <f t="shared" si="8"/>
        <v>15.356097560975611</v>
      </c>
      <c r="J68">
        <f>(G68-$I$275)^2</f>
        <v>563.56866246272409</v>
      </c>
      <c r="K68">
        <f t="shared" si="9"/>
        <v>137.45577133237174</v>
      </c>
    </row>
    <row r="69" spans="1:11" x14ac:dyDescent="0.35">
      <c r="A69" s="7">
        <v>91.2</v>
      </c>
      <c r="B69">
        <f t="shared" si="7"/>
        <v>0.21186440677966104</v>
      </c>
      <c r="C69">
        <f t="shared" si="10"/>
        <v>19.322033898305087</v>
      </c>
      <c r="D69" s="54">
        <f>(A69-$C$276)^2</f>
        <v>512.23563789284287</v>
      </c>
      <c r="E69">
        <f t="shared" si="11"/>
        <v>108.52449955356842</v>
      </c>
      <c r="G69" s="7">
        <v>70.739999999999995</v>
      </c>
      <c r="H69">
        <f t="shared" si="6"/>
        <v>0.24390243902439027</v>
      </c>
      <c r="I69">
        <f t="shared" si="8"/>
        <v>17.253658536585366</v>
      </c>
      <c r="J69">
        <f>(G69-$I$275)^2</f>
        <v>993.48525625894536</v>
      </c>
      <c r="K69">
        <f t="shared" si="9"/>
        <v>242.31347713632815</v>
      </c>
    </row>
    <row r="70" spans="1:11" x14ac:dyDescent="0.35">
      <c r="A70" s="7">
        <v>64.14</v>
      </c>
      <c r="B70">
        <f t="shared" si="7"/>
        <v>0.21186440677966104</v>
      </c>
      <c r="C70">
        <f t="shared" si="10"/>
        <v>13.588983050847459</v>
      </c>
      <c r="D70" s="54">
        <f>(A70-$C$276)^2</f>
        <v>19.601664355059999</v>
      </c>
      <c r="E70">
        <f t="shared" si="11"/>
        <v>4.1528949904788135</v>
      </c>
      <c r="G70" s="7">
        <v>44.44</v>
      </c>
      <c r="H70">
        <f t="shared" si="6"/>
        <v>0.24390243902439027</v>
      </c>
      <c r="I70">
        <f t="shared" si="8"/>
        <v>10.839024390243903</v>
      </c>
      <c r="J70">
        <f>(G70-$I$275)^2</f>
        <v>27.2442360994818</v>
      </c>
      <c r="K70">
        <f t="shared" si="9"/>
        <v>6.6449356340199515</v>
      </c>
    </row>
    <row r="71" spans="1:11" x14ac:dyDescent="0.35">
      <c r="A71" s="7">
        <v>87.66</v>
      </c>
      <c r="B71">
        <f t="shared" si="7"/>
        <v>0.21186440677966104</v>
      </c>
      <c r="C71">
        <f t="shared" si="10"/>
        <v>18.572033898305087</v>
      </c>
      <c r="D71" s="54">
        <f>(A71-$C$276)^2</f>
        <v>364.52826485796641</v>
      </c>
      <c r="E71">
        <f t="shared" si="11"/>
        <v>77.230564588552213</v>
      </c>
      <c r="G71" s="7">
        <v>51.21</v>
      </c>
      <c r="H71">
        <f t="shared" si="6"/>
        <v>0.24390243902439027</v>
      </c>
      <c r="I71">
        <f t="shared" si="8"/>
        <v>12.490243902439026</v>
      </c>
      <c r="J71">
        <f>(G71-$I$275)^2</f>
        <v>143.75053558539707</v>
      </c>
      <c r="K71">
        <f t="shared" si="9"/>
        <v>35.061106240340756</v>
      </c>
    </row>
    <row r="72" spans="1:11" x14ac:dyDescent="0.35">
      <c r="A72" s="7">
        <v>71.02</v>
      </c>
      <c r="B72">
        <f t="shared" si="7"/>
        <v>0.21186440677966104</v>
      </c>
      <c r="C72">
        <f t="shared" si="10"/>
        <v>15.046610169491526</v>
      </c>
      <c r="D72" s="54">
        <f>(A72-$C$276)^2</f>
        <v>6.0153611008081596</v>
      </c>
      <c r="E72">
        <f t="shared" si="11"/>
        <v>1.2744409111881696</v>
      </c>
      <c r="G72" s="7" t="s">
        <v>250</v>
      </c>
      <c r="H72">
        <f t="shared" si="6"/>
        <v>0.24390243902439027</v>
      </c>
    </row>
    <row r="73" spans="1:11" x14ac:dyDescent="0.35">
      <c r="A73" s="4" t="s">
        <v>250</v>
      </c>
      <c r="B73">
        <f t="shared" si="7"/>
        <v>0.21186440677966104</v>
      </c>
      <c r="D73" s="54"/>
      <c r="G73" s="7">
        <v>0</v>
      </c>
      <c r="H73">
        <f t="shared" si="6"/>
        <v>0.24390243902439027</v>
      </c>
      <c r="I73">
        <f t="shared" si="8"/>
        <v>0</v>
      </c>
      <c r="J73">
        <f>(G73-$I$275)^2</f>
        <v>1538.239686446</v>
      </c>
      <c r="K73">
        <f t="shared" si="9"/>
        <v>375.18041132829268</v>
      </c>
    </row>
    <row r="74" spans="1:11" x14ac:dyDescent="0.35">
      <c r="A74" s="4" t="s">
        <v>250</v>
      </c>
      <c r="B74">
        <f t="shared" si="7"/>
        <v>0.21186440677966104</v>
      </c>
      <c r="D74" s="54"/>
      <c r="G74" s="7">
        <v>13.33</v>
      </c>
      <c r="H74">
        <f t="shared" si="6"/>
        <v>0.24390243902439027</v>
      </c>
      <c r="I74">
        <f t="shared" si="8"/>
        <v>3.2512195121951222</v>
      </c>
      <c r="J74">
        <f>(G74-$I$275)^2</f>
        <v>670.31275293746967</v>
      </c>
      <c r="K74">
        <f t="shared" si="9"/>
        <v>163.49091535060236</v>
      </c>
    </row>
    <row r="75" spans="1:11" x14ac:dyDescent="0.35">
      <c r="A75" s="4" t="s">
        <v>250</v>
      </c>
      <c r="B75">
        <f t="shared" si="7"/>
        <v>0.21186440677966104</v>
      </c>
      <c r="D75" s="54"/>
      <c r="G75" s="7">
        <v>9.09</v>
      </c>
      <c r="H75">
        <f t="shared" si="6"/>
        <v>0.24390243902439027</v>
      </c>
      <c r="I75">
        <f t="shared" si="8"/>
        <v>2.2170731707317075</v>
      </c>
      <c r="J75">
        <f>(G75-$I$275)^2</f>
        <v>907.84093523875754</v>
      </c>
      <c r="K75">
        <f t="shared" si="9"/>
        <v>221.42461835091649</v>
      </c>
    </row>
    <row r="76" spans="1:11" x14ac:dyDescent="0.35">
      <c r="A76" s="4" t="s">
        <v>250</v>
      </c>
      <c r="B76">
        <f t="shared" si="7"/>
        <v>0.21186440677966104</v>
      </c>
      <c r="D76" s="54"/>
      <c r="G76" s="7">
        <v>15</v>
      </c>
      <c r="H76">
        <f t="shared" si="6"/>
        <v>0.24390243902439027</v>
      </c>
      <c r="I76">
        <f t="shared" si="8"/>
        <v>3.6585365853658538</v>
      </c>
      <c r="J76">
        <f>(G76-$I$275)^2</f>
        <v>586.62772075748126</v>
      </c>
      <c r="K76">
        <f t="shared" si="9"/>
        <v>143.0799318920686</v>
      </c>
    </row>
    <row r="77" spans="1:11" x14ac:dyDescent="0.35">
      <c r="A77" s="4" t="s">
        <v>250</v>
      </c>
      <c r="B77">
        <f t="shared" si="7"/>
        <v>0.21186440677966104</v>
      </c>
      <c r="D77" s="54"/>
      <c r="G77" s="7">
        <v>26.67</v>
      </c>
      <c r="H77">
        <f t="shared" si="6"/>
        <v>0.24390243902439027</v>
      </c>
      <c r="I77">
        <f t="shared" si="8"/>
        <v>6.5048780487804887</v>
      </c>
      <c r="J77">
        <f>(G77-$I$275)^2</f>
        <v>157.51251145181362</v>
      </c>
      <c r="K77">
        <f t="shared" si="9"/>
        <v>38.417685719954548</v>
      </c>
    </row>
    <row r="78" spans="1:11" x14ac:dyDescent="0.35">
      <c r="A78" s="4" t="s">
        <v>250</v>
      </c>
      <c r="B78">
        <f t="shared" si="7"/>
        <v>0.21186440677966104</v>
      </c>
      <c r="D78" s="54"/>
      <c r="G78" s="7">
        <v>18.18</v>
      </c>
      <c r="H78">
        <f t="shared" si="6"/>
        <v>0.24390243902439027</v>
      </c>
      <c r="I78">
        <f t="shared" si="8"/>
        <v>4.434146341463415</v>
      </c>
      <c r="J78">
        <f>(G78-$I$275)^2</f>
        <v>442.69838403151527</v>
      </c>
      <c r="K78">
        <f t="shared" si="9"/>
        <v>107.97521561744276</v>
      </c>
    </row>
    <row r="79" spans="1:11" x14ac:dyDescent="0.35">
      <c r="A79" s="7">
        <v>80</v>
      </c>
      <c r="B79">
        <f t="shared" si="7"/>
        <v>0.21186440677966104</v>
      </c>
      <c r="C79">
        <f t="shared" si="10"/>
        <v>16.949152542372882</v>
      </c>
      <c r="D79" s="54">
        <f>(A79-$C$276)^2</f>
        <v>130.70487574860158</v>
      </c>
      <c r="E79">
        <f t="shared" si="11"/>
        <v>27.691710963686777</v>
      </c>
      <c r="G79" s="7" t="s">
        <v>250</v>
      </c>
      <c r="H79">
        <f t="shared" si="6"/>
        <v>0.24390243902439027</v>
      </c>
    </row>
    <row r="80" spans="1:11" x14ac:dyDescent="0.35">
      <c r="A80" s="7" t="s">
        <v>250</v>
      </c>
      <c r="B80">
        <f t="shared" si="7"/>
        <v>0.21186440677966104</v>
      </c>
      <c r="D80" s="54"/>
      <c r="G80" s="7">
        <f>((4.38-2.97)/4.38)*100</f>
        <v>32.191780821917803</v>
      </c>
      <c r="H80">
        <f t="shared" si="6"/>
        <v>0.24390243902439027</v>
      </c>
      <c r="I80">
        <f t="shared" si="8"/>
        <v>7.851653859004343</v>
      </c>
      <c r="J80">
        <f>(G80-$I$275)^2</f>
        <v>49.401471473017139</v>
      </c>
      <c r="K80">
        <f t="shared" si="9"/>
        <v>12.049139383662718</v>
      </c>
    </row>
    <row r="81" spans="1:11" x14ac:dyDescent="0.35">
      <c r="A81" s="7" t="s">
        <v>250</v>
      </c>
      <c r="B81">
        <f t="shared" si="7"/>
        <v>0.21186440677966104</v>
      </c>
      <c r="D81" s="54"/>
      <c r="G81" s="7">
        <f>((4-3.3)/4)*100</f>
        <v>17.500000000000004</v>
      </c>
      <c r="H81">
        <f t="shared" si="6"/>
        <v>0.24390243902439027</v>
      </c>
      <c r="I81">
        <f t="shared" si="8"/>
        <v>4.2682926829268304</v>
      </c>
      <c r="J81">
        <f>(G81-$I$275)^2</f>
        <v>471.77572647606127</v>
      </c>
      <c r="K81">
        <f t="shared" si="9"/>
        <v>115.06725036001495</v>
      </c>
    </row>
    <row r="82" spans="1:11" x14ac:dyDescent="0.35">
      <c r="A82" s="7" t="s">
        <v>250</v>
      </c>
      <c r="B82">
        <f t="shared" si="7"/>
        <v>0.21186440677966104</v>
      </c>
      <c r="D82" s="54"/>
      <c r="G82" s="7">
        <f>((4.1-2.4)/4.1)*100</f>
        <v>41.463414634146339</v>
      </c>
      <c r="H82">
        <f t="shared" si="6"/>
        <v>0.24390243902439027</v>
      </c>
      <c r="I82">
        <f t="shared" si="8"/>
        <v>10.113027959547889</v>
      </c>
      <c r="J82">
        <f>(G82-$I$275)^2</f>
        <v>5.0311197797395879</v>
      </c>
      <c r="K82">
        <f t="shared" si="9"/>
        <v>1.2271023853023386</v>
      </c>
    </row>
    <row r="83" spans="1:11" x14ac:dyDescent="0.35">
      <c r="A83" s="7" t="s">
        <v>250</v>
      </c>
      <c r="B83">
        <f t="shared" si="7"/>
        <v>0.21186440677966104</v>
      </c>
      <c r="D83" s="54"/>
      <c r="G83" s="7">
        <f>((4.6-3)/4.6)*100</f>
        <v>34.782608695652165</v>
      </c>
      <c r="H83">
        <f t="shared" si="6"/>
        <v>0.24390243902439027</v>
      </c>
      <c r="I83">
        <f t="shared" si="8"/>
        <v>8.4835630965005286</v>
      </c>
      <c r="J83">
        <f>(G83-$I$275)^2</f>
        <v>19.693981509800345</v>
      </c>
      <c r="K83">
        <f t="shared" si="9"/>
        <v>4.8034101243415481</v>
      </c>
    </row>
    <row r="84" spans="1:11" x14ac:dyDescent="0.35">
      <c r="A84" s="7" t="s">
        <v>250</v>
      </c>
      <c r="B84">
        <f t="shared" si="7"/>
        <v>0.21186440677966104</v>
      </c>
      <c r="D84" s="54"/>
      <c r="G84" s="7">
        <f>((5-3)/5)*100</f>
        <v>40</v>
      </c>
      <c r="H84">
        <f t="shared" si="6"/>
        <v>0.24390243902439027</v>
      </c>
      <c r="I84">
        <f t="shared" si="8"/>
        <v>9.7560975609756113</v>
      </c>
      <c r="J84">
        <f>(G84-$I$275)^2</f>
        <v>0.60777794328336243</v>
      </c>
      <c r="K84">
        <f t="shared" si="9"/>
        <v>0.14823852275203964</v>
      </c>
    </row>
    <row r="85" spans="1:11" x14ac:dyDescent="0.35">
      <c r="A85" s="7">
        <f>100-(0.042/0.361*100)</f>
        <v>88.365650969529085</v>
      </c>
      <c r="B85">
        <f t="shared" si="7"/>
        <v>0.21186440677966104</v>
      </c>
      <c r="C85">
        <f t="shared" si="10"/>
        <v>18.721536222357859</v>
      </c>
      <c r="D85" s="54">
        <f>(A85-$C$276)^2</f>
        <v>391.97166444788934</v>
      </c>
      <c r="E85">
        <f t="shared" si="11"/>
        <v>83.04484416268842</v>
      </c>
      <c r="G85" s="7">
        <f>((6-4)/6)*100</f>
        <v>33.333333333333329</v>
      </c>
      <c r="H85">
        <f t="shared" si="6"/>
        <v>0.24390243902439027</v>
      </c>
      <c r="I85">
        <f t="shared" si="8"/>
        <v>8.1300813008130071</v>
      </c>
      <c r="J85">
        <f>(G85-$I$275)^2</f>
        <v>34.657540471513954</v>
      </c>
      <c r="K85">
        <f t="shared" si="9"/>
        <v>8.4530586515887709</v>
      </c>
    </row>
    <row r="86" spans="1:11" x14ac:dyDescent="0.35">
      <c r="A86" s="7">
        <f>100-(0.003/0.093*100)</f>
        <v>96.774193548387103</v>
      </c>
      <c r="B86">
        <f t="shared" si="7"/>
        <v>0.21186440677966104</v>
      </c>
      <c r="C86">
        <f t="shared" si="10"/>
        <v>20.503007107709134</v>
      </c>
      <c r="D86" s="54">
        <f>(A86-$C$276)^2</f>
        <v>795.62451728319843</v>
      </c>
      <c r="E86">
        <f t="shared" si="11"/>
        <v>168.564516373559</v>
      </c>
      <c r="G86" s="7">
        <f>((6-4)/6)*100</f>
        <v>33.333333333333329</v>
      </c>
      <c r="H86">
        <f t="shared" si="6"/>
        <v>0.24390243902439027</v>
      </c>
      <c r="I86">
        <f t="shared" si="8"/>
        <v>8.1300813008130071</v>
      </c>
      <c r="J86">
        <f>(G86-$I$275)^2</f>
        <v>34.657540471513954</v>
      </c>
      <c r="K86">
        <f t="shared" si="9"/>
        <v>8.4530586515887709</v>
      </c>
    </row>
    <row r="87" spans="1:11" x14ac:dyDescent="0.35">
      <c r="A87" s="7">
        <f>100-(0.035/0.254*100)</f>
        <v>86.220472440944889</v>
      </c>
      <c r="B87">
        <f t="shared" si="7"/>
        <v>0.21186440677966104</v>
      </c>
      <c r="C87">
        <f t="shared" si="10"/>
        <v>18.267049245962902</v>
      </c>
      <c r="D87" s="54">
        <f>(A87-$C$276)^2</f>
        <v>311.63178959240867</v>
      </c>
      <c r="E87">
        <f t="shared" si="11"/>
        <v>66.023684235679809</v>
      </c>
      <c r="G87" s="7">
        <f>((7-5)/8)*100</f>
        <v>25</v>
      </c>
      <c r="H87">
        <f t="shared" si="6"/>
        <v>0.24390243902439027</v>
      </c>
      <c r="I87">
        <f t="shared" si="8"/>
        <v>6.0975609756097571</v>
      </c>
      <c r="J87">
        <f>(G87-$I$275)^2</f>
        <v>202.21974363180206</v>
      </c>
      <c r="K87">
        <f t="shared" si="9"/>
        <v>49.321888690683437</v>
      </c>
    </row>
    <row r="88" spans="1:11" x14ac:dyDescent="0.35">
      <c r="A88" s="7">
        <f>100-(0.033/0.216*100)</f>
        <v>84.722222222222229</v>
      </c>
      <c r="B88">
        <f t="shared" si="7"/>
        <v>0.21186440677966104</v>
      </c>
      <c r="C88">
        <f t="shared" si="10"/>
        <v>17.949623352165727</v>
      </c>
      <c r="D88" s="54">
        <f>(A88-$C$276)^2</f>
        <v>260.97903417030841</v>
      </c>
      <c r="E88">
        <f t="shared" si="11"/>
        <v>55.292168256421277</v>
      </c>
      <c r="G88" s="7">
        <f>((7-4)/8)*100</f>
        <v>37.5</v>
      </c>
      <c r="H88">
        <f t="shared" si="6"/>
        <v>0.24390243902439027</v>
      </c>
      <c r="I88">
        <f t="shared" si="8"/>
        <v>9.1463414634146343</v>
      </c>
      <c r="J88">
        <f>(G88-$I$275)^2</f>
        <v>2.9597722247031473</v>
      </c>
      <c r="K88">
        <f t="shared" si="9"/>
        <v>0.72189566456174326</v>
      </c>
    </row>
    <row r="89" spans="1:11" x14ac:dyDescent="0.35">
      <c r="A89" s="7">
        <v>16.670000000000002</v>
      </c>
      <c r="B89">
        <f t="shared" si="7"/>
        <v>0.21186440677966104</v>
      </c>
      <c r="C89">
        <f t="shared" si="10"/>
        <v>3.5317796610169498</v>
      </c>
      <c r="D89" s="54">
        <f>(A89-$C$276)^2</f>
        <v>2693.3377073026377</v>
      </c>
      <c r="E89">
        <f t="shared" si="11"/>
        <v>570.62239561496563</v>
      </c>
      <c r="G89" s="7">
        <v>0</v>
      </c>
      <c r="H89">
        <f t="shared" si="6"/>
        <v>0.24390243902439027</v>
      </c>
      <c r="I89">
        <f t="shared" si="8"/>
        <v>0</v>
      </c>
      <c r="J89">
        <f>(G89-$I$275)^2</f>
        <v>1538.239686446</v>
      </c>
      <c r="K89">
        <f t="shared" si="9"/>
        <v>375.18041132829268</v>
      </c>
    </row>
    <row r="90" spans="1:11" x14ac:dyDescent="0.35">
      <c r="A90" s="7">
        <v>12.5</v>
      </c>
      <c r="B90">
        <f t="shared" si="7"/>
        <v>0.21186440677966104</v>
      </c>
      <c r="C90">
        <f t="shared" si="10"/>
        <v>2.648305084745763</v>
      </c>
      <c r="D90" s="54">
        <f>(A90-$C$276)^2</f>
        <v>3143.550728897148</v>
      </c>
      <c r="E90">
        <f t="shared" si="11"/>
        <v>666.00651035956537</v>
      </c>
      <c r="G90" s="4">
        <v>19.260000000000002</v>
      </c>
      <c r="H90">
        <f t="shared" si="6"/>
        <v>0.24390243902439027</v>
      </c>
      <c r="I90">
        <f t="shared" si="8"/>
        <v>4.6975609756097567</v>
      </c>
      <c r="J90">
        <f>(G90-$I$275)^2</f>
        <v>398.41752250194185</v>
      </c>
      <c r="K90">
        <f t="shared" si="9"/>
        <v>97.175005488278515</v>
      </c>
    </row>
    <row r="91" spans="1:11" x14ac:dyDescent="0.35">
      <c r="A91" s="7">
        <v>25</v>
      </c>
      <c r="B91">
        <f t="shared" si="7"/>
        <v>0.21186440677966104</v>
      </c>
      <c r="C91">
        <f t="shared" si="10"/>
        <v>5.296610169491526</v>
      </c>
      <c r="D91" s="54">
        <f>(A91-$C$276)^2</f>
        <v>1898.116311647417</v>
      </c>
      <c r="E91">
        <f t="shared" si="11"/>
        <v>402.14328636597821</v>
      </c>
      <c r="G91" s="4">
        <v>47.56</v>
      </c>
      <c r="H91">
        <f t="shared" si="6"/>
        <v>0.24390243902439027</v>
      </c>
      <c r="I91">
        <f t="shared" si="8"/>
        <v>11.600000000000001</v>
      </c>
      <c r="J91">
        <f>(G91-$I$275)^2</f>
        <v>69.548947236269967</v>
      </c>
      <c r="K91">
        <f t="shared" si="9"/>
        <v>16.963157862504872</v>
      </c>
    </row>
    <row r="92" spans="1:11" x14ac:dyDescent="0.35">
      <c r="A92" s="7">
        <v>20.83</v>
      </c>
      <c r="B92">
        <f t="shared" si="7"/>
        <v>0.21186440677966104</v>
      </c>
      <c r="C92">
        <f t="shared" si="10"/>
        <v>4.4131355932203391</v>
      </c>
      <c r="D92" s="54">
        <f>(A92-$C$276)^2</f>
        <v>2278.8571332419274</v>
      </c>
      <c r="E92">
        <f t="shared" si="11"/>
        <v>482.80871466989993</v>
      </c>
      <c r="G92" s="4">
        <v>22.35</v>
      </c>
      <c r="H92">
        <f t="shared" si="6"/>
        <v>0.24390243902439027</v>
      </c>
      <c r="I92">
        <f t="shared" si="8"/>
        <v>5.4512195121951228</v>
      </c>
      <c r="J92">
        <f>(G92-$I$275)^2</f>
        <v>284.610357570107</v>
      </c>
      <c r="K92">
        <f t="shared" si="9"/>
        <v>69.417160382952929</v>
      </c>
    </row>
    <row r="93" spans="1:11" x14ac:dyDescent="0.35">
      <c r="A93" s="7">
        <v>25</v>
      </c>
      <c r="B93">
        <f t="shared" si="7"/>
        <v>0.21186440677966104</v>
      </c>
      <c r="C93">
        <f t="shared" si="10"/>
        <v>5.296610169491526</v>
      </c>
      <c r="D93" s="54">
        <f>(A93-$C$276)^2</f>
        <v>1898.116311647417</v>
      </c>
      <c r="E93">
        <f t="shared" si="11"/>
        <v>402.14328636597821</v>
      </c>
      <c r="G93" s="4">
        <v>41.14</v>
      </c>
      <c r="H93">
        <f t="shared" si="6"/>
        <v>0.24390243902439027</v>
      </c>
      <c r="I93">
        <f t="shared" si="8"/>
        <v>10.034146341463416</v>
      </c>
      <c r="J93">
        <f>(G93-$I$275)^2</f>
        <v>3.6848685509559429</v>
      </c>
      <c r="K93">
        <f t="shared" si="9"/>
        <v>0.89874842706242519</v>
      </c>
    </row>
    <row r="94" spans="1:11" x14ac:dyDescent="0.35">
      <c r="A94" s="7">
        <v>97.79</v>
      </c>
      <c r="B94">
        <f t="shared" si="7"/>
        <v>0.21186440677966104</v>
      </c>
      <c r="C94">
        <f t="shared" si="10"/>
        <v>20.718220338983055</v>
      </c>
      <c r="D94" s="54">
        <f>(A94-$C$276)^2</f>
        <v>853.96171311878504</v>
      </c>
      <c r="E94">
        <f t="shared" si="11"/>
        <v>180.92409176245448</v>
      </c>
      <c r="G94" s="7">
        <v>54</v>
      </c>
      <c r="H94">
        <f t="shared" si="6"/>
        <v>0.24390243902439027</v>
      </c>
      <c r="I94">
        <f t="shared" si="8"/>
        <v>13.170731707317074</v>
      </c>
      <c r="J94">
        <f>(G94-$I$275)^2</f>
        <v>218.43660996733257</v>
      </c>
      <c r="K94">
        <f t="shared" si="9"/>
        <v>53.277221943251853</v>
      </c>
    </row>
    <row r="95" spans="1:11" x14ac:dyDescent="0.35">
      <c r="A95" s="7">
        <v>98.33</v>
      </c>
      <c r="B95">
        <f t="shared" si="7"/>
        <v>0.21186440677966104</v>
      </c>
      <c r="C95">
        <f t="shared" si="10"/>
        <v>20.832627118644069</v>
      </c>
      <c r="D95" s="54">
        <f>(A95-$C$276)^2</f>
        <v>885.8137462935963</v>
      </c>
      <c r="E95">
        <f t="shared" si="11"/>
        <v>187.67240387576194</v>
      </c>
      <c r="G95" s="7">
        <v>10.199999999999999</v>
      </c>
      <c r="H95">
        <f t="shared" si="6"/>
        <v>0.24390243902439027</v>
      </c>
      <c r="I95">
        <f t="shared" si="8"/>
        <v>2.4878048780487805</v>
      </c>
      <c r="J95">
        <f>(G95-$I$275)^2</f>
        <v>842.18354977780723</v>
      </c>
      <c r="K95">
        <f t="shared" si="9"/>
        <v>205.41062189702618</v>
      </c>
    </row>
    <row r="96" spans="1:11" x14ac:dyDescent="0.35">
      <c r="A96" s="7">
        <v>95.92</v>
      </c>
      <c r="B96">
        <f t="shared" si="7"/>
        <v>0.21186440677966104</v>
      </c>
      <c r="C96">
        <f t="shared" si="10"/>
        <v>20.322033898305087</v>
      </c>
      <c r="D96" s="54">
        <f>(A96-$C$276)^2</f>
        <v>748.1660019393446</v>
      </c>
      <c r="E96">
        <f t="shared" si="11"/>
        <v>158.50974617358997</v>
      </c>
      <c r="G96" s="7">
        <v>43.8</v>
      </c>
      <c r="H96">
        <f t="shared" si="6"/>
        <v>0.24390243902439027</v>
      </c>
      <c r="I96">
        <f t="shared" si="8"/>
        <v>10.682926829268293</v>
      </c>
      <c r="J96">
        <f>(G96-$I$275)^2</f>
        <v>20.972746635525265</v>
      </c>
      <c r="K96">
        <f t="shared" si="9"/>
        <v>5.1153040574451873</v>
      </c>
    </row>
    <row r="97" spans="1:11" x14ac:dyDescent="0.35">
      <c r="A97" s="7">
        <v>95.88</v>
      </c>
      <c r="B97">
        <f t="shared" si="7"/>
        <v>0.21186440677966104</v>
      </c>
      <c r="C97">
        <f t="shared" si="10"/>
        <v>20.3135593220339</v>
      </c>
      <c r="D97" s="54">
        <f>(A97-$C$276)^2</f>
        <v>745.9793920745434</v>
      </c>
      <c r="E97">
        <f t="shared" si="11"/>
        <v>158.04648137172532</v>
      </c>
      <c r="G97" s="7">
        <v>24.8</v>
      </c>
      <c r="H97">
        <f t="shared" si="6"/>
        <v>0.24390243902439027</v>
      </c>
      <c r="I97">
        <f t="shared" si="8"/>
        <v>6.048780487804879</v>
      </c>
      <c r="J97">
        <f>(G97-$I$275)^2</f>
        <v>207.94790317431563</v>
      </c>
      <c r="K97">
        <f t="shared" si="9"/>
        <v>50.719000774223325</v>
      </c>
    </row>
    <row r="98" spans="1:11" x14ac:dyDescent="0.35">
      <c r="A98" s="7">
        <v>97.93</v>
      </c>
      <c r="B98">
        <f t="shared" si="7"/>
        <v>0.21186440677966104</v>
      </c>
      <c r="C98">
        <f t="shared" si="10"/>
        <v>20.747881355932208</v>
      </c>
      <c r="D98" s="54">
        <f>(A98-$C$276)^2</f>
        <v>862.16364764558818</v>
      </c>
      <c r="E98">
        <f t="shared" si="11"/>
        <v>182.66178975542124</v>
      </c>
      <c r="G98" s="7">
        <v>54.4</v>
      </c>
      <c r="H98">
        <f t="shared" si="6"/>
        <v>0.24390243902439027</v>
      </c>
      <c r="I98">
        <f t="shared" si="8"/>
        <v>13.26829268292683</v>
      </c>
      <c r="J98">
        <f>(G98-$I$275)^2</f>
        <v>230.42029088230535</v>
      </c>
      <c r="K98">
        <f t="shared" si="9"/>
        <v>56.20007094690375</v>
      </c>
    </row>
    <row r="99" spans="1:11" x14ac:dyDescent="0.35">
      <c r="A99" s="7">
        <v>98.23</v>
      </c>
      <c r="B99">
        <f t="shared" si="7"/>
        <v>0.21186440677966104</v>
      </c>
      <c r="C99">
        <f t="shared" si="10"/>
        <v>20.811440677966104</v>
      </c>
      <c r="D99" s="54">
        <f>(A99-$C$276)^2</f>
        <v>879.87122163159449</v>
      </c>
      <c r="E99">
        <f t="shared" si="11"/>
        <v>186.41339441347341</v>
      </c>
      <c r="G99" s="7">
        <v>10.199999999999999</v>
      </c>
      <c r="H99">
        <f t="shared" si="6"/>
        <v>0.24390243902439027</v>
      </c>
      <c r="I99">
        <f t="shared" si="8"/>
        <v>2.4878048780487805</v>
      </c>
      <c r="J99">
        <f>(G99-$I$275)^2</f>
        <v>842.18354977780723</v>
      </c>
      <c r="K99">
        <f t="shared" si="9"/>
        <v>205.41062189702618</v>
      </c>
    </row>
    <row r="100" spans="1:11" x14ac:dyDescent="0.35">
      <c r="A100" s="7">
        <v>95.08</v>
      </c>
      <c r="B100">
        <f t="shared" si="7"/>
        <v>0.21186440677966104</v>
      </c>
      <c r="C100">
        <f t="shared" si="10"/>
        <v>20.14406779661017</v>
      </c>
      <c r="D100" s="54">
        <f>(A100-$C$276)^2</f>
        <v>702.91919477852628</v>
      </c>
      <c r="E100">
        <f t="shared" si="11"/>
        <v>148.92355821578948</v>
      </c>
      <c r="G100" s="7">
        <v>46.7</v>
      </c>
      <c r="H100">
        <f t="shared" si="6"/>
        <v>0.24390243902439027</v>
      </c>
      <c r="I100">
        <f t="shared" si="8"/>
        <v>11.390243902439027</v>
      </c>
      <c r="J100">
        <f>(G100-$I$275)^2</f>
        <v>55.944433269078381</v>
      </c>
      <c r="K100">
        <f t="shared" si="9"/>
        <v>13.64498372416546</v>
      </c>
    </row>
    <row r="101" spans="1:11" x14ac:dyDescent="0.35">
      <c r="A101" s="7">
        <v>99.41</v>
      </c>
      <c r="B101">
        <f t="shared" si="7"/>
        <v>0.21186440677966104</v>
      </c>
      <c r="C101">
        <f t="shared" si="10"/>
        <v>21.061440677966104</v>
      </c>
      <c r="D101" s="54">
        <f>(A101-$C$276)^2</f>
        <v>951.26741264321936</v>
      </c>
      <c r="E101">
        <f t="shared" si="11"/>
        <v>201.53970606847869</v>
      </c>
      <c r="G101" s="7">
        <v>12.4</v>
      </c>
      <c r="H101">
        <f t="shared" si="6"/>
        <v>0.24390243902439027</v>
      </c>
      <c r="I101">
        <f t="shared" si="8"/>
        <v>3.0243902439024395</v>
      </c>
      <c r="J101">
        <f>(G101-$I$275)^2</f>
        <v>719.33379481015788</v>
      </c>
      <c r="K101">
        <f t="shared" si="9"/>
        <v>175.44726702686779</v>
      </c>
    </row>
    <row r="102" spans="1:11" x14ac:dyDescent="0.35">
      <c r="A102" s="7" t="s">
        <v>250</v>
      </c>
      <c r="B102">
        <f t="shared" si="7"/>
        <v>0.21186440677966104</v>
      </c>
      <c r="D102" s="54"/>
      <c r="G102" s="7">
        <v>0</v>
      </c>
      <c r="H102">
        <f t="shared" si="6"/>
        <v>0.24390243902439027</v>
      </c>
      <c r="I102">
        <f t="shared" si="8"/>
        <v>0</v>
      </c>
      <c r="J102">
        <f>(G102-$I$275)^2</f>
        <v>1538.239686446</v>
      </c>
      <c r="K102">
        <f t="shared" si="9"/>
        <v>375.18041132829268</v>
      </c>
    </row>
    <row r="103" spans="1:11" x14ac:dyDescent="0.35">
      <c r="A103" s="7" t="s">
        <v>250</v>
      </c>
      <c r="B103">
        <f t="shared" si="7"/>
        <v>0.21186440677966104</v>
      </c>
      <c r="D103" s="54"/>
      <c r="G103" s="7">
        <f>((7-6)/7)*100</f>
        <v>14.285714285714285</v>
      </c>
      <c r="H103">
        <f t="shared" si="6"/>
        <v>0.24390243902439027</v>
      </c>
      <c r="I103">
        <f t="shared" si="8"/>
        <v>3.4843205574912894</v>
      </c>
      <c r="J103">
        <f>(G103-$I$275)^2</f>
        <v>621.73849463380532</v>
      </c>
      <c r="K103">
        <f t="shared" si="9"/>
        <v>151.6435352765379</v>
      </c>
    </row>
    <row r="104" spans="1:11" x14ac:dyDescent="0.35">
      <c r="A104" s="7" t="s">
        <v>250</v>
      </c>
      <c r="B104">
        <f t="shared" si="7"/>
        <v>0.21186440677966104</v>
      </c>
      <c r="D104" s="54"/>
      <c r="G104" s="7">
        <f>((7-4)/7)*100</f>
        <v>42.857142857142854</v>
      </c>
      <c r="H104">
        <f t="shared" si="6"/>
        <v>0.24390243902439027</v>
      </c>
      <c r="I104">
        <f t="shared" si="8"/>
        <v>10.452961672473867</v>
      </c>
      <c r="J104">
        <f>(G104-$I$275)^2</f>
        <v>13.225906927783178</v>
      </c>
      <c r="K104">
        <f t="shared" si="9"/>
        <v>3.2258309579958975</v>
      </c>
    </row>
    <row r="105" spans="1:11" x14ac:dyDescent="0.35">
      <c r="A105" s="7" t="s">
        <v>250</v>
      </c>
      <c r="B105">
        <f t="shared" si="7"/>
        <v>0.21186440677966104</v>
      </c>
      <c r="D105" s="54"/>
      <c r="G105" s="7">
        <f>((7-6)/7)*100</f>
        <v>14.285714285714285</v>
      </c>
      <c r="H105">
        <f t="shared" si="6"/>
        <v>0.24390243902439027</v>
      </c>
      <c r="I105">
        <f t="shared" si="8"/>
        <v>3.4843205574912894</v>
      </c>
      <c r="J105">
        <f>(G105-$I$275)^2</f>
        <v>621.73849463380532</v>
      </c>
      <c r="K105">
        <f t="shared" si="9"/>
        <v>151.6435352765379</v>
      </c>
    </row>
    <row r="106" spans="1:11" x14ac:dyDescent="0.35">
      <c r="A106" s="7">
        <v>98.37</v>
      </c>
      <c r="B106">
        <f t="shared" si="7"/>
        <v>0.21186440677966104</v>
      </c>
      <c r="C106">
        <f t="shared" si="10"/>
        <v>20.841101694915256</v>
      </c>
      <c r="D106" s="54">
        <f>(A106-$C$276)^2</f>
        <v>888.19635615839752</v>
      </c>
      <c r="E106">
        <f t="shared" si="11"/>
        <v>188.17719410135541</v>
      </c>
      <c r="G106" s="7">
        <v>0</v>
      </c>
      <c r="H106">
        <f t="shared" si="6"/>
        <v>0.24390243902439027</v>
      </c>
      <c r="I106">
        <f t="shared" si="8"/>
        <v>0</v>
      </c>
      <c r="J106">
        <f>(G106-$I$275)^2</f>
        <v>1538.239686446</v>
      </c>
      <c r="K106">
        <f t="shared" si="9"/>
        <v>375.18041132829268</v>
      </c>
    </row>
    <row r="107" spans="1:11" x14ac:dyDescent="0.35">
      <c r="A107" s="7">
        <v>91.79</v>
      </c>
      <c r="B107">
        <f t="shared" si="7"/>
        <v>0.21186440677966104</v>
      </c>
      <c r="C107">
        <f t="shared" si="10"/>
        <v>19.447033898305087</v>
      </c>
      <c r="D107" s="54">
        <f>(A107-$C$276)^2</f>
        <v>539.2902333986558</v>
      </c>
      <c r="E107">
        <f t="shared" si="11"/>
        <v>114.25640538107115</v>
      </c>
      <c r="G107" s="7">
        <v>0</v>
      </c>
      <c r="H107">
        <f t="shared" si="6"/>
        <v>0.24390243902439027</v>
      </c>
      <c r="I107">
        <f t="shared" si="8"/>
        <v>0</v>
      </c>
      <c r="J107">
        <f>(G107-$I$275)^2</f>
        <v>1538.239686446</v>
      </c>
      <c r="K107">
        <f t="shared" si="9"/>
        <v>375.18041132829268</v>
      </c>
    </row>
    <row r="108" spans="1:11" x14ac:dyDescent="0.35">
      <c r="A108" s="7">
        <v>83.82</v>
      </c>
      <c r="B108">
        <f t="shared" si="7"/>
        <v>0.21186440677966104</v>
      </c>
      <c r="C108">
        <f t="shared" si="10"/>
        <v>17.758474576271187</v>
      </c>
      <c r="D108" s="54">
        <f>(A108-$C$276)^2</f>
        <v>232.64251783708366</v>
      </c>
      <c r="E108">
        <f t="shared" si="11"/>
        <v>49.288669033280442</v>
      </c>
      <c r="G108" s="7">
        <f>((6-5)/6)*100</f>
        <v>16.666666666666664</v>
      </c>
      <c r="H108">
        <f t="shared" si="6"/>
        <v>0.24390243902439027</v>
      </c>
      <c r="I108">
        <f t="shared" si="8"/>
        <v>4.0650406504065035</v>
      </c>
      <c r="J108">
        <f>(G108-$I$275)^2</f>
        <v>508.67083568097922</v>
      </c>
      <c r="K108">
        <f t="shared" si="9"/>
        <v>124.06605748316568</v>
      </c>
    </row>
    <row r="109" spans="1:11" x14ac:dyDescent="0.35">
      <c r="A109" s="7">
        <v>94.16</v>
      </c>
      <c r="B109">
        <f t="shared" si="7"/>
        <v>0.21186440677966104</v>
      </c>
      <c r="C109">
        <f t="shared" si="10"/>
        <v>19.949152542372882</v>
      </c>
      <c r="D109" s="54">
        <f>(A109-$C$276)^2</f>
        <v>654.98236788810641</v>
      </c>
      <c r="E109">
        <f t="shared" si="11"/>
        <v>138.76745082375137</v>
      </c>
      <c r="G109" s="7">
        <f>((6-5)/6)*100</f>
        <v>16.666666666666664</v>
      </c>
      <c r="H109">
        <f t="shared" si="6"/>
        <v>0.24390243902439027</v>
      </c>
      <c r="I109">
        <f t="shared" si="8"/>
        <v>4.0650406504065035</v>
      </c>
      <c r="J109">
        <f>(G109-$I$275)^2</f>
        <v>508.67083568097922</v>
      </c>
      <c r="K109">
        <f t="shared" si="9"/>
        <v>124.06605748316568</v>
      </c>
    </row>
    <row r="110" spans="1:11" x14ac:dyDescent="0.35">
      <c r="A110" s="7">
        <v>77</v>
      </c>
      <c r="B110">
        <f t="shared" si="7"/>
        <v>0.21186440677966104</v>
      </c>
      <c r="C110">
        <f t="shared" si="10"/>
        <v>16.3135593220339</v>
      </c>
      <c r="D110" s="54">
        <f>(A110-$C$276)^2</f>
        <v>71.109135888536969</v>
      </c>
      <c r="E110">
        <f t="shared" si="11"/>
        <v>15.06549489163919</v>
      </c>
      <c r="G110" s="7">
        <v>0</v>
      </c>
      <c r="H110">
        <f t="shared" si="6"/>
        <v>0.24390243902439027</v>
      </c>
      <c r="I110">
        <f t="shared" si="8"/>
        <v>0</v>
      </c>
      <c r="J110">
        <f>(G110-$I$275)^2</f>
        <v>1538.239686446</v>
      </c>
      <c r="K110">
        <f t="shared" si="9"/>
        <v>375.18041132829268</v>
      </c>
    </row>
    <row r="111" spans="1:11" x14ac:dyDescent="0.35">
      <c r="A111" s="7">
        <v>67.5</v>
      </c>
      <c r="B111">
        <f t="shared" si="7"/>
        <v>0.21186440677966104</v>
      </c>
      <c r="C111">
        <f t="shared" si="10"/>
        <v>14.300847457627119</v>
      </c>
      <c r="D111" s="54">
        <f>(A111-$C$276)^2</f>
        <v>1.1392929983323679</v>
      </c>
      <c r="E111">
        <f t="shared" si="11"/>
        <v>0.24137563523990846</v>
      </c>
      <c r="G111" s="4" t="s">
        <v>250</v>
      </c>
      <c r="H111">
        <f t="shared" si="6"/>
        <v>0.24390243902439027</v>
      </c>
    </row>
    <row r="112" spans="1:11" x14ac:dyDescent="0.35">
      <c r="A112" s="7">
        <v>80.8</v>
      </c>
      <c r="B112">
        <f t="shared" si="7"/>
        <v>0.21186440677966104</v>
      </c>
      <c r="C112">
        <f t="shared" si="10"/>
        <v>17.118644067796613</v>
      </c>
      <c r="D112" s="54">
        <f>(A112-$C$276)^2</f>
        <v>149.63707304461875</v>
      </c>
      <c r="E112">
        <f t="shared" si="11"/>
        <v>31.702769712842958</v>
      </c>
      <c r="G112" s="4" t="s">
        <v>250</v>
      </c>
      <c r="H112">
        <f t="shared" si="6"/>
        <v>0.24390243902439027</v>
      </c>
    </row>
    <row r="113" spans="1:11" x14ac:dyDescent="0.35">
      <c r="A113" s="7">
        <v>75.5</v>
      </c>
      <c r="B113">
        <f t="shared" si="7"/>
        <v>0.21186440677966104</v>
      </c>
      <c r="C113">
        <f t="shared" si="10"/>
        <v>15.995762711864408</v>
      </c>
      <c r="D113" s="54">
        <f>(A113-$C$276)^2</f>
        <v>48.061265958504663</v>
      </c>
      <c r="E113">
        <f t="shared" si="11"/>
        <v>10.182471601378108</v>
      </c>
      <c r="G113" s="4" t="s">
        <v>250</v>
      </c>
      <c r="H113">
        <f t="shared" si="6"/>
        <v>0.24390243902439027</v>
      </c>
    </row>
    <row r="114" spans="1:11" x14ac:dyDescent="0.35">
      <c r="A114" s="7">
        <v>77.3</v>
      </c>
      <c r="B114">
        <f t="shared" si="7"/>
        <v>0.21186440677966104</v>
      </c>
      <c r="C114">
        <f t="shared" si="10"/>
        <v>16.377118644067796</v>
      </c>
      <c r="D114" s="54">
        <f>(A114-$C$276)^2</f>
        <v>76.258709874543385</v>
      </c>
      <c r="E114">
        <f t="shared" si="11"/>
        <v>16.156506329352414</v>
      </c>
      <c r="G114" s="4" t="s">
        <v>250</v>
      </c>
      <c r="H114">
        <f t="shared" si="6"/>
        <v>0.24390243902439027</v>
      </c>
    </row>
    <row r="115" spans="1:11" x14ac:dyDescent="0.35">
      <c r="A115" s="7">
        <v>74.3</v>
      </c>
      <c r="B115">
        <f t="shared" si="7"/>
        <v>0.21186440677966104</v>
      </c>
      <c r="C115">
        <f t="shared" si="10"/>
        <v>15.741525423728815</v>
      </c>
      <c r="D115" s="54">
        <f>(A115-$C$276)^2</f>
        <v>32.86297001447879</v>
      </c>
      <c r="E115">
        <f t="shared" si="11"/>
        <v>6.9624936471353376</v>
      </c>
      <c r="G115" s="4" t="s">
        <v>250</v>
      </c>
      <c r="H115">
        <f t="shared" si="6"/>
        <v>0.24390243902439027</v>
      </c>
    </row>
    <row r="116" spans="1:11" x14ac:dyDescent="0.35">
      <c r="A116" s="7">
        <v>79.8</v>
      </c>
      <c r="B116">
        <f t="shared" si="7"/>
        <v>0.21186440677966104</v>
      </c>
      <c r="C116">
        <f t="shared" si="10"/>
        <v>16.906779661016952</v>
      </c>
      <c r="D116" s="54">
        <f>(A116-$C$276)^2</f>
        <v>126.17182642459721</v>
      </c>
      <c r="E116">
        <f t="shared" si="11"/>
        <v>26.731319157753649</v>
      </c>
      <c r="G116" s="4" t="s">
        <v>250</v>
      </c>
      <c r="H116">
        <f t="shared" si="6"/>
        <v>0.24390243902439027</v>
      </c>
    </row>
    <row r="117" spans="1:11" x14ac:dyDescent="0.35">
      <c r="A117" s="7">
        <f>(72+94+92+97)/4</f>
        <v>88.75</v>
      </c>
      <c r="B117">
        <f t="shared" si="7"/>
        <v>0.21186440677966104</v>
      </c>
      <c r="C117">
        <f t="shared" si="10"/>
        <v>18.802966101694917</v>
      </c>
      <c r="D117" s="54">
        <f>(A117-$C$276)^2</f>
        <v>407.33828367379004</v>
      </c>
      <c r="E117">
        <f t="shared" si="11"/>
        <v>86.300483829192814</v>
      </c>
      <c r="G117" s="4" t="s">
        <v>250</v>
      </c>
      <c r="H117">
        <f t="shared" si="6"/>
        <v>0.24390243902439027</v>
      </c>
    </row>
    <row r="118" spans="1:11" x14ac:dyDescent="0.35">
      <c r="A118" s="7">
        <f>(95+100+90+88)/4</f>
        <v>93.25</v>
      </c>
      <c r="B118">
        <f t="shared" si="7"/>
        <v>0.21186440677966104</v>
      </c>
      <c r="C118">
        <f t="shared" si="10"/>
        <v>19.756355932203391</v>
      </c>
      <c r="D118" s="54">
        <f>(A118-$C$276)^2</f>
        <v>609.23189346388699</v>
      </c>
      <c r="E118">
        <f t="shared" si="11"/>
        <v>129.07455369997606</v>
      </c>
      <c r="G118" s="4" t="s">
        <v>250</v>
      </c>
      <c r="H118">
        <f t="shared" si="6"/>
        <v>0.24390243902439027</v>
      </c>
    </row>
    <row r="119" spans="1:11" x14ac:dyDescent="0.35">
      <c r="A119" s="4">
        <v>99.92</v>
      </c>
      <c r="B119">
        <f t="shared" si="7"/>
        <v>0.21186440677966104</v>
      </c>
      <c r="C119">
        <f t="shared" si="10"/>
        <v>21.16949152542373</v>
      </c>
      <c r="D119" s="54">
        <f>(A119-$C$276)^2</f>
        <v>982.98698841943076</v>
      </c>
      <c r="E119">
        <f t="shared" si="11"/>
        <v>208.25995517360823</v>
      </c>
      <c r="G119" s="4">
        <v>46.04</v>
      </c>
      <c r="H119">
        <f t="shared" si="6"/>
        <v>0.24390243902439027</v>
      </c>
      <c r="I119">
        <f t="shared" si="8"/>
        <v>11.229268292682928</v>
      </c>
      <c r="J119">
        <f>(G119-$I$275)^2</f>
        <v>46.506959759373153</v>
      </c>
      <c r="K119">
        <f t="shared" si="9"/>
        <v>11.343160916920283</v>
      </c>
    </row>
    <row r="120" spans="1:11" x14ac:dyDescent="0.35">
      <c r="A120" s="7">
        <v>99.8</v>
      </c>
      <c r="B120">
        <f t="shared" si="7"/>
        <v>0.21186440677966104</v>
      </c>
      <c r="C120">
        <f t="shared" si="10"/>
        <v>21.14406779661017</v>
      </c>
      <c r="D120" s="54">
        <f>(A120-$C$276)^2</f>
        <v>975.47675882502779</v>
      </c>
      <c r="E120">
        <f t="shared" si="11"/>
        <v>206.66880483581099</v>
      </c>
      <c r="G120" s="4">
        <v>46.47</v>
      </c>
      <c r="H120">
        <f t="shared" si="6"/>
        <v>0.24390243902439027</v>
      </c>
      <c r="I120">
        <f t="shared" si="8"/>
        <v>11.334146341463416</v>
      </c>
      <c r="J120">
        <f>(G120-$I$275)^2</f>
        <v>52.556716742968945</v>
      </c>
      <c r="K120">
        <f t="shared" si="9"/>
        <v>12.818711400724133</v>
      </c>
    </row>
    <row r="121" spans="1:11" x14ac:dyDescent="0.35">
      <c r="A121" s="4" t="s">
        <v>250</v>
      </c>
      <c r="B121">
        <f t="shared" si="7"/>
        <v>0.21186440677966104</v>
      </c>
      <c r="D121" s="54"/>
      <c r="G121" s="7">
        <v>78.569999999999993</v>
      </c>
      <c r="H121">
        <f t="shared" si="6"/>
        <v>0.24390243902439027</v>
      </c>
      <c r="I121">
        <f t="shared" si="8"/>
        <v>19.163414634146342</v>
      </c>
      <c r="J121">
        <f>(G121-$I$275)^2</f>
        <v>1548.3911101695385</v>
      </c>
      <c r="K121">
        <f t="shared" si="9"/>
        <v>377.6563683340338</v>
      </c>
    </row>
    <row r="122" spans="1:11" x14ac:dyDescent="0.35">
      <c r="A122" s="4" t="s">
        <v>250</v>
      </c>
      <c r="B122">
        <f t="shared" si="7"/>
        <v>0.21186440677966104</v>
      </c>
      <c r="D122" s="54"/>
      <c r="G122" s="7">
        <v>67</v>
      </c>
      <c r="H122">
        <f t="shared" si="6"/>
        <v>0.24390243902439027</v>
      </c>
      <c r="I122">
        <f t="shared" si="8"/>
        <v>16.341463414634148</v>
      </c>
      <c r="J122">
        <f>(G122-$I$275)^2</f>
        <v>771.70623970394968</v>
      </c>
      <c r="K122">
        <f t="shared" si="9"/>
        <v>188.22103407413408</v>
      </c>
    </row>
    <row r="123" spans="1:11" x14ac:dyDescent="0.35">
      <c r="A123" s="4" t="s">
        <v>250</v>
      </c>
      <c r="B123">
        <f t="shared" si="7"/>
        <v>0.21186440677966104</v>
      </c>
      <c r="D123" s="54"/>
      <c r="G123" s="7">
        <v>51.5</v>
      </c>
      <c r="H123">
        <f t="shared" si="6"/>
        <v>0.24390243902439027</v>
      </c>
      <c r="I123">
        <f t="shared" si="8"/>
        <v>12.560975609756099</v>
      </c>
      <c r="J123">
        <f>(G123-$I$275)^2</f>
        <v>150.78860424875236</v>
      </c>
      <c r="K123">
        <f t="shared" si="9"/>
        <v>36.777708353354235</v>
      </c>
    </row>
    <row r="124" spans="1:11" x14ac:dyDescent="0.35">
      <c r="A124" s="7">
        <v>43.96</v>
      </c>
      <c r="B124">
        <f t="shared" si="7"/>
        <v>0.21186440677966104</v>
      </c>
      <c r="C124">
        <f t="shared" si="10"/>
        <v>9.3135593220338997</v>
      </c>
      <c r="D124" s="54">
        <f>(A124-$C$276)^2</f>
        <v>605.52298756302537</v>
      </c>
      <c r="E124">
        <f t="shared" si="11"/>
        <v>128.28876855148843</v>
      </c>
      <c r="G124" s="4">
        <v>61.11</v>
      </c>
      <c r="H124">
        <f t="shared" si="6"/>
        <v>0.24390243902439027</v>
      </c>
      <c r="I124">
        <f t="shared" si="8"/>
        <v>14.904878048780489</v>
      </c>
      <c r="J124">
        <f>(G124-$I$275)^2</f>
        <v>479.15463823097468</v>
      </c>
      <c r="K124">
        <f t="shared" si="9"/>
        <v>116.86698493438408</v>
      </c>
    </row>
    <row r="125" spans="1:11" x14ac:dyDescent="0.35">
      <c r="A125" s="7">
        <v>74.02</v>
      </c>
      <c r="B125">
        <f t="shared" si="7"/>
        <v>0.21186440677966104</v>
      </c>
      <c r="C125">
        <f t="shared" si="10"/>
        <v>15.682203389830509</v>
      </c>
      <c r="D125" s="54">
        <f>(A125-$C$276)^2</f>
        <v>29.731100960872748</v>
      </c>
      <c r="E125">
        <f t="shared" si="11"/>
        <v>6.298962067981515</v>
      </c>
      <c r="G125" s="4">
        <v>18.89</v>
      </c>
      <c r="H125">
        <f t="shared" si="6"/>
        <v>0.24390243902439027</v>
      </c>
      <c r="I125">
        <f t="shared" si="8"/>
        <v>4.6073170731707327</v>
      </c>
      <c r="J125">
        <f>(G125-$I$275)^2</f>
        <v>413.32511765559201</v>
      </c>
      <c r="K125">
        <f t="shared" si="9"/>
        <v>100.81100430624197</v>
      </c>
    </row>
    <row r="126" spans="1:11" x14ac:dyDescent="0.35">
      <c r="A126" s="7">
        <v>0</v>
      </c>
      <c r="B126">
        <f t="shared" si="7"/>
        <v>0.21186440677966104</v>
      </c>
      <c r="C126">
        <f t="shared" si="10"/>
        <v>0</v>
      </c>
      <c r="D126" s="54">
        <f>(A126-$C$276)^2</f>
        <v>4701.4851461468788</v>
      </c>
      <c r="E126">
        <f t="shared" si="11"/>
        <v>996.07736147179639</v>
      </c>
      <c r="G126" s="4" t="s">
        <v>250</v>
      </c>
      <c r="H126">
        <f t="shared" si="6"/>
        <v>0.24390243902439027</v>
      </c>
    </row>
    <row r="127" spans="1:11" x14ac:dyDescent="0.35">
      <c r="A127" s="7">
        <v>0</v>
      </c>
      <c r="B127">
        <f t="shared" si="7"/>
        <v>0.21186440677966104</v>
      </c>
      <c r="C127">
        <f t="shared" si="10"/>
        <v>0</v>
      </c>
      <c r="D127" s="54">
        <f>(A127-$C$276)^2</f>
        <v>4701.4851461468788</v>
      </c>
      <c r="E127">
        <f t="shared" si="11"/>
        <v>996.07736147179639</v>
      </c>
      <c r="G127" s="4" t="s">
        <v>250</v>
      </c>
      <c r="H127">
        <f t="shared" si="6"/>
        <v>0.24390243902439027</v>
      </c>
    </row>
    <row r="128" spans="1:11" x14ac:dyDescent="0.35">
      <c r="A128" s="7">
        <v>0</v>
      </c>
      <c r="B128">
        <f t="shared" si="7"/>
        <v>0.21186440677966104</v>
      </c>
      <c r="C128">
        <f t="shared" si="10"/>
        <v>0</v>
      </c>
      <c r="D128" s="54">
        <f>(A128-$C$276)^2</f>
        <v>4701.4851461468788</v>
      </c>
      <c r="E128">
        <f t="shared" si="11"/>
        <v>996.07736147179639</v>
      </c>
      <c r="G128" s="4" t="s">
        <v>250</v>
      </c>
      <c r="H128">
        <f t="shared" si="6"/>
        <v>0.24390243902439027</v>
      </c>
    </row>
    <row r="129" spans="1:8" x14ac:dyDescent="0.35">
      <c r="A129" s="7">
        <v>0</v>
      </c>
      <c r="B129">
        <f t="shared" si="7"/>
        <v>0.21186440677966104</v>
      </c>
      <c r="C129">
        <f t="shared" si="10"/>
        <v>0</v>
      </c>
      <c r="D129" s="54">
        <f>(A129-$C$276)^2</f>
        <v>4701.4851461468788</v>
      </c>
      <c r="E129">
        <f t="shared" si="11"/>
        <v>996.07736147179639</v>
      </c>
      <c r="G129" s="4" t="s">
        <v>250</v>
      </c>
      <c r="H129">
        <f t="shared" si="6"/>
        <v>0.24390243902439027</v>
      </c>
    </row>
    <row r="130" spans="1:8" x14ac:dyDescent="0.35">
      <c r="A130" s="7">
        <v>0</v>
      </c>
      <c r="B130">
        <f t="shared" si="7"/>
        <v>0.21186440677966104</v>
      </c>
      <c r="C130">
        <f t="shared" si="10"/>
        <v>0</v>
      </c>
      <c r="D130" s="54">
        <f>(A130-$C$276)^2</f>
        <v>4701.4851461468788</v>
      </c>
      <c r="E130">
        <f t="shared" si="11"/>
        <v>996.07736147179639</v>
      </c>
      <c r="G130" s="4" t="s">
        <v>250</v>
      </c>
      <c r="H130">
        <f t="shared" ref="H130:H193" si="12">1/4.1</f>
        <v>0.24390243902439027</v>
      </c>
    </row>
    <row r="131" spans="1:8" x14ac:dyDescent="0.35">
      <c r="A131" s="7">
        <v>0</v>
      </c>
      <c r="B131">
        <f t="shared" ref="B131:B194" si="13">1/4.72</f>
        <v>0.21186440677966104</v>
      </c>
      <c r="C131">
        <f t="shared" ref="C131:C194" si="14">A131*B131</f>
        <v>0</v>
      </c>
      <c r="D131" s="54">
        <f>(A131-$C$276)^2</f>
        <v>4701.4851461468788</v>
      </c>
      <c r="E131">
        <f t="shared" ref="E131:E194" si="15">D131*$B$1</f>
        <v>996.07736147179639</v>
      </c>
      <c r="G131" s="4" t="s">
        <v>250</v>
      </c>
      <c r="H131">
        <f t="shared" si="12"/>
        <v>0.24390243902439027</v>
      </c>
    </row>
    <row r="132" spans="1:8" x14ac:dyDescent="0.35">
      <c r="A132" s="7">
        <v>0</v>
      </c>
      <c r="B132">
        <f t="shared" si="13"/>
        <v>0.21186440677966104</v>
      </c>
      <c r="C132">
        <f t="shared" si="14"/>
        <v>0</v>
      </c>
      <c r="D132" s="54">
        <f>(A132-$C$276)^2</f>
        <v>4701.4851461468788</v>
      </c>
      <c r="E132">
        <f t="shared" si="15"/>
        <v>996.07736147179639</v>
      </c>
      <c r="G132" s="4" t="s">
        <v>250</v>
      </c>
      <c r="H132">
        <f t="shared" si="12"/>
        <v>0.24390243902439027</v>
      </c>
    </row>
    <row r="133" spans="1:8" x14ac:dyDescent="0.35">
      <c r="A133" s="7">
        <v>20</v>
      </c>
      <c r="B133">
        <f t="shared" si="13"/>
        <v>0.21186440677966104</v>
      </c>
      <c r="C133">
        <f t="shared" si="14"/>
        <v>4.2372881355932206</v>
      </c>
      <c r="D133" s="54">
        <f>(A133-$C$276)^2</f>
        <v>2358.7900785473093</v>
      </c>
      <c r="E133">
        <f t="shared" si="15"/>
        <v>499.74366070917574</v>
      </c>
      <c r="G133" s="4" t="s">
        <v>250</v>
      </c>
      <c r="H133">
        <f t="shared" si="12"/>
        <v>0.24390243902439027</v>
      </c>
    </row>
    <row r="134" spans="1:8" x14ac:dyDescent="0.35">
      <c r="A134" s="7">
        <v>0</v>
      </c>
      <c r="B134">
        <f t="shared" si="13"/>
        <v>0.21186440677966104</v>
      </c>
      <c r="C134">
        <f t="shared" si="14"/>
        <v>0</v>
      </c>
      <c r="D134" s="54">
        <f>(A134-$C$276)^2</f>
        <v>4701.4851461468788</v>
      </c>
      <c r="E134">
        <f t="shared" si="15"/>
        <v>996.07736147179639</v>
      </c>
      <c r="G134" s="4" t="s">
        <v>250</v>
      </c>
      <c r="H134">
        <f t="shared" si="12"/>
        <v>0.24390243902439027</v>
      </c>
    </row>
    <row r="135" spans="1:8" x14ac:dyDescent="0.35">
      <c r="A135" s="7">
        <v>20</v>
      </c>
      <c r="B135">
        <f t="shared" si="13"/>
        <v>0.21186440677966104</v>
      </c>
      <c r="C135">
        <f t="shared" si="14"/>
        <v>4.2372881355932206</v>
      </c>
      <c r="D135" s="54">
        <f>(A135-$C$276)^2</f>
        <v>2358.7900785473093</v>
      </c>
      <c r="E135">
        <f t="shared" si="15"/>
        <v>499.74366070917574</v>
      </c>
      <c r="G135" s="4" t="s">
        <v>250</v>
      </c>
      <c r="H135">
        <f t="shared" si="12"/>
        <v>0.24390243902439027</v>
      </c>
    </row>
    <row r="136" spans="1:8" x14ac:dyDescent="0.35">
      <c r="A136" s="7">
        <v>0</v>
      </c>
      <c r="B136">
        <f t="shared" si="13"/>
        <v>0.21186440677966104</v>
      </c>
      <c r="C136">
        <f t="shared" si="14"/>
        <v>0</v>
      </c>
      <c r="D136" s="54">
        <f>(A136-$C$276)^2</f>
        <v>4701.4851461468788</v>
      </c>
      <c r="E136">
        <f t="shared" si="15"/>
        <v>996.07736147179639</v>
      </c>
      <c r="G136" s="4" t="s">
        <v>250</v>
      </c>
      <c r="H136">
        <f t="shared" si="12"/>
        <v>0.24390243902439027</v>
      </c>
    </row>
    <row r="137" spans="1:8" x14ac:dyDescent="0.35">
      <c r="A137" s="7">
        <v>20</v>
      </c>
      <c r="B137">
        <f t="shared" si="13"/>
        <v>0.21186440677966104</v>
      </c>
      <c r="C137">
        <f t="shared" si="14"/>
        <v>4.2372881355932206</v>
      </c>
      <c r="D137" s="54">
        <f>(A137-$C$276)^2</f>
        <v>2358.7900785473093</v>
      </c>
      <c r="E137">
        <f t="shared" si="15"/>
        <v>499.74366070917574</v>
      </c>
      <c r="G137" s="4" t="s">
        <v>250</v>
      </c>
      <c r="H137">
        <f t="shared" si="12"/>
        <v>0.24390243902439027</v>
      </c>
    </row>
    <row r="138" spans="1:8" x14ac:dyDescent="0.35">
      <c r="A138" s="7">
        <v>0</v>
      </c>
      <c r="B138">
        <f t="shared" si="13"/>
        <v>0.21186440677966104</v>
      </c>
      <c r="C138">
        <f t="shared" si="14"/>
        <v>0</v>
      </c>
      <c r="D138" s="54">
        <f>(A138-$C$276)^2</f>
        <v>4701.4851461468788</v>
      </c>
      <c r="E138">
        <f t="shared" si="15"/>
        <v>996.07736147179639</v>
      </c>
      <c r="G138" s="4" t="s">
        <v>250</v>
      </c>
      <c r="H138">
        <f t="shared" si="12"/>
        <v>0.24390243902439027</v>
      </c>
    </row>
    <row r="139" spans="1:8" x14ac:dyDescent="0.35">
      <c r="A139" s="7">
        <v>0</v>
      </c>
      <c r="B139">
        <f t="shared" si="13"/>
        <v>0.21186440677966104</v>
      </c>
      <c r="C139">
        <f t="shared" si="14"/>
        <v>0</v>
      </c>
      <c r="D139" s="54">
        <f>(A139-$C$276)^2</f>
        <v>4701.4851461468788</v>
      </c>
      <c r="E139">
        <f t="shared" si="15"/>
        <v>996.07736147179639</v>
      </c>
      <c r="G139" s="4" t="s">
        <v>250</v>
      </c>
      <c r="H139">
        <f t="shared" si="12"/>
        <v>0.24390243902439027</v>
      </c>
    </row>
    <row r="140" spans="1:8" x14ac:dyDescent="0.35">
      <c r="A140" s="7">
        <v>100</v>
      </c>
      <c r="B140">
        <f t="shared" si="13"/>
        <v>0.21186440677966104</v>
      </c>
      <c r="C140">
        <f t="shared" si="14"/>
        <v>21.186440677966104</v>
      </c>
      <c r="D140" s="54">
        <f>(A140-$C$276)^2</f>
        <v>988.00980814903232</v>
      </c>
      <c r="E140">
        <f t="shared" si="15"/>
        <v>209.32411189598145</v>
      </c>
      <c r="G140" s="4" t="s">
        <v>250</v>
      </c>
      <c r="H140">
        <f t="shared" si="12"/>
        <v>0.24390243902439027</v>
      </c>
    </row>
    <row r="141" spans="1:8" x14ac:dyDescent="0.35">
      <c r="A141" s="7">
        <v>80</v>
      </c>
      <c r="B141">
        <f t="shared" si="13"/>
        <v>0.21186440677966104</v>
      </c>
      <c r="C141">
        <f t="shared" si="14"/>
        <v>16.949152542372882</v>
      </c>
      <c r="D141" s="54">
        <f>(A141-$C$276)^2</f>
        <v>130.70487574860158</v>
      </c>
      <c r="E141">
        <f t="shared" si="15"/>
        <v>27.691710963686777</v>
      </c>
      <c r="G141" s="4" t="s">
        <v>250</v>
      </c>
      <c r="H141">
        <f t="shared" si="12"/>
        <v>0.24390243902439027</v>
      </c>
    </row>
    <row r="142" spans="1:8" x14ac:dyDescent="0.35">
      <c r="A142" s="7">
        <v>80</v>
      </c>
      <c r="B142">
        <f t="shared" si="13"/>
        <v>0.21186440677966104</v>
      </c>
      <c r="C142">
        <f t="shared" si="14"/>
        <v>16.949152542372882</v>
      </c>
      <c r="D142" s="54">
        <f>(A142-$C$276)^2</f>
        <v>130.70487574860158</v>
      </c>
      <c r="E142">
        <f t="shared" si="15"/>
        <v>27.691710963686777</v>
      </c>
      <c r="G142" s="4" t="s">
        <v>250</v>
      </c>
      <c r="H142">
        <f t="shared" si="12"/>
        <v>0.24390243902439027</v>
      </c>
    </row>
    <row r="143" spans="1:8" x14ac:dyDescent="0.35">
      <c r="A143" s="7">
        <v>100</v>
      </c>
      <c r="B143">
        <f t="shared" si="13"/>
        <v>0.21186440677966104</v>
      </c>
      <c r="C143">
        <f t="shared" si="14"/>
        <v>21.186440677966104</v>
      </c>
      <c r="D143" s="54">
        <f>(A143-$C$276)^2</f>
        <v>988.00980814903232</v>
      </c>
      <c r="E143">
        <f t="shared" si="15"/>
        <v>209.32411189598145</v>
      </c>
      <c r="G143" s="4" t="s">
        <v>250</v>
      </c>
      <c r="H143">
        <f t="shared" si="12"/>
        <v>0.24390243902439027</v>
      </c>
    </row>
    <row r="144" spans="1:8" x14ac:dyDescent="0.35">
      <c r="A144" s="7">
        <v>80</v>
      </c>
      <c r="B144">
        <f t="shared" si="13"/>
        <v>0.21186440677966104</v>
      </c>
      <c r="C144">
        <f t="shared" si="14"/>
        <v>16.949152542372882</v>
      </c>
      <c r="D144" s="54">
        <f>(A144-$C$276)^2</f>
        <v>130.70487574860158</v>
      </c>
      <c r="E144">
        <f t="shared" si="15"/>
        <v>27.691710963686777</v>
      </c>
      <c r="G144" s="4" t="s">
        <v>250</v>
      </c>
      <c r="H144">
        <f t="shared" si="12"/>
        <v>0.24390243902439027</v>
      </c>
    </row>
    <row r="145" spans="1:11" x14ac:dyDescent="0.35">
      <c r="A145" s="7">
        <v>100</v>
      </c>
      <c r="B145">
        <f t="shared" si="13"/>
        <v>0.21186440677966104</v>
      </c>
      <c r="C145">
        <f t="shared" si="14"/>
        <v>21.186440677966104</v>
      </c>
      <c r="D145" s="54">
        <f>(A145-$C$276)^2</f>
        <v>988.00980814903232</v>
      </c>
      <c r="E145">
        <f t="shared" si="15"/>
        <v>209.32411189598145</v>
      </c>
      <c r="G145" s="4" t="s">
        <v>250</v>
      </c>
      <c r="H145">
        <f t="shared" si="12"/>
        <v>0.24390243902439027</v>
      </c>
    </row>
    <row r="146" spans="1:11" x14ac:dyDescent="0.35">
      <c r="A146" s="7">
        <v>65.12</v>
      </c>
      <c r="B146">
        <f t="shared" si="13"/>
        <v>0.21186440677966104</v>
      </c>
      <c r="C146">
        <f t="shared" si="14"/>
        <v>13.796610169491528</v>
      </c>
      <c r="D146" s="54">
        <f>(A146-$C$276)^2</f>
        <v>11.884406042681078</v>
      </c>
      <c r="E146">
        <f t="shared" si="15"/>
        <v>2.5178826361612456</v>
      </c>
      <c r="G146" s="4" t="s">
        <v>251</v>
      </c>
      <c r="H146">
        <f t="shared" si="12"/>
        <v>0.24390243902439027</v>
      </c>
    </row>
    <row r="147" spans="1:11" x14ac:dyDescent="0.35">
      <c r="A147" s="7">
        <v>71.760000000000005</v>
      </c>
      <c r="B147">
        <f t="shared" si="13"/>
        <v>0.21186440677966104</v>
      </c>
      <c r="C147">
        <f t="shared" si="14"/>
        <v>15.203389830508478</v>
      </c>
      <c r="D147" s="54">
        <f>(A147-$C$276)^2</f>
        <v>10.192843599624149</v>
      </c>
      <c r="E147">
        <f t="shared" si="15"/>
        <v>2.1595007626322351</v>
      </c>
      <c r="G147" s="4" t="s">
        <v>250</v>
      </c>
      <c r="H147">
        <f t="shared" si="12"/>
        <v>0.24390243902439027</v>
      </c>
    </row>
    <row r="148" spans="1:11" x14ac:dyDescent="0.35">
      <c r="A148" s="7">
        <v>27.59</v>
      </c>
      <c r="B148">
        <f t="shared" si="13"/>
        <v>0.21186440677966104</v>
      </c>
      <c r="C148">
        <f t="shared" si="14"/>
        <v>5.8453389830508478</v>
      </c>
      <c r="D148" s="54">
        <f>(A148-$C$276)^2</f>
        <v>1679.1454003932724</v>
      </c>
      <c r="E148">
        <f t="shared" si="15"/>
        <v>355.75114415111705</v>
      </c>
      <c r="G148" s="4" t="s">
        <v>250</v>
      </c>
      <c r="H148">
        <f t="shared" si="12"/>
        <v>0.24390243902439027</v>
      </c>
    </row>
    <row r="149" spans="1:11" x14ac:dyDescent="0.35">
      <c r="A149" s="7">
        <v>72.36</v>
      </c>
      <c r="B149">
        <f t="shared" si="13"/>
        <v>0.21186440677966104</v>
      </c>
      <c r="C149">
        <f t="shared" si="14"/>
        <v>15.330508474576272</v>
      </c>
      <c r="D149" s="54">
        <f>(A149-$C$276)^2</f>
        <v>14.383991571637035</v>
      </c>
      <c r="E149">
        <f t="shared" si="15"/>
        <v>3.0474558414485244</v>
      </c>
      <c r="G149" s="4" t="s">
        <v>250</v>
      </c>
      <c r="H149">
        <f t="shared" si="12"/>
        <v>0.24390243902439027</v>
      </c>
    </row>
    <row r="150" spans="1:11" x14ac:dyDescent="0.35">
      <c r="A150" s="7" t="s">
        <v>250</v>
      </c>
      <c r="B150">
        <f t="shared" si="13"/>
        <v>0.21186440677966104</v>
      </c>
      <c r="D150" s="54"/>
      <c r="G150" s="4">
        <v>56.25</v>
      </c>
      <c r="H150">
        <f t="shared" si="12"/>
        <v>0.24390243902439027</v>
      </c>
      <c r="I150">
        <f t="shared" ref="I150:I192" si="16">G150*H150</f>
        <v>13.719512195121952</v>
      </c>
      <c r="J150">
        <f>(G150-$I$275)^2</f>
        <v>290.00731511405473</v>
      </c>
      <c r="K150">
        <f t="shared" ref="K150:K192" si="17">J150*$H$1</f>
        <v>70.733491491232868</v>
      </c>
    </row>
    <row r="151" spans="1:11" x14ac:dyDescent="0.35">
      <c r="A151" s="7" t="s">
        <v>250</v>
      </c>
      <c r="B151">
        <f t="shared" si="13"/>
        <v>0.21186440677966104</v>
      </c>
      <c r="D151" s="54"/>
      <c r="G151" s="4">
        <v>33.340000000000003</v>
      </c>
      <c r="H151">
        <f t="shared" si="12"/>
        <v>0.24390243902439027</v>
      </c>
      <c r="I151">
        <f t="shared" si="16"/>
        <v>8.1317073170731717</v>
      </c>
      <c r="J151">
        <f>(G151-$I$275)^2</f>
        <v>34.579090708985632</v>
      </c>
      <c r="K151">
        <f t="shared" si="17"/>
        <v>8.4339245631672277</v>
      </c>
    </row>
    <row r="152" spans="1:11" x14ac:dyDescent="0.35">
      <c r="A152" s="7" t="s">
        <v>250</v>
      </c>
      <c r="B152">
        <f t="shared" si="13"/>
        <v>0.21186440677966104</v>
      </c>
      <c r="D152" s="54"/>
      <c r="G152" s="7">
        <v>52.5</v>
      </c>
      <c r="H152">
        <f t="shared" si="12"/>
        <v>0.24390243902439027</v>
      </c>
      <c r="I152">
        <f t="shared" si="16"/>
        <v>12.804878048780489</v>
      </c>
      <c r="J152">
        <f>(G152-$I$275)^2</f>
        <v>176.34780653618444</v>
      </c>
      <c r="K152">
        <f t="shared" si="17"/>
        <v>43.011660130776697</v>
      </c>
    </row>
    <row r="153" spans="1:11" x14ac:dyDescent="0.35">
      <c r="A153" s="7" t="s">
        <v>250</v>
      </c>
      <c r="B153">
        <f t="shared" si="13"/>
        <v>0.21186440677966104</v>
      </c>
      <c r="D153" s="54"/>
      <c r="G153" s="7">
        <v>64.400000000000006</v>
      </c>
      <c r="H153">
        <f t="shared" si="12"/>
        <v>0.24390243902439027</v>
      </c>
      <c r="I153">
        <f t="shared" si="16"/>
        <v>15.707317073170735</v>
      </c>
      <c r="J153">
        <f>(G153-$I$275)^2</f>
        <v>634.01231375662655</v>
      </c>
      <c r="K153">
        <f t="shared" si="17"/>
        <v>154.63714969673819</v>
      </c>
    </row>
    <row r="154" spans="1:11" x14ac:dyDescent="0.35">
      <c r="A154" s="7" t="s">
        <v>250</v>
      </c>
      <c r="B154">
        <f t="shared" si="13"/>
        <v>0.21186440677966104</v>
      </c>
      <c r="D154" s="54"/>
      <c r="G154" s="7">
        <v>66.900000000000006</v>
      </c>
      <c r="H154">
        <f t="shared" si="12"/>
        <v>0.24390243902439027</v>
      </c>
      <c r="I154">
        <f t="shared" si="16"/>
        <v>16.31707317073171</v>
      </c>
      <c r="J154">
        <f>(G154-$I$275)^2</f>
        <v>766.16031947520685</v>
      </c>
      <c r="K154">
        <f t="shared" si="17"/>
        <v>186.868370603709</v>
      </c>
    </row>
    <row r="155" spans="1:11" x14ac:dyDescent="0.35">
      <c r="A155" s="7" t="s">
        <v>250</v>
      </c>
      <c r="B155">
        <f t="shared" si="13"/>
        <v>0.21186440677966104</v>
      </c>
      <c r="D155" s="54"/>
      <c r="G155" s="7">
        <v>90.3</v>
      </c>
      <c r="H155">
        <f t="shared" si="12"/>
        <v>0.24390243902439027</v>
      </c>
      <c r="I155">
        <f t="shared" si="16"/>
        <v>22.024390243902442</v>
      </c>
      <c r="J155">
        <f>(G155-$I$275)^2</f>
        <v>2609.1256530011169</v>
      </c>
      <c r="K155">
        <f t="shared" si="17"/>
        <v>636.3721104880774</v>
      </c>
    </row>
    <row r="156" spans="1:11" x14ac:dyDescent="0.35">
      <c r="A156" s="7" t="s">
        <v>250</v>
      </c>
      <c r="B156">
        <f t="shared" si="13"/>
        <v>0.21186440677966104</v>
      </c>
      <c r="D156" s="54"/>
      <c r="G156" s="7">
        <v>69.2</v>
      </c>
      <c r="H156">
        <f t="shared" si="12"/>
        <v>0.24390243902439027</v>
      </c>
      <c r="I156">
        <f t="shared" si="16"/>
        <v>16.878048780487806</v>
      </c>
      <c r="J156">
        <f>(G156-$I$275)^2</f>
        <v>898.7764847363004</v>
      </c>
      <c r="K156">
        <f t="shared" si="17"/>
        <v>219.21377676495135</v>
      </c>
    </row>
    <row r="157" spans="1:11" x14ac:dyDescent="0.35">
      <c r="A157" s="7" t="s">
        <v>250</v>
      </c>
      <c r="B157">
        <f t="shared" si="13"/>
        <v>0.21186440677966104</v>
      </c>
      <c r="D157" s="54"/>
      <c r="G157" s="7">
        <v>50.3</v>
      </c>
      <c r="H157">
        <f t="shared" si="12"/>
        <v>0.24390243902439027</v>
      </c>
      <c r="I157">
        <f t="shared" si="16"/>
        <v>12.26829268292683</v>
      </c>
      <c r="J157">
        <f>(G157-$I$275)^2</f>
        <v>122.75756150383378</v>
      </c>
      <c r="K157">
        <f t="shared" si="17"/>
        <v>29.940868659471658</v>
      </c>
    </row>
    <row r="158" spans="1:11" x14ac:dyDescent="0.35">
      <c r="A158" s="7" t="s">
        <v>250</v>
      </c>
      <c r="B158">
        <f t="shared" si="13"/>
        <v>0.21186440677966104</v>
      </c>
      <c r="D158" s="54"/>
      <c r="G158" s="7">
        <v>42.9</v>
      </c>
      <c r="H158">
        <f t="shared" si="12"/>
        <v>0.24390243902439027</v>
      </c>
      <c r="I158">
        <f t="shared" si="16"/>
        <v>10.463414634146343</v>
      </c>
      <c r="J158">
        <f>(G158-$I$275)^2</f>
        <v>13.539464576836401</v>
      </c>
      <c r="K158">
        <f t="shared" si="17"/>
        <v>3.3023084333747326</v>
      </c>
    </row>
    <row r="159" spans="1:11" x14ac:dyDescent="0.35">
      <c r="A159" s="7" t="s">
        <v>250</v>
      </c>
      <c r="B159">
        <f t="shared" si="13"/>
        <v>0.21186440677966104</v>
      </c>
      <c r="D159" s="54"/>
      <c r="G159" s="7">
        <v>38.299999999999997</v>
      </c>
      <c r="H159">
        <f t="shared" si="12"/>
        <v>0.24390243902439027</v>
      </c>
      <c r="I159">
        <f t="shared" si="16"/>
        <v>9.3414634146341466</v>
      </c>
      <c r="J159">
        <f>(G159-$I$275)^2</f>
        <v>0.8471340546488213</v>
      </c>
      <c r="K159">
        <f t="shared" si="17"/>
        <v>0.20661806210946862</v>
      </c>
    </row>
    <row r="160" spans="1:11" x14ac:dyDescent="0.35">
      <c r="A160" s="7" t="s">
        <v>250</v>
      </c>
      <c r="B160">
        <f t="shared" si="13"/>
        <v>0.21186440677966104</v>
      </c>
      <c r="D160" s="54"/>
      <c r="G160" s="7">
        <v>50.1</v>
      </c>
      <c r="H160">
        <f t="shared" si="12"/>
        <v>0.24390243902439027</v>
      </c>
      <c r="I160">
        <f t="shared" si="16"/>
        <v>12.219512195121952</v>
      </c>
      <c r="J160">
        <f>(G160-$I$275)^2</f>
        <v>118.36572104634746</v>
      </c>
      <c r="K160">
        <f t="shared" si="17"/>
        <v>28.869688060084748</v>
      </c>
    </row>
    <row r="161" spans="1:11" x14ac:dyDescent="0.35">
      <c r="A161" s="7" t="s">
        <v>250</v>
      </c>
      <c r="B161">
        <f t="shared" si="13"/>
        <v>0.21186440677966104</v>
      </c>
      <c r="D161" s="54"/>
      <c r="G161" s="7">
        <v>59.8</v>
      </c>
      <c r="H161">
        <f t="shared" si="12"/>
        <v>0.24390243902439027</v>
      </c>
      <c r="I161">
        <f t="shared" si="16"/>
        <v>14.585365853658537</v>
      </c>
      <c r="J161">
        <f>(G161-$I$275)^2</f>
        <v>423.51998323443854</v>
      </c>
      <c r="K161">
        <f t="shared" si="17"/>
        <v>103.29755688644843</v>
      </c>
    </row>
    <row r="162" spans="1:11" x14ac:dyDescent="0.35">
      <c r="A162" s="7" t="s">
        <v>250</v>
      </c>
      <c r="B162">
        <f t="shared" si="13"/>
        <v>0.21186440677966104</v>
      </c>
      <c r="D162" s="54"/>
      <c r="G162" s="7">
        <v>90.3</v>
      </c>
      <c r="H162">
        <f t="shared" si="12"/>
        <v>0.24390243902439027</v>
      </c>
      <c r="I162">
        <f t="shared" si="16"/>
        <v>22.024390243902442</v>
      </c>
      <c r="J162">
        <f>(G162-$I$275)^2</f>
        <v>2609.1256530011169</v>
      </c>
      <c r="K162">
        <f t="shared" si="17"/>
        <v>636.3721104880774</v>
      </c>
    </row>
    <row r="163" spans="1:11" x14ac:dyDescent="0.35">
      <c r="A163" s="7" t="s">
        <v>250</v>
      </c>
      <c r="B163">
        <f t="shared" si="13"/>
        <v>0.21186440677966104</v>
      </c>
      <c r="D163" s="54"/>
      <c r="G163" s="7">
        <v>69.2</v>
      </c>
      <c r="H163">
        <f t="shared" si="12"/>
        <v>0.24390243902439027</v>
      </c>
      <c r="I163">
        <f t="shared" si="16"/>
        <v>16.878048780487806</v>
      </c>
      <c r="J163">
        <f>(G163-$I$275)^2</f>
        <v>898.7764847363004</v>
      </c>
      <c r="K163">
        <f t="shared" si="17"/>
        <v>219.21377676495135</v>
      </c>
    </row>
    <row r="164" spans="1:11" x14ac:dyDescent="0.35">
      <c r="A164" s="7" t="s">
        <v>250</v>
      </c>
      <c r="B164">
        <f t="shared" si="13"/>
        <v>0.21186440677966104</v>
      </c>
      <c r="D164" s="54"/>
      <c r="G164" s="7">
        <v>33.5</v>
      </c>
      <c r="H164">
        <f t="shared" si="12"/>
        <v>0.24390243902439027</v>
      </c>
      <c r="I164">
        <f t="shared" si="16"/>
        <v>8.1707317073170742</v>
      </c>
      <c r="J164">
        <f>(G164-$I$275)^2</f>
        <v>32.7229630749748</v>
      </c>
      <c r="K164">
        <f t="shared" si="17"/>
        <v>7.9812105060914149</v>
      </c>
    </row>
    <row r="165" spans="1:11" x14ac:dyDescent="0.35">
      <c r="A165" s="7" t="s">
        <v>250</v>
      </c>
      <c r="B165">
        <f t="shared" si="13"/>
        <v>0.21186440677966104</v>
      </c>
      <c r="D165" s="54"/>
      <c r="G165" s="7">
        <v>19</v>
      </c>
      <c r="H165">
        <f t="shared" si="12"/>
        <v>0.24390243902439027</v>
      </c>
      <c r="I165">
        <f t="shared" si="16"/>
        <v>4.6341463414634152</v>
      </c>
      <c r="J165">
        <f>(G165-$I$275)^2</f>
        <v>408.86452990720954</v>
      </c>
      <c r="K165">
        <f t="shared" si="17"/>
        <v>99.723056074929161</v>
      </c>
    </row>
    <row r="166" spans="1:11" x14ac:dyDescent="0.35">
      <c r="A166" s="7" t="s">
        <v>250</v>
      </c>
      <c r="B166">
        <f t="shared" si="13"/>
        <v>0.21186440677966104</v>
      </c>
      <c r="D166" s="54"/>
      <c r="G166" s="7">
        <f>3/7*100</f>
        <v>42.857142857142854</v>
      </c>
      <c r="H166">
        <f t="shared" si="12"/>
        <v>0.24390243902439027</v>
      </c>
      <c r="I166">
        <f t="shared" si="16"/>
        <v>10.452961672473867</v>
      </c>
      <c r="J166">
        <f>(G166-$I$275)^2</f>
        <v>13.225906927783178</v>
      </c>
      <c r="K166">
        <f t="shared" si="17"/>
        <v>3.2258309579958975</v>
      </c>
    </row>
    <row r="167" spans="1:11" x14ac:dyDescent="0.35">
      <c r="A167" s="7" t="s">
        <v>250</v>
      </c>
      <c r="B167">
        <f t="shared" si="13"/>
        <v>0.21186440677966104</v>
      </c>
      <c r="D167" s="54"/>
      <c r="G167" s="7">
        <f>6/7*100</f>
        <v>85.714285714285708</v>
      </c>
      <c r="H167">
        <f t="shared" si="12"/>
        <v>0.24390243902439027</v>
      </c>
      <c r="I167">
        <f t="shared" si="16"/>
        <v>20.905923344947734</v>
      </c>
      <c r="J167">
        <f>(G167-$I$275)^2</f>
        <v>2161.6815151646679</v>
      </c>
      <c r="K167">
        <f t="shared" si="17"/>
        <v>527.23939394260196</v>
      </c>
    </row>
    <row r="168" spans="1:11" x14ac:dyDescent="0.35">
      <c r="A168" s="7" t="s">
        <v>250</v>
      </c>
      <c r="B168">
        <f t="shared" si="13"/>
        <v>0.21186440677966104</v>
      </c>
      <c r="D168" s="54"/>
      <c r="G168" s="7">
        <f>5/7*100</f>
        <v>71.428571428571431</v>
      </c>
      <c r="H168">
        <f t="shared" si="12"/>
        <v>0.24390243902439027</v>
      </c>
      <c r="I168">
        <f t="shared" si="16"/>
        <v>17.421602787456447</v>
      </c>
      <c r="J168">
        <f>(G168-$I$275)^2</f>
        <v>1037.366380446251</v>
      </c>
      <c r="K168">
        <f t="shared" si="17"/>
        <v>253.01619035274416</v>
      </c>
    </row>
    <row r="169" spans="1:11" x14ac:dyDescent="0.35">
      <c r="A169" s="7" t="s">
        <v>250</v>
      </c>
      <c r="B169">
        <f t="shared" si="13"/>
        <v>0.21186440677966104</v>
      </c>
      <c r="D169" s="54"/>
      <c r="G169" s="7">
        <v>85.71</v>
      </c>
      <c r="H169">
        <f t="shared" si="12"/>
        <v>0.24390243902439027</v>
      </c>
      <c r="I169">
        <f t="shared" si="16"/>
        <v>20.904878048780489</v>
      </c>
      <c r="J169">
        <f>(G169-$I$275)^2</f>
        <v>2161.2830145018033</v>
      </c>
      <c r="K169">
        <f t="shared" si="17"/>
        <v>527.14219865897644</v>
      </c>
    </row>
    <row r="170" spans="1:11" x14ac:dyDescent="0.35">
      <c r="A170" s="7" t="s">
        <v>250</v>
      </c>
      <c r="B170">
        <f t="shared" si="13"/>
        <v>0.21186440677966104</v>
      </c>
      <c r="D170" s="54"/>
      <c r="G170" s="7">
        <v>71.430000000000007</v>
      </c>
      <c r="H170">
        <f t="shared" si="12"/>
        <v>0.24390243902439027</v>
      </c>
      <c r="I170">
        <f t="shared" si="16"/>
        <v>17.421951219512199</v>
      </c>
      <c r="J170">
        <f>(G170-$I$275)^2</f>
        <v>1037.4584058372743</v>
      </c>
      <c r="K170">
        <f t="shared" si="17"/>
        <v>253.03863557006693</v>
      </c>
    </row>
    <row r="171" spans="1:11" x14ac:dyDescent="0.35">
      <c r="A171" s="7" t="s">
        <v>250</v>
      </c>
      <c r="B171">
        <f t="shared" si="13"/>
        <v>0.21186440677966104</v>
      </c>
      <c r="D171" s="54"/>
      <c r="G171" s="7">
        <v>42.86</v>
      </c>
      <c r="H171">
        <f t="shared" si="12"/>
        <v>0.24390243902439027</v>
      </c>
      <c r="I171">
        <f t="shared" si="16"/>
        <v>10.453658536585367</v>
      </c>
      <c r="J171">
        <f>(G171-$I$275)^2</f>
        <v>13.246696485339125</v>
      </c>
      <c r="K171">
        <f t="shared" si="17"/>
        <v>3.2309015817900311</v>
      </c>
    </row>
    <row r="172" spans="1:11" x14ac:dyDescent="0.35">
      <c r="A172" s="7" t="s">
        <v>250</v>
      </c>
      <c r="B172">
        <f t="shared" si="13"/>
        <v>0.21186440677966104</v>
      </c>
      <c r="D172" s="54"/>
      <c r="G172" s="7">
        <v>71.430000000000007</v>
      </c>
      <c r="H172">
        <f t="shared" si="12"/>
        <v>0.24390243902439027</v>
      </c>
      <c r="I172">
        <f t="shared" si="16"/>
        <v>17.421951219512199</v>
      </c>
      <c r="J172">
        <f>(G172-$I$275)^2</f>
        <v>1037.4584058372743</v>
      </c>
      <c r="K172">
        <f t="shared" si="17"/>
        <v>253.03863557006693</v>
      </c>
    </row>
    <row r="173" spans="1:11" x14ac:dyDescent="0.35">
      <c r="A173" s="7" t="s">
        <v>250</v>
      </c>
      <c r="B173">
        <f t="shared" si="13"/>
        <v>0.21186440677966104</v>
      </c>
      <c r="D173" s="54"/>
      <c r="G173" s="7">
        <v>71.430000000000007</v>
      </c>
      <c r="H173">
        <f t="shared" si="12"/>
        <v>0.24390243902439027</v>
      </c>
      <c r="I173">
        <f t="shared" si="16"/>
        <v>17.421951219512199</v>
      </c>
      <c r="J173">
        <f>(G173-$I$275)^2</f>
        <v>1037.4584058372743</v>
      </c>
      <c r="K173">
        <f t="shared" si="17"/>
        <v>253.03863557006693</v>
      </c>
    </row>
    <row r="174" spans="1:11" x14ac:dyDescent="0.35">
      <c r="A174" s="7" t="s">
        <v>250</v>
      </c>
      <c r="B174">
        <f t="shared" si="13"/>
        <v>0.21186440677966104</v>
      </c>
      <c r="D174" s="54"/>
      <c r="G174" s="7">
        <f>0.285714285714286*100</f>
        <v>28.571428571428598</v>
      </c>
      <c r="H174">
        <f t="shared" si="12"/>
        <v>0.24390243902439027</v>
      </c>
      <c r="I174">
        <f t="shared" si="16"/>
        <v>6.9686411149825851</v>
      </c>
      <c r="J174">
        <f>(G174-$I$275)^2</f>
        <v>113.40056812773243</v>
      </c>
      <c r="K174">
        <f t="shared" si="17"/>
        <v>27.658675153105474</v>
      </c>
    </row>
    <row r="175" spans="1:11" x14ac:dyDescent="0.35">
      <c r="A175" s="7" t="s">
        <v>250</v>
      </c>
      <c r="B175">
        <f t="shared" si="13"/>
        <v>0.21186440677966104</v>
      </c>
      <c r="D175" s="54"/>
      <c r="G175" s="7">
        <v>42.86</v>
      </c>
      <c r="H175">
        <f t="shared" si="12"/>
        <v>0.24390243902439027</v>
      </c>
      <c r="I175">
        <f t="shared" si="16"/>
        <v>10.453658536585367</v>
      </c>
      <c r="J175">
        <f>(G175-$I$275)^2</f>
        <v>13.246696485339125</v>
      </c>
      <c r="K175">
        <f t="shared" si="17"/>
        <v>3.2309015817900311</v>
      </c>
    </row>
    <row r="176" spans="1:11" x14ac:dyDescent="0.35">
      <c r="A176" s="7" t="s">
        <v>250</v>
      </c>
      <c r="B176">
        <f t="shared" si="13"/>
        <v>0.21186440677966104</v>
      </c>
      <c r="D176" s="54"/>
      <c r="G176" s="7">
        <f>2/7*100</f>
        <v>28.571428571428569</v>
      </c>
      <c r="H176">
        <f t="shared" si="12"/>
        <v>0.24390243902439027</v>
      </c>
      <c r="I176">
        <f t="shared" si="16"/>
        <v>6.9686411149825789</v>
      </c>
      <c r="J176">
        <f>(G176-$I$275)^2</f>
        <v>113.40056812773304</v>
      </c>
      <c r="K176">
        <f t="shared" si="17"/>
        <v>27.658675153105623</v>
      </c>
    </row>
    <row r="177" spans="1:11" x14ac:dyDescent="0.35">
      <c r="A177" s="7" t="s">
        <v>250</v>
      </c>
      <c r="B177">
        <f t="shared" si="13"/>
        <v>0.21186440677966104</v>
      </c>
      <c r="D177" s="54"/>
      <c r="G177" s="7">
        <f>6/7*100</f>
        <v>85.714285714285708</v>
      </c>
      <c r="H177">
        <f t="shared" si="12"/>
        <v>0.24390243902439027</v>
      </c>
      <c r="I177">
        <f t="shared" si="16"/>
        <v>20.905923344947734</v>
      </c>
      <c r="J177">
        <f>(G177-$I$275)^2</f>
        <v>2161.6815151646679</v>
      </c>
      <c r="K177">
        <f t="shared" si="17"/>
        <v>527.23939394260196</v>
      </c>
    </row>
    <row r="178" spans="1:11" x14ac:dyDescent="0.35">
      <c r="A178" s="7" t="s">
        <v>250</v>
      </c>
      <c r="B178">
        <f t="shared" si="13"/>
        <v>0.21186440677966104</v>
      </c>
      <c r="D178" s="54"/>
      <c r="G178" s="7">
        <f>4/7*100</f>
        <v>57.142857142857139</v>
      </c>
      <c r="H178">
        <f t="shared" si="12"/>
        <v>0.24390243902439027</v>
      </c>
      <c r="I178">
        <f t="shared" si="16"/>
        <v>13.937282229965158</v>
      </c>
      <c r="J178">
        <f>(G178-$I$275)^2</f>
        <v>321.21451103395572</v>
      </c>
      <c r="K178">
        <f t="shared" si="17"/>
        <v>78.34500269120872</v>
      </c>
    </row>
    <row r="179" spans="1:11" x14ac:dyDescent="0.35">
      <c r="A179" s="7" t="s">
        <v>250</v>
      </c>
      <c r="B179">
        <f t="shared" si="13"/>
        <v>0.21186440677966104</v>
      </c>
      <c r="D179" s="54"/>
      <c r="G179" s="7">
        <f>5/7*100</f>
        <v>71.428571428571431</v>
      </c>
      <c r="H179">
        <f t="shared" si="12"/>
        <v>0.24390243902439027</v>
      </c>
      <c r="I179">
        <f t="shared" si="16"/>
        <v>17.421602787456447</v>
      </c>
      <c r="J179">
        <f>(G179-$I$275)^2</f>
        <v>1037.366380446251</v>
      </c>
      <c r="K179">
        <f t="shared" si="17"/>
        <v>253.01619035274416</v>
      </c>
    </row>
    <row r="180" spans="1:11" x14ac:dyDescent="0.35">
      <c r="A180" s="7" t="s">
        <v>250</v>
      </c>
      <c r="B180">
        <f t="shared" si="13"/>
        <v>0.21186440677966104</v>
      </c>
      <c r="D180" s="54"/>
      <c r="G180" s="7">
        <f>4/7*100</f>
        <v>57.142857142857139</v>
      </c>
      <c r="H180">
        <f t="shared" si="12"/>
        <v>0.24390243902439027</v>
      </c>
      <c r="I180">
        <f t="shared" si="16"/>
        <v>13.937282229965158</v>
      </c>
      <c r="J180">
        <f>(G180-$I$275)^2</f>
        <v>321.21451103395572</v>
      </c>
      <c r="K180">
        <f t="shared" si="17"/>
        <v>78.34500269120872</v>
      </c>
    </row>
    <row r="181" spans="1:11" x14ac:dyDescent="0.35">
      <c r="A181" s="7" t="s">
        <v>250</v>
      </c>
      <c r="B181">
        <f t="shared" si="13"/>
        <v>0.21186440677966104</v>
      </c>
      <c r="D181" s="54"/>
      <c r="G181" s="7">
        <f>3/7*100</f>
        <v>42.857142857142854</v>
      </c>
      <c r="H181">
        <f t="shared" si="12"/>
        <v>0.24390243902439027</v>
      </c>
      <c r="I181">
        <f t="shared" si="16"/>
        <v>10.452961672473867</v>
      </c>
      <c r="J181">
        <f>(G181-$I$275)^2</f>
        <v>13.225906927783178</v>
      </c>
      <c r="K181">
        <f t="shared" si="17"/>
        <v>3.2258309579958975</v>
      </c>
    </row>
    <row r="182" spans="1:11" x14ac:dyDescent="0.35">
      <c r="A182" s="7" t="s">
        <v>250</v>
      </c>
      <c r="B182">
        <f t="shared" si="13"/>
        <v>0.21186440677966104</v>
      </c>
      <c r="D182" s="54"/>
      <c r="G182" s="7">
        <f>5/7*100</f>
        <v>71.428571428571431</v>
      </c>
      <c r="H182">
        <f t="shared" si="12"/>
        <v>0.24390243902439027</v>
      </c>
      <c r="I182">
        <f t="shared" si="16"/>
        <v>17.421602787456447</v>
      </c>
      <c r="J182">
        <f>(G182-$I$275)^2</f>
        <v>1037.366380446251</v>
      </c>
      <c r="K182">
        <f t="shared" si="17"/>
        <v>253.01619035274416</v>
      </c>
    </row>
    <row r="183" spans="1:11" x14ac:dyDescent="0.35">
      <c r="A183" s="7" t="s">
        <v>250</v>
      </c>
      <c r="B183">
        <f t="shared" si="13"/>
        <v>0.21186440677966104</v>
      </c>
      <c r="D183" s="54"/>
      <c r="G183" s="7">
        <f>5/7*100</f>
        <v>71.428571428571431</v>
      </c>
      <c r="H183">
        <f t="shared" si="12"/>
        <v>0.24390243902439027</v>
      </c>
      <c r="I183">
        <f t="shared" si="16"/>
        <v>17.421602787456447</v>
      </c>
      <c r="J183">
        <f>(G183-$I$275)^2</f>
        <v>1037.366380446251</v>
      </c>
      <c r="K183">
        <f t="shared" si="17"/>
        <v>253.01619035274416</v>
      </c>
    </row>
    <row r="184" spans="1:11" x14ac:dyDescent="0.35">
      <c r="A184" s="7" t="s">
        <v>250</v>
      </c>
      <c r="B184">
        <f t="shared" si="13"/>
        <v>0.21186440677966104</v>
      </c>
      <c r="D184" s="54"/>
      <c r="G184" s="7">
        <f>1/7*100</f>
        <v>14.285714285714285</v>
      </c>
      <c r="H184">
        <f t="shared" si="12"/>
        <v>0.24390243902439027</v>
      </c>
      <c r="I184">
        <f t="shared" si="16"/>
        <v>3.4843205574912894</v>
      </c>
      <c r="J184">
        <f>(G184-$I$275)^2</f>
        <v>621.73849463380532</v>
      </c>
      <c r="K184">
        <f t="shared" si="17"/>
        <v>151.6435352765379</v>
      </c>
    </row>
    <row r="185" spans="1:11" x14ac:dyDescent="0.35">
      <c r="A185" s="7" t="s">
        <v>250</v>
      </c>
      <c r="B185">
        <f t="shared" si="13"/>
        <v>0.21186440677966104</v>
      </c>
      <c r="D185" s="54"/>
      <c r="G185" s="7">
        <f>3/7*100</f>
        <v>42.857142857142854</v>
      </c>
      <c r="H185">
        <f t="shared" si="12"/>
        <v>0.24390243902439027</v>
      </c>
      <c r="I185">
        <f t="shared" si="16"/>
        <v>10.452961672473867</v>
      </c>
      <c r="J185">
        <f>(G185-$I$275)^2</f>
        <v>13.225906927783178</v>
      </c>
      <c r="K185">
        <f t="shared" si="17"/>
        <v>3.2258309579958975</v>
      </c>
    </row>
    <row r="186" spans="1:11" x14ac:dyDescent="0.35">
      <c r="A186" s="7">
        <v>99.99</v>
      </c>
      <c r="B186">
        <f t="shared" si="13"/>
        <v>0.21186440677966104</v>
      </c>
      <c r="C186">
        <f t="shared" si="14"/>
        <v>21.184322033898304</v>
      </c>
      <c r="D186" s="54">
        <f>(A186-$C$276)^2</f>
        <v>987.38125568283181</v>
      </c>
      <c r="E186">
        <f t="shared" si="15"/>
        <v>209.19094400059998</v>
      </c>
      <c r="G186" s="7">
        <v>25</v>
      </c>
      <c r="H186">
        <f t="shared" si="12"/>
        <v>0.24390243902439027</v>
      </c>
      <c r="I186">
        <f t="shared" si="16"/>
        <v>6.0975609756097571</v>
      </c>
      <c r="J186">
        <f>(G186-$I$275)^2</f>
        <v>202.21974363180206</v>
      </c>
      <c r="K186">
        <f t="shared" si="17"/>
        <v>49.321888690683437</v>
      </c>
    </row>
    <row r="187" spans="1:11" x14ac:dyDescent="0.35">
      <c r="A187" s="7">
        <v>99.92</v>
      </c>
      <c r="B187">
        <f t="shared" si="13"/>
        <v>0.21186440677966104</v>
      </c>
      <c r="C187">
        <f t="shared" si="14"/>
        <v>21.16949152542373</v>
      </c>
      <c r="D187" s="54">
        <f>(A187-$C$276)^2</f>
        <v>982.98698841943076</v>
      </c>
      <c r="E187">
        <f t="shared" si="15"/>
        <v>208.25995517360823</v>
      </c>
      <c r="G187" s="4">
        <v>38.869999999999997</v>
      </c>
      <c r="H187">
        <f t="shared" si="12"/>
        <v>0.24390243902439027</v>
      </c>
      <c r="I187">
        <f t="shared" si="16"/>
        <v>9.4804878048780488</v>
      </c>
      <c r="J187">
        <f>(G187-$I$275)^2</f>
        <v>0.1227793584851069</v>
      </c>
      <c r="K187">
        <f t="shared" si="17"/>
        <v>2.9946184996367541E-2</v>
      </c>
    </row>
    <row r="188" spans="1:11" x14ac:dyDescent="0.35">
      <c r="A188" s="7">
        <v>99.97</v>
      </c>
      <c r="B188">
        <f t="shared" si="13"/>
        <v>0.21186440677966104</v>
      </c>
      <c r="C188">
        <f t="shared" si="14"/>
        <v>21.180084745762713</v>
      </c>
      <c r="D188" s="54">
        <f>(A188-$C$276)^2</f>
        <v>986.12475075043164</v>
      </c>
      <c r="E188">
        <f t="shared" si="15"/>
        <v>208.92473532848129</v>
      </c>
      <c r="G188" s="7">
        <v>6.33</v>
      </c>
      <c r="H188">
        <f t="shared" si="12"/>
        <v>0.24390243902439027</v>
      </c>
      <c r="I188">
        <f t="shared" si="16"/>
        <v>1.5439024390243905</v>
      </c>
      <c r="J188">
        <f>(G188-$I$275)^2</f>
        <v>1081.778336925445</v>
      </c>
      <c r="K188">
        <f t="shared" si="17"/>
        <v>263.84837485986469</v>
      </c>
    </row>
    <row r="189" spans="1:11" x14ac:dyDescent="0.35">
      <c r="A189" s="7" t="s">
        <v>250</v>
      </c>
      <c r="B189">
        <f t="shared" si="13"/>
        <v>0.21186440677966104</v>
      </c>
      <c r="D189" s="54"/>
      <c r="G189" s="4">
        <v>42.86</v>
      </c>
      <c r="H189">
        <f t="shared" si="12"/>
        <v>0.24390243902439027</v>
      </c>
      <c r="I189">
        <f t="shared" si="16"/>
        <v>10.453658536585367</v>
      </c>
      <c r="J189">
        <f>(G189-$I$275)^2</f>
        <v>13.246696485339125</v>
      </c>
      <c r="K189">
        <f t="shared" si="17"/>
        <v>3.2309015817900311</v>
      </c>
    </row>
    <row r="190" spans="1:11" x14ac:dyDescent="0.35">
      <c r="A190" s="7" t="s">
        <v>250</v>
      </c>
      <c r="B190">
        <f t="shared" si="13"/>
        <v>0.21186440677966104</v>
      </c>
      <c r="D190" s="54"/>
      <c r="G190" s="4">
        <v>64.290000000000006</v>
      </c>
      <c r="H190">
        <f t="shared" si="12"/>
        <v>0.24390243902439027</v>
      </c>
      <c r="I190">
        <f t="shared" si="16"/>
        <v>15.680487804878052</v>
      </c>
      <c r="J190">
        <f>(G190-$I$275)^2</f>
        <v>628.48490150500902</v>
      </c>
      <c r="K190">
        <f t="shared" si="17"/>
        <v>153.28900036707537</v>
      </c>
    </row>
    <row r="191" spans="1:11" x14ac:dyDescent="0.35">
      <c r="A191" s="7" t="s">
        <v>250</v>
      </c>
      <c r="B191">
        <f t="shared" si="13"/>
        <v>0.21186440677966104</v>
      </c>
      <c r="D191" s="54"/>
      <c r="G191" s="4">
        <v>42.86</v>
      </c>
      <c r="H191">
        <f t="shared" si="12"/>
        <v>0.24390243902439027</v>
      </c>
      <c r="I191">
        <f t="shared" si="16"/>
        <v>10.453658536585367</v>
      </c>
      <c r="J191">
        <f>(G191-$I$275)^2</f>
        <v>13.246696485339125</v>
      </c>
      <c r="K191">
        <f t="shared" si="17"/>
        <v>3.2309015817900311</v>
      </c>
    </row>
    <row r="192" spans="1:11" x14ac:dyDescent="0.35">
      <c r="A192" s="7" t="s">
        <v>250</v>
      </c>
      <c r="B192">
        <f t="shared" si="13"/>
        <v>0.21186440677966104</v>
      </c>
      <c r="D192" s="54"/>
      <c r="G192" s="4">
        <v>35.71</v>
      </c>
      <c r="H192">
        <f t="shared" si="12"/>
        <v>0.24390243902439027</v>
      </c>
      <c r="I192">
        <f t="shared" si="16"/>
        <v>8.7097560975609767</v>
      </c>
      <c r="J192">
        <f>(G192-$I$275)^2</f>
        <v>12.322900130199708</v>
      </c>
      <c r="K192">
        <f t="shared" si="17"/>
        <v>3.0055853976096851</v>
      </c>
    </row>
    <row r="193" spans="1:11" x14ac:dyDescent="0.35">
      <c r="A193" s="7">
        <v>73.680000000000007</v>
      </c>
      <c r="B193">
        <f t="shared" si="13"/>
        <v>0.21186440677966104</v>
      </c>
      <c r="C193">
        <f t="shared" si="14"/>
        <v>15.610169491525426</v>
      </c>
      <c r="D193" s="54">
        <f>(A193-$C$276)^2</f>
        <v>26.138917110065538</v>
      </c>
      <c r="E193">
        <f t="shared" si="15"/>
        <v>5.5379061673867671</v>
      </c>
      <c r="G193" s="4" t="s">
        <v>250</v>
      </c>
      <c r="H193">
        <f t="shared" si="12"/>
        <v>0.24390243902439027</v>
      </c>
    </row>
    <row r="194" spans="1:11" x14ac:dyDescent="0.35">
      <c r="A194" s="7">
        <v>73.680000000000007</v>
      </c>
      <c r="B194">
        <f t="shared" si="13"/>
        <v>0.21186440677966104</v>
      </c>
      <c r="C194">
        <f t="shared" si="14"/>
        <v>15.610169491525426</v>
      </c>
      <c r="D194" s="54">
        <f>(A194-$C$276)^2</f>
        <v>26.138917110065538</v>
      </c>
      <c r="E194">
        <f t="shared" si="15"/>
        <v>5.5379061673867671</v>
      </c>
      <c r="G194" s="4" t="s">
        <v>250</v>
      </c>
      <c r="H194">
        <f t="shared" ref="H194:H257" si="18">1/4.1</f>
        <v>0.24390243902439027</v>
      </c>
    </row>
    <row r="195" spans="1:11" x14ac:dyDescent="0.35">
      <c r="A195" s="7">
        <v>73.680000000000007</v>
      </c>
      <c r="B195">
        <f t="shared" ref="B195:B258" si="19">1/4.72</f>
        <v>0.21186440677966104</v>
      </c>
      <c r="C195">
        <f t="shared" ref="C195:C258" si="20">A195*B195</f>
        <v>15.610169491525426</v>
      </c>
      <c r="D195" s="54">
        <f>(A195-$C$276)^2</f>
        <v>26.138917110065538</v>
      </c>
      <c r="E195">
        <f t="shared" ref="E195:E258" si="21">D195*$B$1</f>
        <v>5.5379061673867671</v>
      </c>
      <c r="G195" s="4" t="s">
        <v>250</v>
      </c>
      <c r="H195">
        <f t="shared" si="18"/>
        <v>0.24390243902439027</v>
      </c>
    </row>
    <row r="196" spans="1:11" x14ac:dyDescent="0.35">
      <c r="A196" s="7">
        <v>95.76</v>
      </c>
      <c r="B196">
        <f t="shared" si="19"/>
        <v>0.21186440677966104</v>
      </c>
      <c r="C196">
        <f t="shared" si="20"/>
        <v>20.288135593220343</v>
      </c>
      <c r="D196" s="54">
        <f>(A196-$C$276)^2</f>
        <v>739.43876248014124</v>
      </c>
      <c r="E196">
        <f t="shared" si="21"/>
        <v>156.66075476274179</v>
      </c>
      <c r="G196" s="7">
        <v>0</v>
      </c>
      <c r="H196">
        <f t="shared" si="18"/>
        <v>0.24390243902439027</v>
      </c>
      <c r="I196">
        <f t="shared" ref="I196:I228" si="22">G196*H196</f>
        <v>0</v>
      </c>
      <c r="J196">
        <f>(G196-$I$275)^2</f>
        <v>1538.239686446</v>
      </c>
      <c r="K196">
        <f t="shared" ref="K196:K228" si="23">J196*$H$1</f>
        <v>375.18041132829268</v>
      </c>
    </row>
    <row r="197" spans="1:11" x14ac:dyDescent="0.35">
      <c r="A197" s="7">
        <v>84.99</v>
      </c>
      <c r="B197">
        <f t="shared" si="19"/>
        <v>0.21186440677966104</v>
      </c>
      <c r="C197">
        <f t="shared" si="20"/>
        <v>18.006355932203391</v>
      </c>
      <c r="D197" s="54">
        <f>(A197-$C$276)^2</f>
        <v>269.70255638250887</v>
      </c>
      <c r="E197">
        <f t="shared" si="21"/>
        <v>57.140372114938323</v>
      </c>
      <c r="G197" s="4">
        <v>14.55</v>
      </c>
      <c r="H197">
        <f t="shared" si="18"/>
        <v>0.24390243902439027</v>
      </c>
      <c r="I197">
        <f t="shared" si="22"/>
        <v>3.5487804878048785</v>
      </c>
      <c r="J197">
        <f>(G197-$I$275)^2</f>
        <v>608.62857972813674</v>
      </c>
      <c r="K197">
        <f t="shared" si="23"/>
        <v>148.44599505564312</v>
      </c>
    </row>
    <row r="198" spans="1:11" x14ac:dyDescent="0.35">
      <c r="A198" s="7">
        <v>95.25</v>
      </c>
      <c r="B198">
        <f t="shared" si="19"/>
        <v>0.21186440677966104</v>
      </c>
      <c r="C198">
        <f t="shared" si="20"/>
        <v>20.180084745762713</v>
      </c>
      <c r="D198" s="54">
        <f>(A198-$C$276)^2</f>
        <v>711.96238670393006</v>
      </c>
      <c r="E198">
        <f t="shared" si="21"/>
        <v>150.83948870845978</v>
      </c>
      <c r="G198" s="4">
        <v>35.46</v>
      </c>
      <c r="H198">
        <f t="shared" si="18"/>
        <v>0.24390243902439027</v>
      </c>
      <c r="I198">
        <f t="shared" si="22"/>
        <v>8.6487804878048795</v>
      </c>
      <c r="J198">
        <f>(G198-$I$275)^2</f>
        <v>14.140599558341686</v>
      </c>
      <c r="K198">
        <f t="shared" si="23"/>
        <v>3.4489267215467527</v>
      </c>
    </row>
    <row r="199" spans="1:11" x14ac:dyDescent="0.35">
      <c r="A199" s="7">
        <v>93.16</v>
      </c>
      <c r="B199">
        <f t="shared" si="19"/>
        <v>0.21186440677966104</v>
      </c>
      <c r="C199">
        <f t="shared" si="20"/>
        <v>19.737288135593221</v>
      </c>
      <c r="D199" s="54">
        <f>(A199-$C$276)^2</f>
        <v>604.79712126808488</v>
      </c>
      <c r="E199">
        <f t="shared" si="21"/>
        <v>128.13498331950953</v>
      </c>
      <c r="G199" s="7">
        <v>0</v>
      </c>
      <c r="H199">
        <f t="shared" si="18"/>
        <v>0.24390243902439027</v>
      </c>
      <c r="I199">
        <f t="shared" si="22"/>
        <v>0</v>
      </c>
      <c r="J199">
        <f>(G199-$I$275)^2</f>
        <v>1538.239686446</v>
      </c>
      <c r="K199">
        <f t="shared" si="23"/>
        <v>375.18041132829268</v>
      </c>
    </row>
    <row r="200" spans="1:11" x14ac:dyDescent="0.35">
      <c r="A200" s="7">
        <v>78.760000000000005</v>
      </c>
      <c r="B200">
        <f t="shared" si="19"/>
        <v>0.21186440677966104</v>
      </c>
      <c r="C200">
        <f t="shared" si="20"/>
        <v>16.686440677966104</v>
      </c>
      <c r="D200" s="54">
        <f>(A200-$C$276)^2</f>
        <v>103.88956993977499</v>
      </c>
      <c r="E200">
        <f t="shared" si="21"/>
        <v>22.010502105884534</v>
      </c>
      <c r="G200" s="4">
        <v>14.55</v>
      </c>
      <c r="H200">
        <f t="shared" si="18"/>
        <v>0.24390243902439027</v>
      </c>
      <c r="I200">
        <f t="shared" si="22"/>
        <v>3.5487804878048785</v>
      </c>
      <c r="J200">
        <f>(G200-$I$275)^2</f>
        <v>608.62857972813674</v>
      </c>
      <c r="K200">
        <f t="shared" si="23"/>
        <v>148.44599505564312</v>
      </c>
    </row>
    <row r="201" spans="1:11" x14ac:dyDescent="0.35">
      <c r="A201" s="7">
        <v>94.07</v>
      </c>
      <c r="B201">
        <f t="shared" si="19"/>
        <v>0.21186440677966104</v>
      </c>
      <c r="C201">
        <f t="shared" si="20"/>
        <v>19.930084745762713</v>
      </c>
      <c r="D201" s="54">
        <f>(A201-$C$276)^2</f>
        <v>650.38379569230426</v>
      </c>
      <c r="E201">
        <f t="shared" si="21"/>
        <v>137.79317705345431</v>
      </c>
      <c r="G201" s="4">
        <v>35.46</v>
      </c>
      <c r="H201">
        <f t="shared" si="18"/>
        <v>0.24390243902439027</v>
      </c>
      <c r="I201">
        <f t="shared" si="22"/>
        <v>8.6487804878048795</v>
      </c>
      <c r="J201">
        <f>(G201-$I$275)^2</f>
        <v>14.140599558341686</v>
      </c>
      <c r="K201">
        <f t="shared" si="23"/>
        <v>3.4489267215467527</v>
      </c>
    </row>
    <row r="202" spans="1:11" x14ac:dyDescent="0.35">
      <c r="A202" s="7" t="s">
        <v>250</v>
      </c>
      <c r="B202">
        <f t="shared" si="19"/>
        <v>0.21186440677966104</v>
      </c>
      <c r="D202" s="54"/>
      <c r="G202" s="4">
        <v>57.14</v>
      </c>
      <c r="H202">
        <f t="shared" si="18"/>
        <v>0.24390243902439027</v>
      </c>
      <c r="I202">
        <f t="shared" si="22"/>
        <v>13.936585365853659</v>
      </c>
      <c r="J202">
        <f>(G202-$I$275)^2</f>
        <v>321.11210514986936</v>
      </c>
      <c r="K202">
        <f t="shared" si="23"/>
        <v>78.320025646309603</v>
      </c>
    </row>
    <row r="203" spans="1:11" x14ac:dyDescent="0.35">
      <c r="A203" s="7" t="s">
        <v>250</v>
      </c>
      <c r="B203">
        <f t="shared" si="19"/>
        <v>0.21186440677966104</v>
      </c>
      <c r="D203" s="54"/>
      <c r="G203" s="4">
        <v>4.55</v>
      </c>
      <c r="H203">
        <f t="shared" si="18"/>
        <v>0.24390243902439027</v>
      </c>
      <c r="I203">
        <f t="shared" si="22"/>
        <v>1.1097560975609757</v>
      </c>
      <c r="J203">
        <f>(G203-$I$275)^2</f>
        <v>1202.0365568538161</v>
      </c>
      <c r="K203">
        <f t="shared" si="23"/>
        <v>293.17964801312593</v>
      </c>
    </row>
    <row r="204" spans="1:11" x14ac:dyDescent="0.35">
      <c r="A204" s="7" t="s">
        <v>250</v>
      </c>
      <c r="B204">
        <f t="shared" si="19"/>
        <v>0.21186440677966104</v>
      </c>
      <c r="D204" s="54"/>
      <c r="G204" s="7">
        <v>100</v>
      </c>
      <c r="H204">
        <f t="shared" si="18"/>
        <v>0.24390243902439027</v>
      </c>
      <c r="I204">
        <f t="shared" si="22"/>
        <v>24.390243902439028</v>
      </c>
      <c r="J204">
        <f>(G204-$I$275)^2</f>
        <v>3694.1599151892087</v>
      </c>
      <c r="K204">
        <f t="shared" si="23"/>
        <v>901.0146134607827</v>
      </c>
    </row>
    <row r="205" spans="1:11" x14ac:dyDescent="0.35">
      <c r="A205" s="7" t="s">
        <v>250</v>
      </c>
      <c r="B205">
        <f t="shared" si="19"/>
        <v>0.21186440677966104</v>
      </c>
      <c r="D205" s="54"/>
      <c r="G205" s="7">
        <v>85</v>
      </c>
      <c r="H205">
        <f t="shared" si="18"/>
        <v>0.24390243902439027</v>
      </c>
      <c r="I205">
        <f t="shared" si="22"/>
        <v>20.731707317073173</v>
      </c>
      <c r="J205">
        <f>(G205-$I$275)^2</f>
        <v>2095.7718808777272</v>
      </c>
      <c r="K205">
        <f t="shared" si="23"/>
        <v>511.16387338481155</v>
      </c>
    </row>
    <row r="206" spans="1:11" x14ac:dyDescent="0.35">
      <c r="A206" s="7" t="s">
        <v>250</v>
      </c>
      <c r="B206">
        <f t="shared" si="19"/>
        <v>0.21186440677966104</v>
      </c>
      <c r="D206" s="54"/>
      <c r="G206" s="4">
        <v>8.84</v>
      </c>
      <c r="H206">
        <f t="shared" si="18"/>
        <v>0.24390243902439027</v>
      </c>
      <c r="I206">
        <f t="shared" si="22"/>
        <v>2.1560975609756099</v>
      </c>
      <c r="J206">
        <f>(G206-$I$275)^2</f>
        <v>922.96863466689956</v>
      </c>
      <c r="K206">
        <f t="shared" si="23"/>
        <v>225.11430113826822</v>
      </c>
    </row>
    <row r="207" spans="1:11" x14ac:dyDescent="0.35">
      <c r="A207" s="7" t="s">
        <v>250</v>
      </c>
      <c r="B207">
        <f t="shared" si="19"/>
        <v>0.21186440677966104</v>
      </c>
      <c r="D207" s="54"/>
      <c r="G207" s="7">
        <v>79</v>
      </c>
      <c r="H207">
        <f t="shared" si="18"/>
        <v>0.24390243902439027</v>
      </c>
      <c r="I207">
        <f t="shared" si="22"/>
        <v>19.26829268292683</v>
      </c>
      <c r="J207">
        <f>(G207-$I$275)^2</f>
        <v>1582.4166671531348</v>
      </c>
      <c r="K207">
        <f t="shared" si="23"/>
        <v>385.95528467149632</v>
      </c>
    </row>
    <row r="208" spans="1:11" x14ac:dyDescent="0.35">
      <c r="A208" s="7" t="s">
        <v>250</v>
      </c>
      <c r="B208">
        <f t="shared" si="19"/>
        <v>0.21186440677966104</v>
      </c>
      <c r="D208" s="54"/>
      <c r="G208" s="7">
        <v>66</v>
      </c>
      <c r="H208">
        <f t="shared" si="18"/>
        <v>0.24390243902439027</v>
      </c>
      <c r="I208">
        <f t="shared" si="22"/>
        <v>16.097560975609756</v>
      </c>
      <c r="J208">
        <f>(G208-$I$275)^2</f>
        <v>717.14703741651761</v>
      </c>
      <c r="K208">
        <f t="shared" si="23"/>
        <v>174.9139115650043</v>
      </c>
    </row>
    <row r="209" spans="1:8" x14ac:dyDescent="0.35">
      <c r="A209" s="7">
        <v>78</v>
      </c>
      <c r="B209">
        <f t="shared" si="19"/>
        <v>0.21186440677966104</v>
      </c>
      <c r="C209">
        <f t="shared" si="20"/>
        <v>16.525423728813561</v>
      </c>
      <c r="D209" s="54">
        <f>(A209-$C$276)^2</f>
        <v>88.974382508558506</v>
      </c>
      <c r="E209">
        <f t="shared" si="21"/>
        <v>18.850504768762399</v>
      </c>
      <c r="G209" s="4" t="s">
        <v>250</v>
      </c>
      <c r="H209">
        <f t="shared" si="18"/>
        <v>0.24390243902439027</v>
      </c>
    </row>
    <row r="210" spans="1:8" x14ac:dyDescent="0.35">
      <c r="A210" s="7">
        <v>78</v>
      </c>
      <c r="B210">
        <f t="shared" si="19"/>
        <v>0.21186440677966104</v>
      </c>
      <c r="C210">
        <f t="shared" si="20"/>
        <v>16.525423728813561</v>
      </c>
      <c r="D210" s="54">
        <f>(A210-$C$276)^2</f>
        <v>88.974382508558506</v>
      </c>
      <c r="E210">
        <f t="shared" si="21"/>
        <v>18.850504768762399</v>
      </c>
      <c r="G210" s="4" t="s">
        <v>250</v>
      </c>
      <c r="H210">
        <f t="shared" si="18"/>
        <v>0.24390243902439027</v>
      </c>
    </row>
    <row r="211" spans="1:8" x14ac:dyDescent="0.35">
      <c r="A211" s="7">
        <v>69.5</v>
      </c>
      <c r="B211">
        <f t="shared" si="19"/>
        <v>0.21186440677966104</v>
      </c>
      <c r="C211">
        <f t="shared" si="20"/>
        <v>14.724576271186441</v>
      </c>
      <c r="D211" s="54">
        <f>(A211-$C$276)^2</f>
        <v>0.86978623837544222</v>
      </c>
      <c r="E211">
        <f t="shared" si="21"/>
        <v>0.1842767454185259</v>
      </c>
      <c r="G211" s="4" t="s">
        <v>250</v>
      </c>
      <c r="H211">
        <f t="shared" si="18"/>
        <v>0.24390243902439027</v>
      </c>
    </row>
    <row r="212" spans="1:8" x14ac:dyDescent="0.35">
      <c r="A212" s="7">
        <v>73.5</v>
      </c>
      <c r="B212">
        <f t="shared" si="19"/>
        <v>0.21186440677966104</v>
      </c>
      <c r="C212">
        <f t="shared" si="20"/>
        <v>15.572033898305087</v>
      </c>
      <c r="D212" s="54">
        <f>(A212-$C$276)^2</f>
        <v>24.330772718461592</v>
      </c>
      <c r="E212">
        <f t="shared" si="21"/>
        <v>5.1548247284876263</v>
      </c>
      <c r="G212" s="4" t="s">
        <v>250</v>
      </c>
      <c r="H212">
        <f t="shared" si="18"/>
        <v>0.24390243902439027</v>
      </c>
    </row>
    <row r="213" spans="1:8" x14ac:dyDescent="0.35">
      <c r="A213" s="7">
        <v>35</v>
      </c>
      <c r="B213">
        <f t="shared" si="19"/>
        <v>0.21186440677966104</v>
      </c>
      <c r="C213">
        <f t="shared" si="20"/>
        <v>7.4152542372881358</v>
      </c>
      <c r="D213" s="54">
        <f>(A213-$C$276)^2</f>
        <v>1126.7687778476325</v>
      </c>
      <c r="E213">
        <f t="shared" si="21"/>
        <v>238.72219869653233</v>
      </c>
      <c r="G213" s="7" t="s">
        <v>250</v>
      </c>
      <c r="H213">
        <f t="shared" si="18"/>
        <v>0.24390243902439027</v>
      </c>
    </row>
    <row r="214" spans="1:8" x14ac:dyDescent="0.35">
      <c r="A214" s="7">
        <v>68.38</v>
      </c>
      <c r="B214">
        <f t="shared" si="19"/>
        <v>0.21186440677966104</v>
      </c>
      <c r="C214">
        <f t="shared" si="20"/>
        <v>14.487288135593221</v>
      </c>
      <c r="D214" s="54">
        <f>(A214-$C$276)^2</f>
        <v>3.511002395132224E-2</v>
      </c>
      <c r="E214">
        <f t="shared" si="21"/>
        <v>7.4385643964665774E-3</v>
      </c>
      <c r="G214" s="7" t="s">
        <v>250</v>
      </c>
      <c r="H214">
        <f t="shared" si="18"/>
        <v>0.24390243902439027</v>
      </c>
    </row>
    <row r="215" spans="1:8" x14ac:dyDescent="0.35">
      <c r="A215" s="7">
        <v>47.22</v>
      </c>
      <c r="B215">
        <f t="shared" si="19"/>
        <v>0.21186440677966104</v>
      </c>
      <c r="C215">
        <f t="shared" si="20"/>
        <v>10.004237288135593</v>
      </c>
      <c r="D215" s="54">
        <f>(A215-$C$276)^2</f>
        <v>455.71049154429562</v>
      </c>
      <c r="E215">
        <f t="shared" si="21"/>
        <v>96.548832954299925</v>
      </c>
      <c r="G215" s="7" t="s">
        <v>250</v>
      </c>
      <c r="H215">
        <f t="shared" si="18"/>
        <v>0.24390243902439027</v>
      </c>
    </row>
    <row r="216" spans="1:8" x14ac:dyDescent="0.35">
      <c r="A216" s="7">
        <v>37.5</v>
      </c>
      <c r="B216">
        <f t="shared" si="19"/>
        <v>0.21186440677966104</v>
      </c>
      <c r="C216">
        <f t="shared" si="20"/>
        <v>7.9449152542372889</v>
      </c>
      <c r="D216" s="54">
        <f>(A216-$C$276)^2</f>
        <v>965.18189439768628</v>
      </c>
      <c r="E216">
        <f t="shared" si="21"/>
        <v>204.48768949103524</v>
      </c>
      <c r="G216" s="7" t="s">
        <v>250</v>
      </c>
      <c r="H216">
        <f t="shared" si="18"/>
        <v>0.24390243902439027</v>
      </c>
    </row>
    <row r="217" spans="1:8" x14ac:dyDescent="0.35">
      <c r="A217" s="7">
        <v>29.02</v>
      </c>
      <c r="B217">
        <f t="shared" si="19"/>
        <v>0.21186440677966104</v>
      </c>
      <c r="C217">
        <f t="shared" si="20"/>
        <v>6.148305084745763</v>
      </c>
      <c r="D217" s="54">
        <f>(A217-$C$276)^2</f>
        <v>1563.9950030599039</v>
      </c>
      <c r="E217">
        <f t="shared" si="21"/>
        <v>331.35487352964066</v>
      </c>
      <c r="G217" s="7" t="s">
        <v>250</v>
      </c>
      <c r="H217">
        <f t="shared" si="18"/>
        <v>0.24390243902439027</v>
      </c>
    </row>
    <row r="218" spans="1:8" x14ac:dyDescent="0.35">
      <c r="A218" s="7">
        <v>50</v>
      </c>
      <c r="B218">
        <f t="shared" si="19"/>
        <v>0.21186440677966104</v>
      </c>
      <c r="C218">
        <f t="shared" si="20"/>
        <v>10.593220338983052</v>
      </c>
      <c r="D218" s="54">
        <f>(A218-$C$276)^2</f>
        <v>344.74747714795546</v>
      </c>
      <c r="E218">
        <f t="shared" si="21"/>
        <v>73.039719734736337</v>
      </c>
      <c r="G218" s="4" t="s">
        <v>250</v>
      </c>
      <c r="H218">
        <f t="shared" si="18"/>
        <v>0.24390243902439027</v>
      </c>
    </row>
    <row r="219" spans="1:8" x14ac:dyDescent="0.35">
      <c r="A219" s="7">
        <v>83</v>
      </c>
      <c r="B219">
        <f t="shared" si="19"/>
        <v>0.21186440677966104</v>
      </c>
      <c r="C219">
        <f t="shared" si="20"/>
        <v>17.584745762711865</v>
      </c>
      <c r="D219" s="54">
        <f>(A219-$C$276)^2</f>
        <v>208.30061560866619</v>
      </c>
      <c r="E219">
        <f t="shared" si="21"/>
        <v>44.131486357768267</v>
      </c>
      <c r="G219" s="4" t="s">
        <v>250</v>
      </c>
      <c r="H219">
        <f t="shared" si="18"/>
        <v>0.24390243902439027</v>
      </c>
    </row>
    <row r="220" spans="1:8" x14ac:dyDescent="0.35">
      <c r="A220" s="7">
        <v>42</v>
      </c>
      <c r="B220">
        <f t="shared" si="19"/>
        <v>0.21186440677966104</v>
      </c>
      <c r="C220">
        <f t="shared" si="20"/>
        <v>8.898305084745763</v>
      </c>
      <c r="D220" s="54">
        <f>(A220-$C$276)^2</f>
        <v>705.82550418778317</v>
      </c>
      <c r="E220">
        <f t="shared" si="21"/>
        <v>149.53930173469985</v>
      </c>
      <c r="G220" s="4" t="s">
        <v>250</v>
      </c>
      <c r="H220">
        <f t="shared" si="18"/>
        <v>0.24390243902439027</v>
      </c>
    </row>
    <row r="221" spans="1:8" x14ac:dyDescent="0.35">
      <c r="A221" s="7">
        <v>50</v>
      </c>
      <c r="B221">
        <f t="shared" si="19"/>
        <v>0.21186440677966104</v>
      </c>
      <c r="C221">
        <f t="shared" si="20"/>
        <v>10.593220338983052</v>
      </c>
      <c r="D221" s="54">
        <f>(A221-$C$276)^2</f>
        <v>344.74747714795546</v>
      </c>
      <c r="E221">
        <f t="shared" si="21"/>
        <v>73.039719734736337</v>
      </c>
      <c r="G221" s="4" t="s">
        <v>250</v>
      </c>
      <c r="H221">
        <f t="shared" si="18"/>
        <v>0.24390243902439027</v>
      </c>
    </row>
    <row r="222" spans="1:8" x14ac:dyDescent="0.35">
      <c r="A222" s="7">
        <v>83</v>
      </c>
      <c r="B222">
        <f t="shared" si="19"/>
        <v>0.21186440677966104</v>
      </c>
      <c r="C222">
        <f t="shared" si="20"/>
        <v>17.584745762711865</v>
      </c>
      <c r="D222" s="54">
        <f>(A222-$C$276)^2</f>
        <v>208.30061560866619</v>
      </c>
      <c r="E222">
        <f t="shared" si="21"/>
        <v>44.131486357768267</v>
      </c>
      <c r="G222" s="4" t="s">
        <v>250</v>
      </c>
      <c r="H222">
        <f t="shared" si="18"/>
        <v>0.24390243902439027</v>
      </c>
    </row>
    <row r="223" spans="1:8" x14ac:dyDescent="0.35">
      <c r="A223" s="7">
        <v>42</v>
      </c>
      <c r="B223">
        <f t="shared" si="19"/>
        <v>0.21186440677966104</v>
      </c>
      <c r="C223">
        <f t="shared" si="20"/>
        <v>8.898305084745763</v>
      </c>
      <c r="D223" s="54">
        <f>(A223-$C$276)^2</f>
        <v>705.82550418778317</v>
      </c>
      <c r="E223">
        <f t="shared" si="21"/>
        <v>149.53930173469985</v>
      </c>
      <c r="G223" s="4" t="s">
        <v>250</v>
      </c>
      <c r="H223">
        <f t="shared" si="18"/>
        <v>0.24390243902439027</v>
      </c>
    </row>
    <row r="224" spans="1:8" x14ac:dyDescent="0.35">
      <c r="A224" s="7">
        <v>97</v>
      </c>
      <c r="B224">
        <f t="shared" si="19"/>
        <v>0.21186440677966104</v>
      </c>
      <c r="C224">
        <f t="shared" si="20"/>
        <v>20.550847457627121</v>
      </c>
      <c r="D224" s="54">
        <f>(A224-$C$276)^2</f>
        <v>808.41406828896777</v>
      </c>
      <c r="E224">
        <f t="shared" si="21"/>
        <v>171.27416701037455</v>
      </c>
      <c r="G224" s="4" t="s">
        <v>250</v>
      </c>
      <c r="H224">
        <f t="shared" si="18"/>
        <v>0.24390243902439027</v>
      </c>
    </row>
    <row r="225" spans="1:11" x14ac:dyDescent="0.35">
      <c r="A225" s="7">
        <v>97</v>
      </c>
      <c r="B225">
        <f t="shared" si="19"/>
        <v>0.21186440677966104</v>
      </c>
      <c r="C225">
        <f t="shared" si="20"/>
        <v>20.550847457627121</v>
      </c>
      <c r="D225" s="54">
        <f>(A225-$C$276)^2</f>
        <v>808.41406828896777</v>
      </c>
      <c r="E225">
        <f t="shared" si="21"/>
        <v>171.27416701037455</v>
      </c>
      <c r="G225" s="4" t="s">
        <v>250</v>
      </c>
      <c r="H225">
        <f t="shared" si="18"/>
        <v>0.24390243902439027</v>
      </c>
    </row>
    <row r="226" spans="1:11" x14ac:dyDescent="0.35">
      <c r="A226" s="7" t="s">
        <v>250</v>
      </c>
      <c r="B226">
        <f t="shared" si="19"/>
        <v>0.21186440677966104</v>
      </c>
      <c r="D226" s="54"/>
      <c r="G226" s="4">
        <v>90.3</v>
      </c>
      <c r="H226">
        <f t="shared" si="18"/>
        <v>0.24390243902439027</v>
      </c>
      <c r="I226">
        <f t="shared" si="22"/>
        <v>22.024390243902442</v>
      </c>
      <c r="J226">
        <f>(G226-$I$275)^2</f>
        <v>2609.1256530011169</v>
      </c>
      <c r="K226">
        <f t="shared" si="23"/>
        <v>636.3721104880774</v>
      </c>
    </row>
    <row r="227" spans="1:11" x14ac:dyDescent="0.35">
      <c r="A227" s="7" t="s">
        <v>250</v>
      </c>
      <c r="B227">
        <f t="shared" si="19"/>
        <v>0.21186440677966104</v>
      </c>
      <c r="D227" s="54"/>
      <c r="G227" s="4">
        <v>20.8</v>
      </c>
      <c r="H227">
        <f t="shared" si="18"/>
        <v>0.24390243902439027</v>
      </c>
      <c r="I227">
        <f t="shared" si="22"/>
        <v>5.073170731707318</v>
      </c>
      <c r="J227">
        <f>(G227-$I$275)^2</f>
        <v>339.31109402458731</v>
      </c>
      <c r="K227">
        <f t="shared" si="23"/>
        <v>82.758803420631054</v>
      </c>
    </row>
    <row r="228" spans="1:11" x14ac:dyDescent="0.35">
      <c r="A228" s="7" t="s">
        <v>250</v>
      </c>
      <c r="B228">
        <f t="shared" si="19"/>
        <v>0.21186440677966104</v>
      </c>
      <c r="D228" s="54"/>
      <c r="G228" s="4">
        <v>58.7</v>
      </c>
      <c r="H228">
        <f t="shared" si="18"/>
        <v>0.24390243902439027</v>
      </c>
      <c r="I228">
        <f t="shared" si="22"/>
        <v>14.317073170731708</v>
      </c>
      <c r="J228">
        <f>(G228-$I$275)^2</f>
        <v>379.45486071826349</v>
      </c>
      <c r="K228">
        <f t="shared" si="23"/>
        <v>92.549966028844764</v>
      </c>
    </row>
    <row r="229" spans="1:11" x14ac:dyDescent="0.35">
      <c r="A229" s="7">
        <v>83</v>
      </c>
      <c r="B229">
        <f t="shared" si="19"/>
        <v>0.21186440677966104</v>
      </c>
      <c r="C229">
        <f t="shared" si="20"/>
        <v>17.584745762711865</v>
      </c>
      <c r="D229" s="54">
        <f>(A229-$C$276)^2</f>
        <v>208.30061560866619</v>
      </c>
      <c r="E229">
        <f t="shared" si="21"/>
        <v>44.131486357768267</v>
      </c>
      <c r="G229" s="4" t="s">
        <v>250</v>
      </c>
      <c r="H229">
        <f t="shared" si="18"/>
        <v>0.24390243902439027</v>
      </c>
    </row>
    <row r="230" spans="1:11" x14ac:dyDescent="0.35">
      <c r="A230" s="7">
        <v>61</v>
      </c>
      <c r="B230">
        <f t="shared" si="19"/>
        <v>0.21186440677966104</v>
      </c>
      <c r="C230">
        <f t="shared" si="20"/>
        <v>12.923728813559324</v>
      </c>
      <c r="D230" s="54">
        <f>(A230-$C$276)^2</f>
        <v>57.265189968192374</v>
      </c>
      <c r="E230">
        <f t="shared" si="21"/>
        <v>12.132455501735674</v>
      </c>
      <c r="G230" s="4" t="s">
        <v>250</v>
      </c>
      <c r="H230">
        <f t="shared" si="18"/>
        <v>0.24390243902439027</v>
      </c>
    </row>
    <row r="231" spans="1:11" x14ac:dyDescent="0.35">
      <c r="A231" s="7">
        <v>57</v>
      </c>
      <c r="B231">
        <f t="shared" si="19"/>
        <v>0.21186440677966104</v>
      </c>
      <c r="C231">
        <f t="shared" si="20"/>
        <v>12.076271186440678</v>
      </c>
      <c r="D231" s="54">
        <f>(A231-$C$276)^2</f>
        <v>133.80420348810622</v>
      </c>
      <c r="E231">
        <f t="shared" si="21"/>
        <v>28.348348196632678</v>
      </c>
      <c r="G231" s="4" t="s">
        <v>250</v>
      </c>
      <c r="H231">
        <f t="shared" si="18"/>
        <v>0.24390243902439027</v>
      </c>
    </row>
    <row r="232" spans="1:11" x14ac:dyDescent="0.35">
      <c r="A232" s="7">
        <v>81</v>
      </c>
      <c r="B232">
        <f t="shared" si="19"/>
        <v>0.21186440677966104</v>
      </c>
      <c r="C232">
        <f t="shared" si="20"/>
        <v>17.161016949152543</v>
      </c>
      <c r="D232" s="54">
        <f>(A232-$C$276)^2</f>
        <v>154.57012236862312</v>
      </c>
      <c r="E232">
        <f t="shared" si="21"/>
        <v>32.747907281487954</v>
      </c>
      <c r="G232" s="4" t="s">
        <v>250</v>
      </c>
      <c r="H232">
        <f t="shared" si="18"/>
        <v>0.24390243902439027</v>
      </c>
    </row>
    <row r="233" spans="1:11" x14ac:dyDescent="0.35">
      <c r="A233" s="7">
        <v>64</v>
      </c>
      <c r="B233">
        <f t="shared" si="19"/>
        <v>0.21186440677966104</v>
      </c>
      <c r="C233">
        <f t="shared" si="20"/>
        <v>13.559322033898306</v>
      </c>
      <c r="D233" s="54">
        <f>(A233-$C$276)^2</f>
        <v>20.860929828256989</v>
      </c>
      <c r="E233">
        <f t="shared" si="21"/>
        <v>4.4196885229358029</v>
      </c>
      <c r="G233" s="4" t="s">
        <v>250</v>
      </c>
      <c r="H233">
        <f t="shared" si="18"/>
        <v>0.24390243902439027</v>
      </c>
    </row>
    <row r="234" spans="1:11" x14ac:dyDescent="0.35">
      <c r="A234" s="7">
        <v>61</v>
      </c>
      <c r="B234">
        <f t="shared" si="19"/>
        <v>0.21186440677966104</v>
      </c>
      <c r="C234">
        <f t="shared" si="20"/>
        <v>12.923728813559324</v>
      </c>
      <c r="D234" s="54">
        <f>(A234-$C$276)^2</f>
        <v>57.265189968192374</v>
      </c>
      <c r="E234">
        <f t="shared" si="21"/>
        <v>12.132455501735674</v>
      </c>
      <c r="G234" s="4" t="s">
        <v>250</v>
      </c>
      <c r="H234">
        <f t="shared" si="18"/>
        <v>0.24390243902439027</v>
      </c>
    </row>
    <row r="235" spans="1:11" x14ac:dyDescent="0.35">
      <c r="A235" s="7">
        <v>63</v>
      </c>
      <c r="B235">
        <f t="shared" si="19"/>
        <v>0.21186440677966104</v>
      </c>
      <c r="C235">
        <f t="shared" si="20"/>
        <v>13.347457627118645</v>
      </c>
      <c r="D235" s="54">
        <f>(A235-$C$276)^2</f>
        <v>30.995683208235452</v>
      </c>
      <c r="E235">
        <f t="shared" si="21"/>
        <v>6.566882035643105</v>
      </c>
      <c r="G235" s="4" t="s">
        <v>250</v>
      </c>
      <c r="H235">
        <f t="shared" si="18"/>
        <v>0.24390243902439027</v>
      </c>
    </row>
    <row r="236" spans="1:11" x14ac:dyDescent="0.35">
      <c r="A236" s="7">
        <v>59</v>
      </c>
      <c r="B236">
        <f t="shared" si="19"/>
        <v>0.21186440677966104</v>
      </c>
      <c r="C236">
        <f t="shared" si="20"/>
        <v>12.500000000000002</v>
      </c>
      <c r="D236" s="54">
        <f>(A236-$C$276)^2</f>
        <v>91.534696728149299</v>
      </c>
      <c r="E236">
        <f t="shared" si="21"/>
        <v>19.39294422206553</v>
      </c>
      <c r="G236" s="4" t="s">
        <v>250</v>
      </c>
      <c r="H236">
        <f t="shared" si="18"/>
        <v>0.24390243902439027</v>
      </c>
    </row>
    <row r="237" spans="1:11" x14ac:dyDescent="0.35">
      <c r="A237" s="7">
        <v>61</v>
      </c>
      <c r="B237">
        <f t="shared" si="19"/>
        <v>0.21186440677966104</v>
      </c>
      <c r="C237">
        <f t="shared" si="20"/>
        <v>12.923728813559324</v>
      </c>
      <c r="D237" s="54">
        <f>(A237-$C$276)^2</f>
        <v>57.265189968192374</v>
      </c>
      <c r="E237">
        <f t="shared" si="21"/>
        <v>12.132455501735674</v>
      </c>
      <c r="G237" s="4" t="s">
        <v>250</v>
      </c>
      <c r="H237">
        <f t="shared" si="18"/>
        <v>0.24390243902439027</v>
      </c>
    </row>
    <row r="238" spans="1:11" x14ac:dyDescent="0.35">
      <c r="A238" s="7">
        <v>84.7</v>
      </c>
      <c r="B238">
        <f t="shared" si="19"/>
        <v>0.21186440677966104</v>
      </c>
      <c r="C238">
        <f t="shared" si="20"/>
        <v>17.944915254237291</v>
      </c>
      <c r="D238" s="54">
        <f>(A238-$C$276)^2</f>
        <v>260.26153486270289</v>
      </c>
      <c r="E238">
        <f t="shared" si="21"/>
        <v>55.140155691250619</v>
      </c>
      <c r="G238" s="4" t="s">
        <v>250</v>
      </c>
      <c r="H238">
        <f t="shared" si="18"/>
        <v>0.24390243902439027</v>
      </c>
    </row>
    <row r="239" spans="1:11" x14ac:dyDescent="0.35">
      <c r="A239" s="7">
        <v>97.2</v>
      </c>
      <c r="B239">
        <f t="shared" si="19"/>
        <v>0.21186440677966104</v>
      </c>
      <c r="C239">
        <f t="shared" si="20"/>
        <v>20.593220338983052</v>
      </c>
      <c r="D239" s="54">
        <f>(A239-$C$276)^2</f>
        <v>819.82711761297219</v>
      </c>
      <c r="E239">
        <f t="shared" si="21"/>
        <v>173.69218593495174</v>
      </c>
      <c r="G239" s="4" t="s">
        <v>250</v>
      </c>
      <c r="H239">
        <f t="shared" si="18"/>
        <v>0.24390243902439027</v>
      </c>
    </row>
    <row r="240" spans="1:11" x14ac:dyDescent="0.35">
      <c r="A240" s="7">
        <v>96.7</v>
      </c>
      <c r="B240">
        <f t="shared" si="19"/>
        <v>0.21186440677966104</v>
      </c>
      <c r="C240">
        <f t="shared" si="20"/>
        <v>20.487288135593221</v>
      </c>
      <c r="D240" s="54">
        <f>(A240-$C$276)^2</f>
        <v>791.4444943029614</v>
      </c>
      <c r="E240">
        <f t="shared" si="21"/>
        <v>167.67891828452574</v>
      </c>
      <c r="G240" s="4" t="s">
        <v>250</v>
      </c>
      <c r="H240">
        <f t="shared" si="18"/>
        <v>0.24390243902439027</v>
      </c>
    </row>
    <row r="241" spans="1:8" x14ac:dyDescent="0.35">
      <c r="A241" s="7">
        <v>96.9</v>
      </c>
      <c r="B241">
        <f t="shared" si="19"/>
        <v>0.21186440677966104</v>
      </c>
      <c r="C241">
        <f t="shared" si="20"/>
        <v>20.529661016949156</v>
      </c>
      <c r="D241" s="54">
        <f>(A241-$C$276)^2</f>
        <v>802.73754362696593</v>
      </c>
      <c r="E241">
        <f t="shared" si="21"/>
        <v>170.07151348028941</v>
      </c>
      <c r="G241" s="4" t="s">
        <v>250</v>
      </c>
      <c r="H241">
        <f t="shared" si="18"/>
        <v>0.24390243902439027</v>
      </c>
    </row>
    <row r="242" spans="1:8" x14ac:dyDescent="0.35">
      <c r="A242" s="7">
        <v>97</v>
      </c>
      <c r="B242">
        <f t="shared" si="19"/>
        <v>0.21186440677966104</v>
      </c>
      <c r="C242">
        <f t="shared" si="20"/>
        <v>20.550847457627121</v>
      </c>
      <c r="D242" s="54">
        <f>(A242-$C$276)^2</f>
        <v>808.41406828896777</v>
      </c>
      <c r="E242">
        <f t="shared" si="21"/>
        <v>171.27416701037455</v>
      </c>
      <c r="G242" s="4" t="s">
        <v>250</v>
      </c>
      <c r="H242">
        <f t="shared" si="18"/>
        <v>0.24390243902439027</v>
      </c>
    </row>
    <row r="243" spans="1:8" x14ac:dyDescent="0.35">
      <c r="A243" s="7">
        <v>96</v>
      </c>
      <c r="B243">
        <f t="shared" si="19"/>
        <v>0.21186440677966104</v>
      </c>
      <c r="C243">
        <f t="shared" si="20"/>
        <v>20.33898305084746</v>
      </c>
      <c r="D243" s="54">
        <f>(A243-$C$276)^2</f>
        <v>752.54882166894618</v>
      </c>
      <c r="E243">
        <f t="shared" si="21"/>
        <v>159.4383096756242</v>
      </c>
      <c r="G243" s="4" t="s">
        <v>250</v>
      </c>
      <c r="H243">
        <f t="shared" si="18"/>
        <v>0.24390243902439027</v>
      </c>
    </row>
    <row r="244" spans="1:8" x14ac:dyDescent="0.35">
      <c r="A244" s="7">
        <v>96.8</v>
      </c>
      <c r="B244">
        <f t="shared" si="19"/>
        <v>0.21186440677966104</v>
      </c>
      <c r="C244">
        <f t="shared" si="20"/>
        <v>20.508474576271187</v>
      </c>
      <c r="D244" s="54">
        <f>(A244-$C$276)^2</f>
        <v>797.08101896496328</v>
      </c>
      <c r="E244">
        <f t="shared" si="21"/>
        <v>168.87309723833968</v>
      </c>
      <c r="G244" s="4" t="s">
        <v>250</v>
      </c>
      <c r="H244">
        <f t="shared" si="18"/>
        <v>0.24390243902439027</v>
      </c>
    </row>
    <row r="245" spans="1:8" x14ac:dyDescent="0.35">
      <c r="A245" s="7">
        <v>98.2</v>
      </c>
      <c r="B245">
        <f t="shared" si="19"/>
        <v>0.21186440677966104</v>
      </c>
      <c r="C245">
        <f t="shared" si="20"/>
        <v>20.805084745762713</v>
      </c>
      <c r="D245" s="54">
        <f>(A245-$C$276)^2</f>
        <v>878.09236423299376</v>
      </c>
      <c r="E245">
        <f t="shared" si="21"/>
        <v>186.03651784597326</v>
      </c>
      <c r="G245" s="4" t="s">
        <v>250</v>
      </c>
      <c r="H245">
        <f t="shared" si="18"/>
        <v>0.24390243902439027</v>
      </c>
    </row>
    <row r="246" spans="1:8" x14ac:dyDescent="0.35">
      <c r="A246" s="7">
        <v>85.95</v>
      </c>
      <c r="B246">
        <f t="shared" si="19"/>
        <v>0.21186440677966104</v>
      </c>
      <c r="C246">
        <f t="shared" si="20"/>
        <v>18.209745762711865</v>
      </c>
      <c r="D246" s="54">
        <f>(A246-$C$276)^2</f>
        <v>302.15559313772985</v>
      </c>
      <c r="E246">
        <f t="shared" si="21"/>
        <v>64.016015495281749</v>
      </c>
      <c r="G246" s="4" t="s">
        <v>250</v>
      </c>
      <c r="H246">
        <f t="shared" si="18"/>
        <v>0.24390243902439027</v>
      </c>
    </row>
    <row r="247" spans="1:8" x14ac:dyDescent="0.35">
      <c r="A247" s="7">
        <v>71.19</v>
      </c>
      <c r="B247">
        <f t="shared" si="19"/>
        <v>0.21186440677966104</v>
      </c>
      <c r="C247">
        <f t="shared" si="20"/>
        <v>15.082627118644069</v>
      </c>
      <c r="D247" s="54">
        <f>(A247-$C$276)^2</f>
        <v>6.8781530262118284</v>
      </c>
      <c r="E247">
        <f t="shared" si="21"/>
        <v>1.4572358106380994</v>
      </c>
      <c r="G247" s="4" t="s">
        <v>250</v>
      </c>
      <c r="H247">
        <f t="shared" si="18"/>
        <v>0.24390243902439027</v>
      </c>
    </row>
    <row r="248" spans="1:8" x14ac:dyDescent="0.35">
      <c r="A248" s="7">
        <v>90.47</v>
      </c>
      <c r="B248">
        <f t="shared" si="19"/>
        <v>0.21186440677966104</v>
      </c>
      <c r="C248">
        <f t="shared" si="20"/>
        <v>19.167372881355934</v>
      </c>
      <c r="D248" s="54">
        <f>(A248-$C$276)^2</f>
        <v>479.72490786022701</v>
      </c>
      <c r="E248">
        <f t="shared" si="21"/>
        <v>101.63663302123454</v>
      </c>
      <c r="G248" s="4" t="s">
        <v>250</v>
      </c>
      <c r="H248">
        <f t="shared" si="18"/>
        <v>0.24390243902439027</v>
      </c>
    </row>
    <row r="249" spans="1:8" x14ac:dyDescent="0.35">
      <c r="A249" s="7">
        <v>75</v>
      </c>
      <c r="B249">
        <f t="shared" si="19"/>
        <v>0.21186440677966104</v>
      </c>
      <c r="C249">
        <f t="shared" si="20"/>
        <v>15.889830508474578</v>
      </c>
      <c r="D249" s="54">
        <f>(A249-$C$276)^2</f>
        <v>41.378642648493894</v>
      </c>
      <c r="E249">
        <f t="shared" si="21"/>
        <v>8.7666615780707406</v>
      </c>
      <c r="G249" s="4" t="s">
        <v>250</v>
      </c>
      <c r="H249">
        <f t="shared" si="18"/>
        <v>0.24390243902439027</v>
      </c>
    </row>
    <row r="250" spans="1:8" x14ac:dyDescent="0.35">
      <c r="A250" s="7">
        <v>62.85</v>
      </c>
      <c r="B250">
        <f t="shared" si="19"/>
        <v>0.21186440677966104</v>
      </c>
      <c r="C250">
        <f t="shared" si="20"/>
        <v>13.315677966101696</v>
      </c>
      <c r="D250" s="54">
        <f>(A250-$C$276)^2</f>
        <v>32.688396215232203</v>
      </c>
      <c r="E250">
        <f t="shared" si="21"/>
        <v>6.9255076727186875</v>
      </c>
      <c r="G250" s="4" t="s">
        <v>250</v>
      </c>
      <c r="H250">
        <f t="shared" si="18"/>
        <v>0.24390243902439027</v>
      </c>
    </row>
    <row r="251" spans="1:8" x14ac:dyDescent="0.35">
      <c r="A251" s="7">
        <v>78.81</v>
      </c>
      <c r="B251">
        <f t="shared" si="19"/>
        <v>0.21186440677966104</v>
      </c>
      <c r="C251">
        <f t="shared" si="20"/>
        <v>16.697033898305087</v>
      </c>
      <c r="D251" s="54">
        <f>(A251-$C$276)^2</f>
        <v>104.911332270776</v>
      </c>
      <c r="E251">
        <f t="shared" si="21"/>
        <v>22.226977176011868</v>
      </c>
      <c r="G251" s="4" t="s">
        <v>250</v>
      </c>
      <c r="H251">
        <f t="shared" si="18"/>
        <v>0.24390243902439027</v>
      </c>
    </row>
    <row r="252" spans="1:8" x14ac:dyDescent="0.35">
      <c r="A252" s="7">
        <v>56.42</v>
      </c>
      <c r="B252">
        <f t="shared" si="19"/>
        <v>0.21186440677966104</v>
      </c>
      <c r="C252">
        <f t="shared" si="20"/>
        <v>11.953389830508476</v>
      </c>
      <c r="D252" s="54">
        <f>(A252-$C$276)^2</f>
        <v>147.5587604484937</v>
      </c>
      <c r="E252">
        <f t="shared" si="21"/>
        <v>31.262449247562227</v>
      </c>
      <c r="G252" s="4" t="s">
        <v>250</v>
      </c>
      <c r="H252">
        <f t="shared" si="18"/>
        <v>0.24390243902439027</v>
      </c>
    </row>
    <row r="253" spans="1:8" x14ac:dyDescent="0.35">
      <c r="A253" s="7">
        <v>85.5</v>
      </c>
      <c r="B253">
        <f t="shared" si="19"/>
        <v>0.21186440677966104</v>
      </c>
      <c r="C253">
        <f t="shared" si="20"/>
        <v>18.114406779661017</v>
      </c>
      <c r="D253" s="54">
        <f>(A253-$C$276)^2</f>
        <v>286.71373215872006</v>
      </c>
      <c r="E253">
        <f t="shared" si="21"/>
        <v>60.744434779389849</v>
      </c>
      <c r="G253" s="4" t="s">
        <v>250</v>
      </c>
      <c r="H253">
        <f t="shared" si="18"/>
        <v>0.24390243902439027</v>
      </c>
    </row>
    <row r="254" spans="1:8" x14ac:dyDescent="0.35">
      <c r="A254" s="7">
        <v>90.99</v>
      </c>
      <c r="B254">
        <f t="shared" si="19"/>
        <v>0.21186440677966104</v>
      </c>
      <c r="C254">
        <f t="shared" si="20"/>
        <v>19.277542372881356</v>
      </c>
      <c r="D254" s="54">
        <f>(A254-$C$276)^2</f>
        <v>502.77403610263804</v>
      </c>
      <c r="E254">
        <f t="shared" si="21"/>
        <v>106.51992290310129</v>
      </c>
      <c r="G254" s="4" t="s">
        <v>250</v>
      </c>
      <c r="H254">
        <f t="shared" si="18"/>
        <v>0.24390243902439027</v>
      </c>
    </row>
    <row r="255" spans="1:8" x14ac:dyDescent="0.35">
      <c r="A255" s="7">
        <v>86.02</v>
      </c>
      <c r="B255">
        <f t="shared" si="19"/>
        <v>0.21186440677966104</v>
      </c>
      <c r="C255">
        <f t="shared" si="20"/>
        <v>18.224576271186443</v>
      </c>
      <c r="D255" s="54">
        <f>(A255-$C$276)^2</f>
        <v>304.59406040113112</v>
      </c>
      <c r="E255">
        <f t="shared" si="21"/>
        <v>64.532639915493888</v>
      </c>
      <c r="G255" s="4" t="s">
        <v>250</v>
      </c>
      <c r="H255">
        <f t="shared" si="18"/>
        <v>0.24390243902439027</v>
      </c>
    </row>
    <row r="256" spans="1:8" x14ac:dyDescent="0.35">
      <c r="A256" s="7">
        <v>77.64</v>
      </c>
      <c r="B256">
        <f t="shared" si="19"/>
        <v>0.21186440677966104</v>
      </c>
      <c r="C256">
        <f t="shared" si="20"/>
        <v>16.449152542372882</v>
      </c>
      <c r="D256" s="54">
        <f>(A256-$C$276)^2</f>
        <v>82.312493725350762</v>
      </c>
      <c r="E256">
        <f t="shared" si="21"/>
        <v>17.439087653676012</v>
      </c>
      <c r="G256" s="4" t="s">
        <v>250</v>
      </c>
      <c r="H256">
        <f t="shared" si="18"/>
        <v>0.24390243902439027</v>
      </c>
    </row>
    <row r="257" spans="1:11" x14ac:dyDescent="0.35">
      <c r="A257" s="7">
        <v>66.459999999999994</v>
      </c>
      <c r="B257">
        <f t="shared" si="19"/>
        <v>0.21186440677966104</v>
      </c>
      <c r="C257">
        <f t="shared" si="20"/>
        <v>14.080508474576272</v>
      </c>
      <c r="D257" s="54">
        <f>(A257-$C$276)^2</f>
        <v>4.4410365135099958</v>
      </c>
      <c r="E257">
        <f t="shared" si="21"/>
        <v>0.94089756642160938</v>
      </c>
      <c r="G257" s="4" t="s">
        <v>250</v>
      </c>
      <c r="H257">
        <f t="shared" si="18"/>
        <v>0.24390243902439027</v>
      </c>
    </row>
    <row r="258" spans="1:11" x14ac:dyDescent="0.35">
      <c r="A258" s="7">
        <v>63.66</v>
      </c>
      <c r="B258">
        <f t="shared" si="19"/>
        <v>0.21186440677966104</v>
      </c>
      <c r="C258">
        <f t="shared" si="20"/>
        <v>13.487288135593221</v>
      </c>
      <c r="D258" s="54">
        <f>(A258-$C$276)^2</f>
        <v>24.082345977449698</v>
      </c>
      <c r="E258">
        <f t="shared" si="21"/>
        <v>5.1021919443749368</v>
      </c>
      <c r="G258" s="4" t="s">
        <v>250</v>
      </c>
      <c r="H258">
        <f t="shared" ref="H258:H272" si="24">1/4.1</f>
        <v>0.24390243902439027</v>
      </c>
    </row>
    <row r="259" spans="1:11" x14ac:dyDescent="0.35">
      <c r="A259" s="7">
        <v>66.14</v>
      </c>
      <c r="B259">
        <f t="shared" ref="B259:B272" si="25">1/4.72</f>
        <v>0.21186440677966104</v>
      </c>
      <c r="C259">
        <f t="shared" ref="C259:C270" si="26">A259*B259</f>
        <v>14.01271186440678</v>
      </c>
      <c r="D259" s="54">
        <f>(A259-$C$276)^2</f>
        <v>5.8921575951030745</v>
      </c>
      <c r="E259">
        <f t="shared" ref="E259:E270" si="27">D259*$B$1</f>
        <v>1.248338473538787</v>
      </c>
      <c r="G259" s="4" t="s">
        <v>250</v>
      </c>
      <c r="H259">
        <f t="shared" si="24"/>
        <v>0.24390243902439027</v>
      </c>
    </row>
    <row r="260" spans="1:11" x14ac:dyDescent="0.35">
      <c r="A260" s="7">
        <v>79.36</v>
      </c>
      <c r="B260">
        <f t="shared" si="25"/>
        <v>0.21186440677966104</v>
      </c>
      <c r="C260">
        <f t="shared" si="26"/>
        <v>16.8135593220339</v>
      </c>
      <c r="D260" s="54">
        <f>(A260-$C$276)^2</f>
        <v>116.48071791178779</v>
      </c>
      <c r="E260">
        <f t="shared" si="27"/>
        <v>24.678118201649959</v>
      </c>
      <c r="G260" s="4" t="s">
        <v>250</v>
      </c>
      <c r="H260">
        <f t="shared" si="24"/>
        <v>0.24390243902439027</v>
      </c>
    </row>
    <row r="261" spans="1:11" x14ac:dyDescent="0.35">
      <c r="A261" s="7">
        <v>79.36</v>
      </c>
      <c r="B261">
        <f t="shared" si="25"/>
        <v>0.21186440677966104</v>
      </c>
      <c r="C261">
        <f t="shared" si="26"/>
        <v>16.8135593220339</v>
      </c>
      <c r="D261" s="54">
        <f>(A261-$C$276)^2</f>
        <v>116.48071791178779</v>
      </c>
      <c r="E261">
        <f t="shared" si="27"/>
        <v>24.678118201649959</v>
      </c>
      <c r="G261" s="4" t="s">
        <v>250</v>
      </c>
      <c r="H261">
        <f t="shared" si="24"/>
        <v>0.24390243902439027</v>
      </c>
    </row>
    <row r="262" spans="1:11" x14ac:dyDescent="0.35">
      <c r="A262" s="7">
        <v>81.900000000000006</v>
      </c>
      <c r="B262">
        <f t="shared" si="25"/>
        <v>0.21186440677966104</v>
      </c>
      <c r="C262">
        <f t="shared" si="26"/>
        <v>17.351694915254239</v>
      </c>
      <c r="D262" s="54">
        <f>(A262-$C$276)^2</f>
        <v>177.75884432664265</v>
      </c>
      <c r="E262">
        <f t="shared" si="27"/>
        <v>37.660772103102261</v>
      </c>
      <c r="G262" s="4" t="s">
        <v>250</v>
      </c>
      <c r="H262">
        <f t="shared" si="24"/>
        <v>0.24390243902439027</v>
      </c>
    </row>
    <row r="263" spans="1:11" x14ac:dyDescent="0.35">
      <c r="A263" s="7">
        <v>74.92</v>
      </c>
      <c r="B263">
        <f t="shared" si="25"/>
        <v>0.21186440677966104</v>
      </c>
      <c r="C263">
        <f t="shared" si="26"/>
        <v>15.872881355932206</v>
      </c>
      <c r="D263" s="54">
        <f>(A263-$C$276)^2</f>
        <v>40.355822918892194</v>
      </c>
      <c r="E263">
        <f t="shared" si="27"/>
        <v>8.5499624828161433</v>
      </c>
      <c r="G263" s="4" t="s">
        <v>250</v>
      </c>
      <c r="H263">
        <f t="shared" si="24"/>
        <v>0.24390243902439027</v>
      </c>
    </row>
    <row r="264" spans="1:11" x14ac:dyDescent="0.35">
      <c r="A264" s="7">
        <v>63.81</v>
      </c>
      <c r="B264">
        <f t="shared" si="25"/>
        <v>0.21186440677966104</v>
      </c>
      <c r="C264">
        <f t="shared" si="26"/>
        <v>13.519067796610171</v>
      </c>
      <c r="D264" s="54">
        <f>(A264-$C$276)^2</f>
        <v>22.632632970452875</v>
      </c>
      <c r="E264">
        <f t="shared" si="27"/>
        <v>4.7950493581467954</v>
      </c>
      <c r="G264" s="4" t="s">
        <v>250</v>
      </c>
      <c r="H264">
        <f t="shared" si="24"/>
        <v>0.24390243902439027</v>
      </c>
    </row>
    <row r="265" spans="1:11" x14ac:dyDescent="0.35">
      <c r="A265" s="7">
        <v>58.87</v>
      </c>
      <c r="B265">
        <f t="shared" si="25"/>
        <v>0.21186440677966104</v>
      </c>
      <c r="C265">
        <f t="shared" si="26"/>
        <v>12.472457627118645</v>
      </c>
      <c r="D265" s="54">
        <f>(A265-$C$276)^2</f>
        <v>94.039114667546556</v>
      </c>
      <c r="E265">
        <f t="shared" si="27"/>
        <v>19.923541243124273</v>
      </c>
      <c r="G265" s="4" t="s">
        <v>250</v>
      </c>
      <c r="H265">
        <f t="shared" si="24"/>
        <v>0.24390243902439027</v>
      </c>
    </row>
    <row r="266" spans="1:11" x14ac:dyDescent="0.35">
      <c r="A266" s="7">
        <v>64.44</v>
      </c>
      <c r="B266">
        <f t="shared" si="25"/>
        <v>0.21186440677966104</v>
      </c>
      <c r="C266">
        <f t="shared" si="26"/>
        <v>13.652542372881356</v>
      </c>
      <c r="D266" s="54">
        <f>(A266-$C$276)^2</f>
        <v>17.035238341066481</v>
      </c>
      <c r="E266">
        <f t="shared" si="27"/>
        <v>3.6091606654801871</v>
      </c>
      <c r="G266" s="4" t="s">
        <v>250</v>
      </c>
      <c r="H266">
        <f t="shared" si="24"/>
        <v>0.24390243902439027</v>
      </c>
    </row>
    <row r="267" spans="1:11" x14ac:dyDescent="0.35">
      <c r="A267" s="7">
        <v>87</v>
      </c>
      <c r="B267">
        <f t="shared" si="25"/>
        <v>0.21186440677966104</v>
      </c>
      <c r="C267">
        <f t="shared" si="26"/>
        <v>18.432203389830509</v>
      </c>
      <c r="D267" s="54">
        <f>(A267-$C$276)^2</f>
        <v>339.76160208875234</v>
      </c>
      <c r="E267">
        <f t="shared" si="27"/>
        <v>71.983390273040754</v>
      </c>
      <c r="G267" s="4" t="s">
        <v>250</v>
      </c>
      <c r="H267">
        <f t="shared" si="24"/>
        <v>0.24390243902439027</v>
      </c>
    </row>
    <row r="268" spans="1:11" x14ac:dyDescent="0.35">
      <c r="A268" s="7">
        <v>85</v>
      </c>
      <c r="B268">
        <f t="shared" si="25"/>
        <v>0.21186440677966104</v>
      </c>
      <c r="C268">
        <f t="shared" si="26"/>
        <v>18.008474576271187</v>
      </c>
      <c r="D268" s="54">
        <f>(A268-$C$276)^2</f>
        <v>270.03110884870927</v>
      </c>
      <c r="E268">
        <f t="shared" si="27"/>
        <v>57.209980688285867</v>
      </c>
      <c r="G268" s="4" t="s">
        <v>250</v>
      </c>
      <c r="H268">
        <f t="shared" si="24"/>
        <v>0.24390243902439027</v>
      </c>
    </row>
    <row r="269" spans="1:11" x14ac:dyDescent="0.35">
      <c r="A269" s="7">
        <v>88.87</v>
      </c>
      <c r="B269">
        <f t="shared" si="25"/>
        <v>0.21186440677966104</v>
      </c>
      <c r="C269">
        <f t="shared" si="26"/>
        <v>18.828389830508478</v>
      </c>
      <c r="D269" s="54">
        <f>(A269-$C$276)^2</f>
        <v>412.1965132681928</v>
      </c>
      <c r="E269">
        <f t="shared" si="27"/>
        <v>87.329769760210354</v>
      </c>
      <c r="G269" s="4">
        <v>54.54</v>
      </c>
      <c r="H269">
        <f t="shared" si="24"/>
        <v>0.24390243902439027</v>
      </c>
      <c r="I269">
        <f t="shared" ref="I269:I272" si="28">G269*H269</f>
        <v>13.302439024390244</v>
      </c>
      <c r="J269">
        <f>(G269-$I$275)^2</f>
        <v>234.69017920254586</v>
      </c>
      <c r="K269">
        <f t="shared" ref="K269:K272" si="29">J269*$H$1</f>
        <v>57.241507122572166</v>
      </c>
    </row>
    <row r="270" spans="1:11" x14ac:dyDescent="0.35">
      <c r="A270" s="7">
        <v>98.43</v>
      </c>
      <c r="B270">
        <f t="shared" si="25"/>
        <v>0.21186440677966104</v>
      </c>
      <c r="C270">
        <f t="shared" si="26"/>
        <v>20.853813559322038</v>
      </c>
      <c r="D270" s="54">
        <f>(A270-$C$276)^2</f>
        <v>891.77627095559887</v>
      </c>
      <c r="E270">
        <f t="shared" si="27"/>
        <v>188.93565062618623</v>
      </c>
      <c r="G270" s="4">
        <v>54.54</v>
      </c>
      <c r="H270">
        <f t="shared" si="24"/>
        <v>0.24390243902439027</v>
      </c>
      <c r="I270">
        <f t="shared" si="28"/>
        <v>13.302439024390244</v>
      </c>
      <c r="J270">
        <f>(G270-$I$275)^2</f>
        <v>234.69017920254586</v>
      </c>
      <c r="K270">
        <f t="shared" si="29"/>
        <v>57.241507122572166</v>
      </c>
    </row>
    <row r="271" spans="1:11" x14ac:dyDescent="0.35">
      <c r="A271" s="7" t="s">
        <v>250</v>
      </c>
      <c r="B271">
        <f t="shared" si="25"/>
        <v>0.21186440677966104</v>
      </c>
      <c r="D271" s="54"/>
      <c r="G271" s="4">
        <v>81.48</v>
      </c>
      <c r="H271">
        <f t="shared" si="24"/>
        <v>0.24390243902439027</v>
      </c>
      <c r="I271">
        <f t="shared" si="28"/>
        <v>19.873170731707319</v>
      </c>
      <c r="J271">
        <f>(G271-$I$275)^2</f>
        <v>1785.8738888259666</v>
      </c>
      <c r="K271">
        <f t="shared" si="29"/>
        <v>435.57899727462603</v>
      </c>
    </row>
    <row r="272" spans="1:11" x14ac:dyDescent="0.35">
      <c r="A272" s="7" t="s">
        <v>250</v>
      </c>
      <c r="B272">
        <f t="shared" si="25"/>
        <v>0.21186440677966104</v>
      </c>
      <c r="D272" s="54"/>
      <c r="G272" s="4">
        <v>66.67</v>
      </c>
      <c r="H272">
        <f t="shared" si="24"/>
        <v>0.24390243902439027</v>
      </c>
      <c r="I272">
        <f t="shared" si="28"/>
        <v>16.260975609756098</v>
      </c>
      <c r="J272">
        <f>(G272-$I$275)^2</f>
        <v>753.48060294909715</v>
      </c>
      <c r="K272">
        <f t="shared" si="29"/>
        <v>183.77575681685298</v>
      </c>
    </row>
    <row r="273" spans="1:11" x14ac:dyDescent="0.35">
      <c r="D273" s="54"/>
    </row>
    <row r="274" spans="1:11" x14ac:dyDescent="0.35">
      <c r="B274">
        <f>0.21186441*181</f>
        <v>38.347458209999999</v>
      </c>
      <c r="C274">
        <f>SUM(C2:C272)</f>
        <v>2629.38461218869</v>
      </c>
      <c r="D274" s="54">
        <f>(A274-$C$276)^2</f>
        <v>4701.4851461468788</v>
      </c>
      <c r="H274">
        <f>0.24390244*146</f>
        <v>35.609756240000003</v>
      </c>
      <c r="I274">
        <f>SUM(I2:I272)</f>
        <v>1396.6288429078465</v>
      </c>
    </row>
    <row r="275" spans="1:11" x14ac:dyDescent="0.35">
      <c r="A275" s="58">
        <f>_xlfn.STDEV.S(A2:A272)</f>
        <v>29.21397137769253</v>
      </c>
      <c r="B275" s="59" t="s">
        <v>417</v>
      </c>
      <c r="D275" s="54">
        <f>(A275-$C$276)^2</f>
        <v>1548.6905096739022</v>
      </c>
      <c r="G275" s="60">
        <f>_xlfn.STDEV.S(G2:G272)</f>
        <v>24.471007600572893</v>
      </c>
      <c r="H275" s="59" t="s">
        <v>417</v>
      </c>
      <c r="I275">
        <f>I274/H274</f>
        <v>39.220398856283957</v>
      </c>
      <c r="K275">
        <f>SUM(K2:K272)</f>
        <v>21178.141678819029</v>
      </c>
    </row>
    <row r="276" spans="1:11" x14ac:dyDescent="0.35">
      <c r="A276" s="58">
        <f>A275/SQRT(181)</f>
        <v>2.1714573913671122</v>
      </c>
      <c r="B276" s="59" t="s">
        <v>396</v>
      </c>
      <c r="C276">
        <f>C274/B274</f>
        <v>68.567376689989231</v>
      </c>
      <c r="D276" s="54">
        <f>(A276-$C$276)^2</f>
        <v>4408.418099509141</v>
      </c>
      <c r="G276" s="60">
        <f>G275/SQRT(146)</f>
        <v>2.0252349990267429</v>
      </c>
      <c r="H276" s="59" t="s">
        <v>396</v>
      </c>
    </row>
    <row r="277" spans="1:11" x14ac:dyDescent="0.35">
      <c r="A277" s="58">
        <f>A276^2</f>
        <v>4.7152272025228639</v>
      </c>
      <c r="B277" s="59" t="s">
        <v>418</v>
      </c>
      <c r="G277" s="60">
        <f>G276^2</f>
        <v>4.1015768012828513</v>
      </c>
      <c r="H277" s="59" t="s">
        <v>418</v>
      </c>
    </row>
    <row r="279" spans="1:11" x14ac:dyDescent="0.35">
      <c r="B279" t="s">
        <v>397</v>
      </c>
      <c r="E279">
        <f>SUM(E2:E272)</f>
        <v>32547.055563177048</v>
      </c>
    </row>
    <row r="280" spans="1:11" x14ac:dyDescent="0.35">
      <c r="B280" t="s">
        <v>400</v>
      </c>
      <c r="C280">
        <v>57</v>
      </c>
    </row>
    <row r="281" spans="1:11" x14ac:dyDescent="0.35">
      <c r="E281">
        <f>((E279-56)/E279)*100</f>
        <v>99.827941425019844</v>
      </c>
    </row>
  </sheetData>
  <phoneticPr fontId="5"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223BED-1842-433F-8904-8B0851409A7F}">
  <dimension ref="A1:G3"/>
  <sheetViews>
    <sheetView workbookViewId="0">
      <selection activeCell="D20" sqref="D20"/>
    </sheetView>
  </sheetViews>
  <sheetFormatPr baseColWidth="10" defaultRowHeight="14.5" x14ac:dyDescent="0.35"/>
  <sheetData>
    <row r="1" spans="1:7" x14ac:dyDescent="0.35">
      <c r="A1" s="56"/>
      <c r="B1" s="56"/>
      <c r="C1" s="56" t="s">
        <v>408</v>
      </c>
      <c r="D1" s="56" t="s">
        <v>391</v>
      </c>
      <c r="E1" s="57" t="s">
        <v>401</v>
      </c>
      <c r="F1" s="57" t="s">
        <v>402</v>
      </c>
      <c r="G1" s="57" t="s">
        <v>403</v>
      </c>
    </row>
    <row r="2" spans="1:7" x14ac:dyDescent="0.35">
      <c r="A2" s="56">
        <v>68.569999999999993</v>
      </c>
      <c r="B2" s="56" t="s">
        <v>412</v>
      </c>
      <c r="C2" s="56" t="s">
        <v>409</v>
      </c>
      <c r="D2" s="56">
        <v>181</v>
      </c>
      <c r="E2" s="56" t="s">
        <v>404</v>
      </c>
      <c r="F2" s="56" t="s">
        <v>405</v>
      </c>
      <c r="G2" s="56" t="s">
        <v>406</v>
      </c>
    </row>
    <row r="3" spans="1:7" x14ac:dyDescent="0.35">
      <c r="A3" s="56">
        <v>39.22</v>
      </c>
      <c r="B3" s="56" t="s">
        <v>413</v>
      </c>
      <c r="C3" s="56" t="s">
        <v>410</v>
      </c>
      <c r="D3" s="56">
        <v>146</v>
      </c>
      <c r="E3" s="56" t="s">
        <v>407</v>
      </c>
      <c r="F3" s="56" t="s">
        <v>411</v>
      </c>
      <c r="G3" s="56" t="s">
        <v>406</v>
      </c>
    </row>
  </sheetData>
  <pageMargins left="0.7" right="0.7" top="0.75" bottom="0.75" header="0.3" footer="0.3"/>
  <pageSetup paperSize="9"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5D2629-6A0F-417A-A2CD-549B66BC815B}">
  <dimension ref="A1:M272"/>
  <sheetViews>
    <sheetView defaultGridColor="0" colorId="63" zoomScaleNormal="100" workbookViewId="0">
      <selection activeCell="F17" sqref="F17"/>
    </sheetView>
  </sheetViews>
  <sheetFormatPr baseColWidth="10" defaultRowHeight="14.5" x14ac:dyDescent="0.35"/>
  <cols>
    <col min="1" max="1" width="10.90625" style="4"/>
    <col min="2" max="2" width="4.08984375" style="10" customWidth="1"/>
    <col min="3" max="3" width="26.7265625" style="4" customWidth="1"/>
    <col min="4" max="4" width="19.7265625" style="4" customWidth="1"/>
    <col min="5" max="5" width="10.90625" style="4"/>
    <col min="6" max="6" width="13.26953125" style="7" customWidth="1"/>
    <col min="7" max="7" width="19.1796875" style="4" customWidth="1"/>
    <col min="8" max="8" width="10.6328125" style="4" customWidth="1"/>
    <col min="9" max="9" width="14.36328125" style="4" customWidth="1"/>
    <col min="10" max="11" width="10.90625" style="4"/>
    <col min="12" max="12" width="27.7265625" style="27" customWidth="1"/>
    <col min="13" max="13" width="10.90625" style="27"/>
    <col min="14" max="16384" width="10.90625" style="4"/>
  </cols>
  <sheetData>
    <row r="1" spans="1:13" s="1" customFormat="1" ht="29" x14ac:dyDescent="0.35">
      <c r="A1" s="1" t="s">
        <v>2</v>
      </c>
      <c r="B1" s="11" t="s">
        <v>69</v>
      </c>
      <c r="C1" s="1" t="s">
        <v>3</v>
      </c>
      <c r="D1" s="1" t="s">
        <v>79</v>
      </c>
      <c r="E1" s="1" t="s">
        <v>388</v>
      </c>
      <c r="F1" s="2" t="s">
        <v>65</v>
      </c>
      <c r="G1" s="3" t="s">
        <v>252</v>
      </c>
      <c r="H1" s="3" t="s">
        <v>254</v>
      </c>
      <c r="I1" s="3" t="s">
        <v>255</v>
      </c>
      <c r="J1" s="3" t="s">
        <v>256</v>
      </c>
      <c r="K1" s="1" t="s">
        <v>257</v>
      </c>
      <c r="L1" s="30" t="s">
        <v>387</v>
      </c>
      <c r="M1" s="27" t="s">
        <v>386</v>
      </c>
    </row>
    <row r="2" spans="1:13" x14ac:dyDescent="0.35">
      <c r="A2" s="4">
        <v>1926</v>
      </c>
      <c r="B2" s="10">
        <v>1</v>
      </c>
      <c r="C2" s="4" t="s">
        <v>57</v>
      </c>
      <c r="D2" s="4" t="s">
        <v>7</v>
      </c>
      <c r="E2" s="4" t="str">
        <f t="shared" ref="E2:E65" si="0">VLOOKUP(D3, L:M, 2, FALSE)</f>
        <v>NM</v>
      </c>
      <c r="F2" s="7">
        <v>89</v>
      </c>
      <c r="G2" s="4" t="s">
        <v>250</v>
      </c>
      <c r="H2" s="4" t="s">
        <v>250</v>
      </c>
      <c r="I2" s="4" t="s">
        <v>250</v>
      </c>
      <c r="J2" s="4" t="s">
        <v>250</v>
      </c>
      <c r="K2" s="4">
        <v>2</v>
      </c>
      <c r="L2" s="51" t="s">
        <v>7</v>
      </c>
      <c r="M2" s="51" t="s">
        <v>382</v>
      </c>
    </row>
    <row r="3" spans="1:13" x14ac:dyDescent="0.35">
      <c r="A3" s="4">
        <v>1947</v>
      </c>
      <c r="B3" s="10">
        <v>1</v>
      </c>
      <c r="C3" s="4" t="s">
        <v>10</v>
      </c>
      <c r="D3" s="4" t="s">
        <v>7</v>
      </c>
      <c r="E3" s="4" t="str">
        <f t="shared" si="0"/>
        <v>NM</v>
      </c>
      <c r="F3" s="7">
        <v>38.5</v>
      </c>
      <c r="G3" s="4" t="s">
        <v>250</v>
      </c>
      <c r="H3" s="4" t="s">
        <v>250</v>
      </c>
      <c r="I3" s="4" t="s">
        <v>250</v>
      </c>
      <c r="J3" s="4" t="s">
        <v>250</v>
      </c>
      <c r="K3" s="4">
        <v>2</v>
      </c>
      <c r="L3" s="51" t="s">
        <v>75</v>
      </c>
      <c r="M3" s="51" t="s">
        <v>382</v>
      </c>
    </row>
    <row r="4" spans="1:13" x14ac:dyDescent="0.35">
      <c r="A4" s="4">
        <v>1947</v>
      </c>
      <c r="B4" s="10">
        <v>1</v>
      </c>
      <c r="C4" s="4" t="s">
        <v>10</v>
      </c>
      <c r="D4" s="4" t="s">
        <v>75</v>
      </c>
      <c r="E4" s="4" t="str">
        <f t="shared" si="0"/>
        <v>NM</v>
      </c>
      <c r="F4" s="7">
        <v>79</v>
      </c>
      <c r="G4" s="4" t="s">
        <v>250</v>
      </c>
      <c r="H4" s="4" t="s">
        <v>250</v>
      </c>
      <c r="I4" s="4" t="s">
        <v>250</v>
      </c>
      <c r="J4" s="4" t="s">
        <v>250</v>
      </c>
      <c r="K4" s="4">
        <v>2</v>
      </c>
      <c r="L4" s="51" t="s">
        <v>140</v>
      </c>
      <c r="M4" s="51" t="s">
        <v>382</v>
      </c>
    </row>
    <row r="5" spans="1:13" x14ac:dyDescent="0.35">
      <c r="A5" s="4">
        <v>1947</v>
      </c>
      <c r="B5" s="10">
        <v>1</v>
      </c>
      <c r="C5" s="4" t="s">
        <v>10</v>
      </c>
      <c r="D5" s="4" t="s">
        <v>75</v>
      </c>
      <c r="E5" s="4" t="str">
        <f t="shared" si="0"/>
        <v>NM</v>
      </c>
      <c r="F5" s="7">
        <v>33.299999999999997</v>
      </c>
      <c r="G5" s="4" t="s">
        <v>250</v>
      </c>
      <c r="H5" s="4" t="s">
        <v>250</v>
      </c>
      <c r="I5" s="4" t="s">
        <v>250</v>
      </c>
      <c r="J5" s="4">
        <v>1</v>
      </c>
      <c r="K5" s="4">
        <v>2</v>
      </c>
      <c r="L5" s="51" t="s">
        <v>111</v>
      </c>
      <c r="M5" s="51" t="s">
        <v>382</v>
      </c>
    </row>
    <row r="6" spans="1:13" x14ac:dyDescent="0.35">
      <c r="A6" s="4">
        <v>1953</v>
      </c>
      <c r="B6" s="10">
        <v>1</v>
      </c>
      <c r="C6" s="4" t="s">
        <v>11</v>
      </c>
      <c r="D6" s="4" t="s">
        <v>75</v>
      </c>
      <c r="E6" s="4" t="str">
        <f t="shared" si="0"/>
        <v>NM</v>
      </c>
      <c r="F6" s="7">
        <f>13/34*100</f>
        <v>38.235294117647058</v>
      </c>
      <c r="G6" s="4" t="s">
        <v>250</v>
      </c>
      <c r="H6" s="4" t="s">
        <v>250</v>
      </c>
      <c r="I6" s="4" t="s">
        <v>250</v>
      </c>
      <c r="J6" s="4" t="s">
        <v>250</v>
      </c>
      <c r="K6" s="4">
        <v>2</v>
      </c>
      <c r="L6" s="51" t="s">
        <v>106</v>
      </c>
      <c r="M6" s="51" t="s">
        <v>382</v>
      </c>
    </row>
    <row r="7" spans="1:13" x14ac:dyDescent="0.35">
      <c r="A7" s="4">
        <v>1956</v>
      </c>
      <c r="B7" s="10">
        <v>1</v>
      </c>
      <c r="C7" s="4" t="s">
        <v>12</v>
      </c>
      <c r="D7" s="4" t="s">
        <v>140</v>
      </c>
      <c r="E7" s="4" t="str">
        <f t="shared" si="0"/>
        <v>NM</v>
      </c>
      <c r="F7" s="7">
        <v>72</v>
      </c>
      <c r="G7" s="4" t="s">
        <v>250</v>
      </c>
      <c r="H7" s="4" t="s">
        <v>250</v>
      </c>
      <c r="I7" s="4" t="s">
        <v>250</v>
      </c>
      <c r="J7" s="4" t="s">
        <v>250</v>
      </c>
      <c r="K7" s="4">
        <v>2</v>
      </c>
      <c r="L7" s="51" t="s">
        <v>13</v>
      </c>
      <c r="M7" s="51" t="s">
        <v>382</v>
      </c>
    </row>
    <row r="8" spans="1:13" x14ac:dyDescent="0.35">
      <c r="A8" s="4">
        <v>1962</v>
      </c>
      <c r="B8" s="10">
        <v>1</v>
      </c>
      <c r="C8" s="4" t="s">
        <v>13</v>
      </c>
      <c r="D8" s="4" t="s">
        <v>111</v>
      </c>
      <c r="E8" s="4" t="str">
        <f t="shared" si="0"/>
        <v>NM</v>
      </c>
      <c r="F8" s="7">
        <f>0.666666666666667*100</f>
        <v>66.6666666666667</v>
      </c>
      <c r="G8" s="4" t="s">
        <v>250</v>
      </c>
      <c r="H8" s="4" t="s">
        <v>250</v>
      </c>
      <c r="I8" s="4" t="s">
        <v>250</v>
      </c>
      <c r="J8" s="4" t="s">
        <v>250</v>
      </c>
      <c r="K8" s="4">
        <v>2</v>
      </c>
      <c r="L8" s="51" t="s">
        <v>67</v>
      </c>
      <c r="M8" s="51" t="s">
        <v>382</v>
      </c>
    </row>
    <row r="9" spans="1:13" x14ac:dyDescent="0.35">
      <c r="A9" s="4">
        <v>1962</v>
      </c>
      <c r="B9" s="10">
        <v>1</v>
      </c>
      <c r="C9" s="4" t="s">
        <v>13</v>
      </c>
      <c r="D9" s="4" t="s">
        <v>106</v>
      </c>
      <c r="E9" s="4" t="str">
        <f t="shared" si="0"/>
        <v>NM</v>
      </c>
      <c r="F9" s="7">
        <v>89</v>
      </c>
      <c r="G9" s="4" t="s">
        <v>250</v>
      </c>
      <c r="H9" s="4" t="s">
        <v>250</v>
      </c>
      <c r="I9" s="4" t="s">
        <v>250</v>
      </c>
      <c r="J9" s="4" t="s">
        <v>250</v>
      </c>
      <c r="K9" s="4">
        <v>2</v>
      </c>
      <c r="L9" s="51" t="s">
        <v>73</v>
      </c>
      <c r="M9" s="51" t="s">
        <v>382</v>
      </c>
    </row>
    <row r="10" spans="1:13" x14ac:dyDescent="0.35">
      <c r="A10" s="4">
        <v>1962</v>
      </c>
      <c r="B10" s="10">
        <v>1</v>
      </c>
      <c r="C10" s="4" t="s">
        <v>13</v>
      </c>
      <c r="D10" s="4" t="s">
        <v>106</v>
      </c>
      <c r="E10" s="4" t="str">
        <f t="shared" si="0"/>
        <v>NM</v>
      </c>
      <c r="F10" s="7">
        <f>0.625*100</f>
        <v>62.5</v>
      </c>
      <c r="G10" s="4" t="s">
        <v>250</v>
      </c>
      <c r="H10" s="4" t="s">
        <v>250</v>
      </c>
      <c r="I10" s="4" t="s">
        <v>250</v>
      </c>
      <c r="J10" s="4" t="s">
        <v>250</v>
      </c>
      <c r="K10" s="4">
        <v>2</v>
      </c>
      <c r="L10" s="51" t="s">
        <v>83</v>
      </c>
      <c r="M10" s="51" t="s">
        <v>382</v>
      </c>
    </row>
    <row r="11" spans="1:13" x14ac:dyDescent="0.35">
      <c r="A11" s="4">
        <v>1962</v>
      </c>
      <c r="B11" s="10">
        <v>1</v>
      </c>
      <c r="C11" s="4" t="s">
        <v>13</v>
      </c>
      <c r="D11" s="4" t="s">
        <v>13</v>
      </c>
      <c r="E11" s="4" t="str">
        <f t="shared" si="0"/>
        <v>NM</v>
      </c>
      <c r="F11" s="7">
        <f>18/23*100</f>
        <v>78.260869565217391</v>
      </c>
      <c r="G11" s="4" t="s">
        <v>250</v>
      </c>
      <c r="H11" s="4" t="s">
        <v>250</v>
      </c>
      <c r="I11" s="4" t="s">
        <v>250</v>
      </c>
      <c r="J11" s="4" t="s">
        <v>250</v>
      </c>
      <c r="K11" s="4">
        <v>2</v>
      </c>
      <c r="L11" s="53" t="s">
        <v>105</v>
      </c>
      <c r="M11" s="53" t="s">
        <v>381</v>
      </c>
    </row>
    <row r="12" spans="1:13" x14ac:dyDescent="0.35">
      <c r="A12" s="4">
        <v>1966</v>
      </c>
      <c r="B12" s="10">
        <v>2</v>
      </c>
      <c r="C12" s="4" t="s">
        <v>15</v>
      </c>
      <c r="D12" s="4" t="s">
        <v>67</v>
      </c>
      <c r="E12" s="4" t="str">
        <f t="shared" si="0"/>
        <v>NM</v>
      </c>
      <c r="F12" s="7">
        <v>70</v>
      </c>
      <c r="G12" s="7">
        <v>40.799999999999997</v>
      </c>
      <c r="H12" s="9" t="s">
        <v>258</v>
      </c>
      <c r="I12" s="4">
        <v>1</v>
      </c>
      <c r="J12" s="4" t="s">
        <v>250</v>
      </c>
      <c r="K12" s="4">
        <v>2</v>
      </c>
      <c r="L12" s="51" t="s">
        <v>104</v>
      </c>
      <c r="M12" s="51" t="s">
        <v>382</v>
      </c>
    </row>
    <row r="13" spans="1:13" x14ac:dyDescent="0.35">
      <c r="A13" s="4">
        <v>1966</v>
      </c>
      <c r="B13" s="10">
        <v>2</v>
      </c>
      <c r="C13" s="4" t="s">
        <v>15</v>
      </c>
      <c r="D13" s="4" t="s">
        <v>67</v>
      </c>
      <c r="E13" s="4" t="str">
        <f t="shared" si="0"/>
        <v>NM</v>
      </c>
      <c r="F13" s="7">
        <v>30</v>
      </c>
      <c r="G13" s="7">
        <v>50.8</v>
      </c>
      <c r="H13" s="9" t="s">
        <v>68</v>
      </c>
      <c r="I13" s="4">
        <v>4</v>
      </c>
      <c r="J13" s="4" t="s">
        <v>250</v>
      </c>
      <c r="K13" s="4">
        <v>2</v>
      </c>
      <c r="L13" s="52" t="s">
        <v>94</v>
      </c>
      <c r="M13" s="52" t="s">
        <v>383</v>
      </c>
    </row>
    <row r="14" spans="1:13" x14ac:dyDescent="0.35">
      <c r="A14" s="4">
        <v>1971</v>
      </c>
      <c r="B14" s="10">
        <v>1</v>
      </c>
      <c r="C14" s="4" t="s">
        <v>14</v>
      </c>
      <c r="D14" s="4" t="s">
        <v>75</v>
      </c>
      <c r="E14" s="4" t="str">
        <f t="shared" si="0"/>
        <v>NM</v>
      </c>
      <c r="F14" s="7">
        <v>61.9</v>
      </c>
      <c r="G14" s="4" t="s">
        <v>250</v>
      </c>
      <c r="H14" s="4" t="s">
        <v>250</v>
      </c>
      <c r="I14" s="4" t="s">
        <v>250</v>
      </c>
      <c r="J14" s="4" t="s">
        <v>250</v>
      </c>
      <c r="K14" s="4">
        <v>2</v>
      </c>
      <c r="L14" s="53" t="s">
        <v>100</v>
      </c>
      <c r="M14" s="53" t="s">
        <v>381</v>
      </c>
    </row>
    <row r="15" spans="1:13" x14ac:dyDescent="0.35">
      <c r="A15" s="4">
        <v>1975</v>
      </c>
      <c r="B15" s="10">
        <v>2</v>
      </c>
      <c r="C15" s="4" t="s">
        <v>16</v>
      </c>
      <c r="D15" s="4" t="s">
        <v>73</v>
      </c>
      <c r="E15" s="4" t="str">
        <f t="shared" si="0"/>
        <v>NM</v>
      </c>
      <c r="F15" s="7">
        <v>100</v>
      </c>
      <c r="G15" s="4" t="s">
        <v>250</v>
      </c>
      <c r="H15" s="4" t="s">
        <v>250</v>
      </c>
      <c r="I15" s="4" t="s">
        <v>250</v>
      </c>
      <c r="J15" s="4" t="s">
        <v>250</v>
      </c>
      <c r="K15" s="4">
        <v>2</v>
      </c>
      <c r="L15" s="51" t="s">
        <v>98</v>
      </c>
      <c r="M15" s="51" t="s">
        <v>382</v>
      </c>
    </row>
    <row r="16" spans="1:13" x14ac:dyDescent="0.35">
      <c r="A16" s="4">
        <v>1975</v>
      </c>
      <c r="B16" s="10">
        <v>2</v>
      </c>
      <c r="C16" s="4" t="s">
        <v>16</v>
      </c>
      <c r="D16" s="4" t="s">
        <v>73</v>
      </c>
      <c r="E16" s="4" t="str">
        <f t="shared" si="0"/>
        <v>NM</v>
      </c>
      <c r="F16" s="7" t="s">
        <v>250</v>
      </c>
      <c r="G16" s="4" t="s">
        <v>250</v>
      </c>
      <c r="H16" s="4" t="s">
        <v>250</v>
      </c>
      <c r="I16" s="4" t="s">
        <v>250</v>
      </c>
      <c r="J16" s="4" t="s">
        <v>250</v>
      </c>
      <c r="K16" s="4">
        <v>2</v>
      </c>
      <c r="L16" s="52" t="s">
        <v>99</v>
      </c>
      <c r="M16" s="52" t="s">
        <v>383</v>
      </c>
    </row>
    <row r="17" spans="1:13" x14ac:dyDescent="0.35">
      <c r="A17" s="4">
        <v>1976</v>
      </c>
      <c r="B17" s="10">
        <v>1</v>
      </c>
      <c r="C17" s="4" t="s">
        <v>17</v>
      </c>
      <c r="D17" s="4" t="s">
        <v>75</v>
      </c>
      <c r="E17" s="4" t="str">
        <f t="shared" si="0"/>
        <v>NM</v>
      </c>
      <c r="F17" s="7">
        <v>55</v>
      </c>
      <c r="G17" s="4" t="s">
        <v>250</v>
      </c>
      <c r="H17" s="4" t="s">
        <v>250</v>
      </c>
      <c r="I17" s="4" t="s">
        <v>250</v>
      </c>
      <c r="J17" s="4">
        <v>2</v>
      </c>
      <c r="K17" s="4">
        <v>3</v>
      </c>
      <c r="L17" s="51" t="s">
        <v>107</v>
      </c>
      <c r="M17" s="51" t="s">
        <v>382</v>
      </c>
    </row>
    <row r="18" spans="1:13" x14ac:dyDescent="0.35">
      <c r="A18" s="4">
        <v>1976</v>
      </c>
      <c r="B18" s="10">
        <v>1</v>
      </c>
      <c r="C18" s="4" t="s">
        <v>17</v>
      </c>
      <c r="D18" s="4" t="s">
        <v>75</v>
      </c>
      <c r="E18" s="4" t="str">
        <f t="shared" si="0"/>
        <v>NM</v>
      </c>
      <c r="F18" s="7">
        <v>55</v>
      </c>
      <c r="G18" s="4" t="s">
        <v>250</v>
      </c>
      <c r="H18" s="4" t="s">
        <v>250</v>
      </c>
      <c r="I18" s="4" t="s">
        <v>250</v>
      </c>
      <c r="J18" s="4">
        <v>2</v>
      </c>
      <c r="K18" s="4">
        <v>2</v>
      </c>
      <c r="L18" s="51" t="s">
        <v>62</v>
      </c>
      <c r="M18" s="51" t="s">
        <v>382</v>
      </c>
    </row>
    <row r="19" spans="1:13" x14ac:dyDescent="0.35">
      <c r="A19" s="4">
        <v>1976</v>
      </c>
      <c r="B19" s="10">
        <v>1</v>
      </c>
      <c r="C19" s="4" t="s">
        <v>17</v>
      </c>
      <c r="D19" s="4" t="s">
        <v>75</v>
      </c>
      <c r="E19" s="4" t="str">
        <f t="shared" si="0"/>
        <v>NM</v>
      </c>
      <c r="F19" s="7">
        <v>33.340000000000003</v>
      </c>
      <c r="G19" s="4" t="s">
        <v>250</v>
      </c>
      <c r="H19" s="4" t="s">
        <v>250</v>
      </c>
      <c r="I19" s="4" t="s">
        <v>250</v>
      </c>
      <c r="J19" s="4">
        <v>2</v>
      </c>
      <c r="K19" s="4">
        <v>1</v>
      </c>
      <c r="L19" s="51" t="s">
        <v>127</v>
      </c>
      <c r="M19" s="51" t="s">
        <v>382</v>
      </c>
    </row>
    <row r="20" spans="1:13" x14ac:dyDescent="0.35">
      <c r="A20" s="4">
        <v>1977</v>
      </c>
      <c r="B20" s="10">
        <v>2</v>
      </c>
      <c r="C20" s="4" t="s">
        <v>18</v>
      </c>
      <c r="D20" s="4" t="s">
        <v>73</v>
      </c>
      <c r="E20" s="4" t="str">
        <f t="shared" si="0"/>
        <v>NM</v>
      </c>
      <c r="F20" s="7" t="s">
        <v>250</v>
      </c>
      <c r="G20" s="7">
        <f>((60+((5/9)*100))/2)</f>
        <v>57.777777777777779</v>
      </c>
      <c r="H20" s="4" t="s">
        <v>78</v>
      </c>
      <c r="I20" s="4" t="s">
        <v>81</v>
      </c>
      <c r="J20" s="4" t="s">
        <v>250</v>
      </c>
      <c r="K20" s="4">
        <v>2</v>
      </c>
      <c r="L20" s="52" t="s">
        <v>116</v>
      </c>
      <c r="M20" s="52" t="s">
        <v>383</v>
      </c>
    </row>
    <row r="21" spans="1:13" x14ac:dyDescent="0.35">
      <c r="A21" s="4">
        <v>1977</v>
      </c>
      <c r="B21" s="10">
        <v>2</v>
      </c>
      <c r="C21" s="4" t="s">
        <v>18</v>
      </c>
      <c r="D21" s="4" t="s">
        <v>73</v>
      </c>
      <c r="E21" s="4" t="str">
        <f t="shared" si="0"/>
        <v>NM</v>
      </c>
      <c r="F21" s="7" t="s">
        <v>250</v>
      </c>
      <c r="G21" s="7">
        <v>36.36</v>
      </c>
      <c r="H21" s="4" t="s">
        <v>80</v>
      </c>
      <c r="I21" s="4" t="s">
        <v>81</v>
      </c>
      <c r="J21" s="4" t="s">
        <v>250</v>
      </c>
      <c r="K21" s="4">
        <v>2</v>
      </c>
      <c r="L21" s="51" t="s">
        <v>125</v>
      </c>
      <c r="M21" s="51" t="s">
        <v>382</v>
      </c>
    </row>
    <row r="22" spans="1:13" x14ac:dyDescent="0.35">
      <c r="A22" s="4">
        <v>1979</v>
      </c>
      <c r="B22" s="10">
        <v>2</v>
      </c>
      <c r="C22" s="4" t="s">
        <v>19</v>
      </c>
      <c r="D22" s="4" t="s">
        <v>83</v>
      </c>
      <c r="E22" s="4" t="str">
        <f t="shared" si="0"/>
        <v>M</v>
      </c>
      <c r="F22" s="7">
        <v>55.56</v>
      </c>
      <c r="G22" s="7">
        <v>50</v>
      </c>
      <c r="H22" s="4" t="s">
        <v>250</v>
      </c>
      <c r="I22" s="4" t="s">
        <v>250</v>
      </c>
      <c r="J22" s="4" t="s">
        <v>250</v>
      </c>
      <c r="K22" s="4">
        <v>2</v>
      </c>
      <c r="L22" s="52" t="s">
        <v>119</v>
      </c>
      <c r="M22" s="52" t="s">
        <v>383</v>
      </c>
    </row>
    <row r="23" spans="1:13" x14ac:dyDescent="0.35">
      <c r="A23" s="4">
        <v>1981</v>
      </c>
      <c r="B23" s="10">
        <v>2</v>
      </c>
      <c r="C23" s="4" t="s">
        <v>20</v>
      </c>
      <c r="D23" s="4" t="s">
        <v>105</v>
      </c>
      <c r="E23" s="4" t="str">
        <f t="shared" si="0"/>
        <v>M</v>
      </c>
      <c r="F23" s="7">
        <v>98.96</v>
      </c>
      <c r="G23" s="4" t="s">
        <v>250</v>
      </c>
      <c r="H23" s="4" t="s">
        <v>85</v>
      </c>
      <c r="I23" s="4">
        <v>1</v>
      </c>
      <c r="J23" s="4" t="s">
        <v>250</v>
      </c>
      <c r="K23" s="4">
        <v>2</v>
      </c>
      <c r="L23" s="51" t="s">
        <v>128</v>
      </c>
      <c r="M23" s="51" t="s">
        <v>382</v>
      </c>
    </row>
    <row r="24" spans="1:13" x14ac:dyDescent="0.35">
      <c r="A24" s="4">
        <v>1981</v>
      </c>
      <c r="B24" s="10">
        <v>2</v>
      </c>
      <c r="C24" s="4" t="s">
        <v>20</v>
      </c>
      <c r="D24" s="4" t="s">
        <v>105</v>
      </c>
      <c r="E24" s="4" t="str">
        <f t="shared" si="0"/>
        <v>M</v>
      </c>
      <c r="F24" s="7">
        <v>98.95</v>
      </c>
      <c r="G24" s="7">
        <v>37.5</v>
      </c>
      <c r="H24" s="4" t="s">
        <v>198</v>
      </c>
      <c r="I24" s="4">
        <v>3</v>
      </c>
      <c r="J24" s="4" t="s">
        <v>250</v>
      </c>
      <c r="K24" s="4">
        <v>2</v>
      </c>
      <c r="L24" s="52" t="s">
        <v>126</v>
      </c>
      <c r="M24" s="52" t="s">
        <v>383</v>
      </c>
    </row>
    <row r="25" spans="1:13" x14ac:dyDescent="0.35">
      <c r="A25" s="4">
        <v>1981</v>
      </c>
      <c r="B25" s="10">
        <v>2</v>
      </c>
      <c r="C25" s="4" t="s">
        <v>20</v>
      </c>
      <c r="D25" s="4" t="s">
        <v>105</v>
      </c>
      <c r="E25" s="4" t="str">
        <f t="shared" si="0"/>
        <v>M</v>
      </c>
      <c r="F25" s="7">
        <v>98.81</v>
      </c>
      <c r="G25" s="7">
        <v>37.5</v>
      </c>
      <c r="H25" s="4" t="s">
        <v>78</v>
      </c>
      <c r="I25" s="4">
        <v>2</v>
      </c>
      <c r="J25" s="4" t="s">
        <v>250</v>
      </c>
      <c r="K25" s="4">
        <v>2</v>
      </c>
      <c r="L25" s="51" t="s">
        <v>162</v>
      </c>
      <c r="M25" s="51" t="s">
        <v>382</v>
      </c>
    </row>
    <row r="26" spans="1:13" x14ac:dyDescent="0.35">
      <c r="A26" s="4">
        <v>1981</v>
      </c>
      <c r="B26" s="10">
        <v>2</v>
      </c>
      <c r="C26" s="4" t="s">
        <v>20</v>
      </c>
      <c r="D26" s="4" t="s">
        <v>105</v>
      </c>
      <c r="E26" s="4" t="str">
        <f t="shared" si="0"/>
        <v>M</v>
      </c>
      <c r="F26" s="7">
        <v>99.52</v>
      </c>
      <c r="G26" s="7">
        <v>25</v>
      </c>
      <c r="H26" s="4" t="s">
        <v>86</v>
      </c>
      <c r="I26" s="4">
        <v>1</v>
      </c>
      <c r="J26" s="4" t="s">
        <v>250</v>
      </c>
      <c r="K26" s="4">
        <v>2</v>
      </c>
      <c r="L26" s="51" t="s">
        <v>384</v>
      </c>
      <c r="M26" s="51" t="s">
        <v>382</v>
      </c>
    </row>
    <row r="27" spans="1:13" x14ac:dyDescent="0.35">
      <c r="A27" s="4">
        <v>1984</v>
      </c>
      <c r="B27" s="10">
        <v>2</v>
      </c>
      <c r="C27" s="4" t="s">
        <v>21</v>
      </c>
      <c r="D27" s="4" t="s">
        <v>105</v>
      </c>
      <c r="E27" s="4" t="str">
        <f t="shared" si="0"/>
        <v>NM</v>
      </c>
      <c r="F27" s="7" t="s">
        <v>250</v>
      </c>
      <c r="G27" s="7">
        <f>((7.8-7.6)/7.8)*100</f>
        <v>2.5641025641025665</v>
      </c>
      <c r="H27" s="4" t="s">
        <v>250</v>
      </c>
      <c r="I27" s="4" t="s">
        <v>250</v>
      </c>
      <c r="J27" s="4" t="s">
        <v>250</v>
      </c>
      <c r="K27" s="4">
        <v>1</v>
      </c>
      <c r="L27" s="52" t="s">
        <v>130</v>
      </c>
      <c r="M27" s="52" t="s">
        <v>383</v>
      </c>
    </row>
    <row r="28" spans="1:13" x14ac:dyDescent="0.35">
      <c r="A28" s="4">
        <v>1993</v>
      </c>
      <c r="B28" s="10">
        <v>2</v>
      </c>
      <c r="C28" s="4" t="s">
        <v>0</v>
      </c>
      <c r="D28" s="4" t="s">
        <v>104</v>
      </c>
      <c r="E28" s="4" t="str">
        <f t="shared" si="0"/>
        <v>NM</v>
      </c>
      <c r="F28" s="7" t="s">
        <v>250</v>
      </c>
      <c r="G28" s="7">
        <f>((7-4.29)/7)*100</f>
        <v>38.714285714285715</v>
      </c>
      <c r="H28" s="4" t="s">
        <v>250</v>
      </c>
      <c r="I28" s="4" t="s">
        <v>250</v>
      </c>
      <c r="J28" s="4" t="s">
        <v>250</v>
      </c>
      <c r="K28" s="4">
        <v>2</v>
      </c>
      <c r="L28" s="52" t="s">
        <v>385</v>
      </c>
      <c r="M28" s="52" t="s">
        <v>383</v>
      </c>
    </row>
    <row r="29" spans="1:13" x14ac:dyDescent="0.35">
      <c r="A29" s="4">
        <v>1993</v>
      </c>
      <c r="B29" s="10">
        <v>2</v>
      </c>
      <c r="C29" s="4" t="s">
        <v>0</v>
      </c>
      <c r="D29" s="4" t="s">
        <v>104</v>
      </c>
      <c r="E29" s="4" t="str">
        <f t="shared" si="0"/>
        <v>SM</v>
      </c>
      <c r="F29" s="7" t="s">
        <v>250</v>
      </c>
      <c r="G29" s="7">
        <f>((7-4)/7*100)</f>
        <v>42.857142857142854</v>
      </c>
      <c r="H29" s="4" t="s">
        <v>250</v>
      </c>
      <c r="I29" s="4" t="s">
        <v>250</v>
      </c>
      <c r="J29" s="4" t="s">
        <v>250</v>
      </c>
      <c r="K29" s="4">
        <v>2</v>
      </c>
      <c r="L29" s="53" t="s">
        <v>139</v>
      </c>
      <c r="M29" s="53" t="s">
        <v>381</v>
      </c>
    </row>
    <row r="30" spans="1:13" x14ac:dyDescent="0.35">
      <c r="A30" s="4">
        <v>1993</v>
      </c>
      <c r="B30" s="10">
        <v>2</v>
      </c>
      <c r="C30" s="4" t="s">
        <v>92</v>
      </c>
      <c r="D30" s="4" t="s">
        <v>94</v>
      </c>
      <c r="E30" s="4" t="str">
        <f t="shared" si="0"/>
        <v>SM</v>
      </c>
      <c r="F30" s="7">
        <v>99.85</v>
      </c>
      <c r="G30" s="7">
        <v>0</v>
      </c>
      <c r="H30" s="4" t="s">
        <v>250</v>
      </c>
      <c r="I30" s="4" t="s">
        <v>250</v>
      </c>
      <c r="J30" s="4" t="s">
        <v>250</v>
      </c>
      <c r="K30" s="4">
        <v>3</v>
      </c>
      <c r="L30" s="53" t="s">
        <v>142</v>
      </c>
      <c r="M30" s="53" t="s">
        <v>381</v>
      </c>
    </row>
    <row r="31" spans="1:13" x14ac:dyDescent="0.35">
      <c r="A31" s="4">
        <v>1993</v>
      </c>
      <c r="B31" s="10">
        <v>2</v>
      </c>
      <c r="C31" s="4" t="s">
        <v>92</v>
      </c>
      <c r="D31" s="4" t="s">
        <v>94</v>
      </c>
      <c r="E31" s="4" t="str">
        <f t="shared" si="0"/>
        <v>SM</v>
      </c>
      <c r="F31" s="7">
        <v>99.87</v>
      </c>
      <c r="G31" s="4">
        <v>11.44</v>
      </c>
      <c r="H31" s="4" t="s">
        <v>250</v>
      </c>
      <c r="I31" s="4" t="s">
        <v>250</v>
      </c>
      <c r="J31" s="4" t="s">
        <v>250</v>
      </c>
      <c r="K31" s="4">
        <v>2</v>
      </c>
      <c r="L31" s="53" t="s">
        <v>143</v>
      </c>
      <c r="M31" s="53" t="s">
        <v>381</v>
      </c>
    </row>
    <row r="32" spans="1:13" x14ac:dyDescent="0.35">
      <c r="A32" s="4">
        <v>1993</v>
      </c>
      <c r="B32" s="10">
        <v>2</v>
      </c>
      <c r="C32" s="4" t="s">
        <v>92</v>
      </c>
      <c r="D32" s="4" t="s">
        <v>94</v>
      </c>
      <c r="E32" s="4" t="str">
        <f t="shared" si="0"/>
        <v>M</v>
      </c>
      <c r="F32" s="7">
        <v>99.77</v>
      </c>
      <c r="G32" s="4">
        <v>47.78</v>
      </c>
      <c r="H32" s="4" t="s">
        <v>250</v>
      </c>
      <c r="I32" s="4" t="s">
        <v>250</v>
      </c>
      <c r="J32" s="4" t="s">
        <v>250</v>
      </c>
      <c r="K32" s="4">
        <v>1</v>
      </c>
      <c r="L32" s="53" t="s">
        <v>148</v>
      </c>
      <c r="M32" s="53" t="s">
        <v>381</v>
      </c>
    </row>
    <row r="33" spans="1:13" x14ac:dyDescent="0.35">
      <c r="A33" s="4">
        <v>2000</v>
      </c>
      <c r="B33" s="10">
        <v>2</v>
      </c>
      <c r="C33" s="4" t="s">
        <v>22</v>
      </c>
      <c r="D33" s="4" t="s">
        <v>100</v>
      </c>
      <c r="E33" s="4" t="str">
        <f t="shared" si="0"/>
        <v>NM</v>
      </c>
      <c r="F33" s="7">
        <f>100-43.8</f>
        <v>56.2</v>
      </c>
      <c r="G33" s="7">
        <f>((15-8.5)/15)*100</f>
        <v>43.333333333333336</v>
      </c>
      <c r="H33" s="4" t="s">
        <v>101</v>
      </c>
      <c r="I33" s="4">
        <v>1</v>
      </c>
      <c r="J33" s="4">
        <v>1</v>
      </c>
      <c r="K33" s="4">
        <v>2</v>
      </c>
      <c r="L33" s="51" t="s">
        <v>153</v>
      </c>
      <c r="M33" s="51" t="s">
        <v>382</v>
      </c>
    </row>
    <row r="34" spans="1:13" x14ac:dyDescent="0.35">
      <c r="A34" s="4">
        <v>2000</v>
      </c>
      <c r="B34" s="10">
        <v>2</v>
      </c>
      <c r="C34" s="4" t="s">
        <v>22</v>
      </c>
      <c r="D34" s="4" t="s">
        <v>98</v>
      </c>
      <c r="E34" s="4" t="str">
        <f t="shared" si="0"/>
        <v>SM</v>
      </c>
      <c r="F34" s="7">
        <f>100-3</f>
        <v>97</v>
      </c>
      <c r="G34" s="4" t="s">
        <v>250</v>
      </c>
      <c r="H34" s="4" t="s">
        <v>101</v>
      </c>
      <c r="I34" s="4">
        <v>1</v>
      </c>
      <c r="J34" s="4">
        <v>1</v>
      </c>
      <c r="K34" s="4">
        <v>2</v>
      </c>
      <c r="L34" s="51" t="s">
        <v>157</v>
      </c>
      <c r="M34" s="51" t="s">
        <v>382</v>
      </c>
    </row>
    <row r="35" spans="1:13" x14ac:dyDescent="0.35">
      <c r="A35" s="4">
        <v>2000</v>
      </c>
      <c r="B35" s="10">
        <v>2</v>
      </c>
      <c r="C35" s="4" t="s">
        <v>22</v>
      </c>
      <c r="D35" s="4" t="s">
        <v>99</v>
      </c>
      <c r="E35" s="4" t="str">
        <f t="shared" si="0"/>
        <v>NM</v>
      </c>
      <c r="F35" s="7">
        <f>100-19.4</f>
        <v>80.599999999999994</v>
      </c>
      <c r="G35" s="7">
        <f>+((15-10)/15)*100</f>
        <v>33.333333333333329</v>
      </c>
      <c r="H35" s="4" t="s">
        <v>101</v>
      </c>
      <c r="I35" s="4">
        <v>1</v>
      </c>
      <c r="J35" s="4">
        <v>1</v>
      </c>
      <c r="K35" s="4">
        <v>2</v>
      </c>
      <c r="L35" s="51" t="s">
        <v>158</v>
      </c>
      <c r="M35" s="51" t="s">
        <v>382</v>
      </c>
    </row>
    <row r="36" spans="1:13" x14ac:dyDescent="0.35">
      <c r="A36" s="4">
        <v>2000</v>
      </c>
      <c r="B36" s="10">
        <v>2</v>
      </c>
      <c r="C36" s="4" t="s">
        <v>22</v>
      </c>
      <c r="D36" s="4" t="s">
        <v>73</v>
      </c>
      <c r="E36" s="4" t="str">
        <f t="shared" si="0"/>
        <v>M</v>
      </c>
      <c r="F36" s="7">
        <f>100-1.1</f>
        <v>98.9</v>
      </c>
      <c r="G36" s="7">
        <f>+((15-9)/15)*100</f>
        <v>40</v>
      </c>
      <c r="H36" s="4" t="s">
        <v>101</v>
      </c>
      <c r="I36" s="4">
        <v>1</v>
      </c>
      <c r="J36" s="4">
        <v>1</v>
      </c>
      <c r="K36" s="4">
        <v>2</v>
      </c>
      <c r="L36" s="51" t="s">
        <v>159</v>
      </c>
      <c r="M36" s="51" t="s">
        <v>382</v>
      </c>
    </row>
    <row r="37" spans="1:13" x14ac:dyDescent="0.35">
      <c r="A37" s="4">
        <v>2000</v>
      </c>
      <c r="B37" s="10">
        <v>2</v>
      </c>
      <c r="C37" s="4" t="s">
        <v>22</v>
      </c>
      <c r="D37" s="4" t="s">
        <v>100</v>
      </c>
      <c r="E37" s="4" t="str">
        <f t="shared" si="0"/>
        <v>NM</v>
      </c>
      <c r="F37" s="7">
        <f>100-0.4</f>
        <v>99.6</v>
      </c>
      <c r="G37" s="7">
        <f>+((18-10)/18)*100</f>
        <v>44.444444444444443</v>
      </c>
      <c r="H37" s="4" t="s">
        <v>102</v>
      </c>
      <c r="I37" s="4">
        <v>2</v>
      </c>
      <c r="J37" s="4">
        <v>3</v>
      </c>
      <c r="K37" s="4">
        <v>2</v>
      </c>
      <c r="L37" s="51" t="s">
        <v>156</v>
      </c>
      <c r="M37" s="51" t="s">
        <v>382</v>
      </c>
    </row>
    <row r="38" spans="1:13" x14ac:dyDescent="0.35">
      <c r="A38" s="4">
        <v>2000</v>
      </c>
      <c r="B38" s="10">
        <v>2</v>
      </c>
      <c r="C38" s="4" t="s">
        <v>22</v>
      </c>
      <c r="D38" s="4" t="s">
        <v>73</v>
      </c>
      <c r="E38" s="4" t="str">
        <f t="shared" si="0"/>
        <v>SM</v>
      </c>
      <c r="F38" s="7">
        <f>100-0.3</f>
        <v>99.7</v>
      </c>
      <c r="G38" s="7">
        <f>+((18-10)/18)*100</f>
        <v>44.444444444444443</v>
      </c>
      <c r="H38" s="4" t="s">
        <v>102</v>
      </c>
      <c r="I38" s="4">
        <v>2</v>
      </c>
      <c r="J38" s="4">
        <v>3</v>
      </c>
      <c r="K38" s="4">
        <v>2</v>
      </c>
      <c r="L38" s="52" t="s">
        <v>154</v>
      </c>
      <c r="M38" s="52" t="s">
        <v>383</v>
      </c>
    </row>
    <row r="39" spans="1:13" x14ac:dyDescent="0.35">
      <c r="A39" s="4">
        <v>2000</v>
      </c>
      <c r="B39" s="10">
        <v>2</v>
      </c>
      <c r="C39" s="4" t="s">
        <v>22</v>
      </c>
      <c r="D39" s="4" t="s">
        <v>99</v>
      </c>
      <c r="E39" s="4" t="str">
        <f t="shared" si="0"/>
        <v>SM</v>
      </c>
      <c r="F39" s="7">
        <f>100-0.1</f>
        <v>99.9</v>
      </c>
      <c r="G39" s="7">
        <f>+((18-10)/18)*100</f>
        <v>44.444444444444443</v>
      </c>
      <c r="H39" s="4" t="s">
        <v>102</v>
      </c>
      <c r="I39" s="4">
        <v>2</v>
      </c>
      <c r="J39" s="4">
        <v>3</v>
      </c>
      <c r="K39" s="4">
        <v>2</v>
      </c>
      <c r="L39" s="51" t="s">
        <v>171</v>
      </c>
      <c r="M39" s="51" t="s">
        <v>382</v>
      </c>
    </row>
    <row r="40" spans="1:13" x14ac:dyDescent="0.35">
      <c r="A40" s="4">
        <v>2000</v>
      </c>
      <c r="B40" s="10">
        <v>2</v>
      </c>
      <c r="C40" s="4" t="s">
        <v>22</v>
      </c>
      <c r="D40" s="4" t="s">
        <v>99</v>
      </c>
      <c r="E40" s="4" t="str">
        <f t="shared" si="0"/>
        <v>NM</v>
      </c>
      <c r="F40" s="7">
        <f>100-0.8</f>
        <v>99.2</v>
      </c>
      <c r="G40" s="4">
        <v>27.27</v>
      </c>
      <c r="H40" s="4" t="s">
        <v>103</v>
      </c>
      <c r="I40" s="4">
        <v>3</v>
      </c>
      <c r="J40" s="4">
        <v>3</v>
      </c>
      <c r="K40" s="4">
        <v>2</v>
      </c>
      <c r="L40" s="51" t="s">
        <v>87</v>
      </c>
      <c r="M40" s="51" t="s">
        <v>382</v>
      </c>
    </row>
    <row r="41" spans="1:13" x14ac:dyDescent="0.35">
      <c r="A41" s="4">
        <v>2000</v>
      </c>
      <c r="B41" s="10">
        <v>1</v>
      </c>
      <c r="C41" s="4" t="s">
        <v>23</v>
      </c>
      <c r="D41" s="4" t="s">
        <v>7</v>
      </c>
      <c r="E41" s="4" t="str">
        <f t="shared" si="0"/>
        <v>NM</v>
      </c>
      <c r="F41" s="7">
        <v>0</v>
      </c>
      <c r="G41" s="4" t="s">
        <v>250</v>
      </c>
      <c r="H41" s="4" t="s">
        <v>112</v>
      </c>
      <c r="I41" s="4">
        <v>1</v>
      </c>
      <c r="J41" s="4" t="s">
        <v>250</v>
      </c>
      <c r="K41" s="4">
        <v>2</v>
      </c>
      <c r="L41" s="52" t="s">
        <v>172</v>
      </c>
      <c r="M41" s="52" t="s">
        <v>383</v>
      </c>
    </row>
    <row r="42" spans="1:13" x14ac:dyDescent="0.35">
      <c r="A42" s="4">
        <v>2000</v>
      </c>
      <c r="B42" s="10">
        <v>1</v>
      </c>
      <c r="C42" s="4" t="s">
        <v>23</v>
      </c>
      <c r="D42" s="4" t="s">
        <v>75</v>
      </c>
      <c r="E42" s="4" t="str">
        <f t="shared" si="0"/>
        <v>NM</v>
      </c>
      <c r="F42" s="7">
        <v>55.5</v>
      </c>
      <c r="G42" s="4" t="s">
        <v>250</v>
      </c>
      <c r="H42" s="4" t="s">
        <v>113</v>
      </c>
      <c r="I42" s="4">
        <v>2</v>
      </c>
      <c r="J42" s="4" t="s">
        <v>250</v>
      </c>
      <c r="K42" s="4">
        <v>2</v>
      </c>
      <c r="L42" s="51" t="s">
        <v>173</v>
      </c>
      <c r="M42" s="51" t="s">
        <v>382</v>
      </c>
    </row>
    <row r="43" spans="1:13" x14ac:dyDescent="0.35">
      <c r="A43" s="4">
        <v>2000</v>
      </c>
      <c r="B43" s="10">
        <v>1</v>
      </c>
      <c r="C43" s="4" t="s">
        <v>23</v>
      </c>
      <c r="D43" s="4" t="s">
        <v>107</v>
      </c>
      <c r="E43" s="4" t="str">
        <f t="shared" si="0"/>
        <v>NM</v>
      </c>
      <c r="F43" s="7">
        <v>55.5</v>
      </c>
      <c r="G43" s="4" t="s">
        <v>250</v>
      </c>
      <c r="H43" s="4" t="s">
        <v>112</v>
      </c>
      <c r="I43" s="4">
        <v>1</v>
      </c>
      <c r="J43" s="4" t="s">
        <v>250</v>
      </c>
      <c r="K43" s="4">
        <v>2</v>
      </c>
      <c r="L43" s="51" t="s">
        <v>174</v>
      </c>
      <c r="M43" s="51" t="s">
        <v>382</v>
      </c>
    </row>
    <row r="44" spans="1:13" x14ac:dyDescent="0.35">
      <c r="A44" s="4">
        <v>2000</v>
      </c>
      <c r="B44" s="10">
        <v>1</v>
      </c>
      <c r="C44" s="4" t="s">
        <v>23</v>
      </c>
      <c r="D44" s="4" t="s">
        <v>111</v>
      </c>
      <c r="E44" s="4" t="str">
        <f t="shared" si="0"/>
        <v>NM</v>
      </c>
      <c r="F44" s="7">
        <v>33.299999999999997</v>
      </c>
      <c r="G44" s="4" t="s">
        <v>250</v>
      </c>
      <c r="H44" s="4" t="s">
        <v>113</v>
      </c>
      <c r="I44" s="4">
        <v>2</v>
      </c>
      <c r="J44" s="4" t="s">
        <v>250</v>
      </c>
      <c r="K44" s="4">
        <v>2</v>
      </c>
      <c r="L44" s="51" t="s">
        <v>175</v>
      </c>
      <c r="M44" s="51" t="s">
        <v>382</v>
      </c>
    </row>
    <row r="45" spans="1:13" x14ac:dyDescent="0.35">
      <c r="A45" s="4">
        <v>2000</v>
      </c>
      <c r="B45" s="10">
        <v>1</v>
      </c>
      <c r="C45" s="4" t="s">
        <v>23</v>
      </c>
      <c r="D45" s="4" t="s">
        <v>106</v>
      </c>
      <c r="E45" s="4" t="str">
        <f t="shared" si="0"/>
        <v>NM</v>
      </c>
      <c r="F45" s="7">
        <v>44.4</v>
      </c>
      <c r="G45" s="4" t="s">
        <v>250</v>
      </c>
      <c r="H45" s="4" t="s">
        <v>112</v>
      </c>
      <c r="I45" s="4">
        <v>1</v>
      </c>
      <c r="J45" s="4" t="s">
        <v>250</v>
      </c>
      <c r="K45" s="4">
        <v>2</v>
      </c>
      <c r="L45" s="52" t="s">
        <v>176</v>
      </c>
      <c r="M45" s="52" t="s">
        <v>383</v>
      </c>
    </row>
    <row r="46" spans="1:13" x14ac:dyDescent="0.35">
      <c r="A46" s="4">
        <v>2000</v>
      </c>
      <c r="B46" s="10">
        <v>1</v>
      </c>
      <c r="C46" s="4" t="s">
        <v>23</v>
      </c>
      <c r="D46" s="4" t="s">
        <v>62</v>
      </c>
      <c r="E46" s="4" t="str">
        <f t="shared" si="0"/>
        <v>NM</v>
      </c>
      <c r="F46" s="7">
        <v>0</v>
      </c>
      <c r="G46" s="4" t="s">
        <v>250</v>
      </c>
      <c r="H46" s="4" t="s">
        <v>113</v>
      </c>
      <c r="I46" s="4">
        <v>2</v>
      </c>
      <c r="J46" s="4" t="s">
        <v>250</v>
      </c>
      <c r="K46" s="4">
        <v>2</v>
      </c>
      <c r="L46" s="53" t="s">
        <v>197</v>
      </c>
      <c r="M46" s="53" t="s">
        <v>381</v>
      </c>
    </row>
    <row r="47" spans="1:13" x14ac:dyDescent="0.35">
      <c r="A47" s="4">
        <v>2000</v>
      </c>
      <c r="B47" s="10">
        <v>2</v>
      </c>
      <c r="C47" s="4" t="s">
        <v>23</v>
      </c>
      <c r="D47" s="4" t="s">
        <v>127</v>
      </c>
      <c r="E47" s="4" t="str">
        <f t="shared" si="0"/>
        <v>NM</v>
      </c>
      <c r="F47" s="7">
        <v>44.4</v>
      </c>
      <c r="G47" s="4" t="s">
        <v>250</v>
      </c>
      <c r="H47" s="4" t="s">
        <v>112</v>
      </c>
      <c r="I47" s="4">
        <v>1</v>
      </c>
      <c r="J47" s="4" t="s">
        <v>250</v>
      </c>
      <c r="K47" s="4">
        <v>2</v>
      </c>
      <c r="L47" s="51" t="s">
        <v>203</v>
      </c>
      <c r="M47" s="51" t="s">
        <v>382</v>
      </c>
    </row>
    <row r="48" spans="1:13" x14ac:dyDescent="0.35">
      <c r="A48" s="4">
        <v>2000</v>
      </c>
      <c r="B48" s="10">
        <v>2</v>
      </c>
      <c r="C48" s="4" t="s">
        <v>23</v>
      </c>
      <c r="D48" s="4" t="s">
        <v>127</v>
      </c>
      <c r="E48" s="4" t="str">
        <f t="shared" si="0"/>
        <v>NM</v>
      </c>
      <c r="F48" s="7">
        <v>66.599999999999994</v>
      </c>
      <c r="G48" s="4" t="s">
        <v>250</v>
      </c>
      <c r="H48" s="4" t="s">
        <v>113</v>
      </c>
      <c r="I48" s="4">
        <v>2</v>
      </c>
      <c r="J48" s="4" t="s">
        <v>250</v>
      </c>
      <c r="K48" s="4">
        <v>2</v>
      </c>
      <c r="L48" s="51" t="s">
        <v>202</v>
      </c>
      <c r="M48" s="51" t="s">
        <v>382</v>
      </c>
    </row>
    <row r="49" spans="1:13" x14ac:dyDescent="0.35">
      <c r="A49" s="4">
        <v>2000</v>
      </c>
      <c r="B49" s="10">
        <v>2</v>
      </c>
      <c r="C49" s="4" t="s">
        <v>23</v>
      </c>
      <c r="D49" s="4" t="s">
        <v>127</v>
      </c>
      <c r="E49" s="4" t="str">
        <f t="shared" si="0"/>
        <v>NM</v>
      </c>
      <c r="F49" s="7">
        <v>44.4</v>
      </c>
      <c r="G49" s="4" t="s">
        <v>250</v>
      </c>
      <c r="H49" s="4" t="s">
        <v>112</v>
      </c>
      <c r="I49" s="4">
        <v>1</v>
      </c>
      <c r="J49" s="4" t="s">
        <v>250</v>
      </c>
      <c r="K49" s="4">
        <v>2</v>
      </c>
      <c r="L49" s="51" t="s">
        <v>204</v>
      </c>
      <c r="M49" s="51" t="s">
        <v>382</v>
      </c>
    </row>
    <row r="50" spans="1:13" x14ac:dyDescent="0.35">
      <c r="A50" s="4">
        <v>2000</v>
      </c>
      <c r="B50" s="10">
        <v>2</v>
      </c>
      <c r="C50" s="4" t="s">
        <v>23</v>
      </c>
      <c r="D50" s="4" t="s">
        <v>127</v>
      </c>
      <c r="E50" s="4" t="str">
        <f t="shared" si="0"/>
        <v>NM</v>
      </c>
      <c r="F50" s="7">
        <v>55.5</v>
      </c>
      <c r="G50" s="4" t="s">
        <v>250</v>
      </c>
      <c r="H50" s="4" t="s">
        <v>113</v>
      </c>
      <c r="I50" s="4">
        <v>2</v>
      </c>
      <c r="J50" s="4" t="s">
        <v>250</v>
      </c>
      <c r="K50" s="4">
        <v>2</v>
      </c>
      <c r="L50" s="51" t="s">
        <v>205</v>
      </c>
      <c r="M50" s="51" t="s">
        <v>382</v>
      </c>
    </row>
    <row r="51" spans="1:13" x14ac:dyDescent="0.35">
      <c r="A51" s="4">
        <v>2000</v>
      </c>
      <c r="B51" s="10">
        <v>2</v>
      </c>
      <c r="C51" s="4" t="s">
        <v>23</v>
      </c>
      <c r="D51" s="4" t="s">
        <v>127</v>
      </c>
      <c r="E51" s="4" t="str">
        <f t="shared" si="0"/>
        <v>NM</v>
      </c>
      <c r="F51" s="7">
        <v>44.4</v>
      </c>
      <c r="G51" s="4" t="s">
        <v>250</v>
      </c>
      <c r="H51" s="4" t="s">
        <v>112</v>
      </c>
      <c r="I51" s="4">
        <v>1</v>
      </c>
      <c r="J51" s="4" t="s">
        <v>250</v>
      </c>
      <c r="K51" s="4">
        <v>2</v>
      </c>
      <c r="L51" s="53" t="s">
        <v>210</v>
      </c>
      <c r="M51" s="53" t="s">
        <v>381</v>
      </c>
    </row>
    <row r="52" spans="1:13" x14ac:dyDescent="0.35">
      <c r="A52" s="4">
        <v>2000</v>
      </c>
      <c r="B52" s="10">
        <v>2</v>
      </c>
      <c r="C52" s="4" t="s">
        <v>23</v>
      </c>
      <c r="D52" s="4" t="s">
        <v>127</v>
      </c>
      <c r="E52" s="4" t="str">
        <f t="shared" si="0"/>
        <v>NM</v>
      </c>
      <c r="F52" s="7">
        <v>77.7</v>
      </c>
      <c r="G52" s="4" t="s">
        <v>250</v>
      </c>
      <c r="H52" s="4" t="s">
        <v>113</v>
      </c>
      <c r="I52" s="4">
        <v>2</v>
      </c>
      <c r="J52" s="4" t="s">
        <v>250</v>
      </c>
      <c r="K52" s="4">
        <v>2</v>
      </c>
      <c r="L52" s="51" t="s">
        <v>222</v>
      </c>
      <c r="M52" s="51" t="s">
        <v>382</v>
      </c>
    </row>
    <row r="53" spans="1:13" x14ac:dyDescent="0.35">
      <c r="A53" s="4">
        <v>2000</v>
      </c>
      <c r="B53" s="10">
        <v>2</v>
      </c>
      <c r="C53" s="4" t="s">
        <v>23</v>
      </c>
      <c r="D53" s="4" t="s">
        <v>127</v>
      </c>
      <c r="E53" s="4" t="str">
        <f t="shared" si="0"/>
        <v>NM</v>
      </c>
      <c r="F53" s="7">
        <v>33.299999999999997</v>
      </c>
      <c r="G53" s="4" t="s">
        <v>250</v>
      </c>
      <c r="H53" s="4" t="s">
        <v>112</v>
      </c>
      <c r="I53" s="4">
        <v>1</v>
      </c>
      <c r="J53" s="4" t="s">
        <v>250</v>
      </c>
      <c r="K53" s="4">
        <v>2</v>
      </c>
      <c r="L53" s="53" t="s">
        <v>223</v>
      </c>
      <c r="M53" s="53" t="s">
        <v>381</v>
      </c>
    </row>
    <row r="54" spans="1:13" x14ac:dyDescent="0.35">
      <c r="A54" s="4">
        <v>2001</v>
      </c>
      <c r="B54" s="10">
        <v>2</v>
      </c>
      <c r="C54" s="4" t="s">
        <v>24</v>
      </c>
      <c r="D54" s="4" t="s">
        <v>73</v>
      </c>
      <c r="E54" s="4" t="str">
        <f t="shared" si="0"/>
        <v>SM</v>
      </c>
      <c r="F54" s="7" t="s">
        <v>250</v>
      </c>
      <c r="G54" s="7">
        <v>0</v>
      </c>
      <c r="H54" s="4" t="s">
        <v>115</v>
      </c>
      <c r="I54" s="4">
        <v>1</v>
      </c>
      <c r="J54" s="4" t="s">
        <v>250</v>
      </c>
      <c r="K54" s="4">
        <v>1</v>
      </c>
      <c r="L54" s="53" t="s">
        <v>228</v>
      </c>
      <c r="M54" s="53" t="s">
        <v>381</v>
      </c>
    </row>
    <row r="55" spans="1:13" x14ac:dyDescent="0.35">
      <c r="A55" s="4">
        <v>2001</v>
      </c>
      <c r="B55" s="10">
        <v>2</v>
      </c>
      <c r="C55" s="4" t="s">
        <v>24</v>
      </c>
      <c r="D55" s="4" t="s">
        <v>99</v>
      </c>
      <c r="E55" s="4" t="str">
        <f t="shared" si="0"/>
        <v>SM</v>
      </c>
      <c r="F55" s="7" t="s">
        <v>250</v>
      </c>
      <c r="G55" s="7">
        <v>0</v>
      </c>
      <c r="H55" s="4" t="s">
        <v>115</v>
      </c>
      <c r="I55" s="4">
        <v>1</v>
      </c>
      <c r="J55" s="4" t="s">
        <v>250</v>
      </c>
      <c r="K55" s="4">
        <v>1</v>
      </c>
      <c r="L55" s="51" t="s">
        <v>229</v>
      </c>
      <c r="M55" s="51" t="s">
        <v>382</v>
      </c>
    </row>
    <row r="56" spans="1:13" x14ac:dyDescent="0.35">
      <c r="A56" s="4">
        <v>2001</v>
      </c>
      <c r="B56" s="10">
        <v>2</v>
      </c>
      <c r="C56" s="4" t="s">
        <v>24</v>
      </c>
      <c r="D56" s="4" t="s">
        <v>99</v>
      </c>
      <c r="E56" s="4" t="str">
        <f t="shared" si="0"/>
        <v>SM</v>
      </c>
      <c r="F56" s="7" t="s">
        <v>250</v>
      </c>
      <c r="G56" s="7">
        <f>+((8-6)/8)*100</f>
        <v>25</v>
      </c>
      <c r="H56" s="4" t="s">
        <v>115</v>
      </c>
      <c r="I56" s="4">
        <v>2</v>
      </c>
      <c r="J56" s="4" t="s">
        <v>250</v>
      </c>
      <c r="K56" s="4">
        <v>1</v>
      </c>
      <c r="L56" s="53" t="s">
        <v>233</v>
      </c>
      <c r="M56" s="53" t="s">
        <v>381</v>
      </c>
    </row>
    <row r="57" spans="1:13" x14ac:dyDescent="0.35">
      <c r="A57" s="4">
        <v>2001</v>
      </c>
      <c r="B57" s="10">
        <v>2</v>
      </c>
      <c r="C57" s="4" t="s">
        <v>24</v>
      </c>
      <c r="D57" s="4" t="s">
        <v>99</v>
      </c>
      <c r="E57" s="4" t="str">
        <f t="shared" si="0"/>
        <v>SM</v>
      </c>
      <c r="F57" s="7" t="s">
        <v>250</v>
      </c>
      <c r="G57" s="7">
        <f>+((8-5)/8)*100</f>
        <v>37.5</v>
      </c>
      <c r="H57" s="4" t="s">
        <v>115</v>
      </c>
      <c r="I57" s="4">
        <v>3</v>
      </c>
      <c r="J57" s="4" t="s">
        <v>250</v>
      </c>
      <c r="K57" s="4">
        <v>1</v>
      </c>
      <c r="L57" s="51" t="s">
        <v>232</v>
      </c>
      <c r="M57" s="51" t="s">
        <v>382</v>
      </c>
    </row>
    <row r="58" spans="1:13" x14ac:dyDescent="0.35">
      <c r="A58" s="4">
        <v>2001</v>
      </c>
      <c r="B58" s="10">
        <v>2</v>
      </c>
      <c r="C58" s="4" t="s">
        <v>24</v>
      </c>
      <c r="D58" s="4" t="s">
        <v>116</v>
      </c>
      <c r="E58" s="4" t="str">
        <f t="shared" si="0"/>
        <v>SM</v>
      </c>
      <c r="F58" s="7" t="s">
        <v>250</v>
      </c>
      <c r="G58" s="7">
        <f>+((8-7)/8)*100</f>
        <v>12.5</v>
      </c>
      <c r="H58" s="4" t="s">
        <v>115</v>
      </c>
      <c r="I58" s="4">
        <v>1</v>
      </c>
      <c r="J58" s="4" t="s">
        <v>250</v>
      </c>
      <c r="K58" s="4">
        <v>1</v>
      </c>
      <c r="L58" s="51" t="s">
        <v>237</v>
      </c>
      <c r="M58" s="51" t="s">
        <v>382</v>
      </c>
    </row>
    <row r="59" spans="1:13" x14ac:dyDescent="0.35">
      <c r="A59" s="4">
        <v>2001</v>
      </c>
      <c r="B59" s="10">
        <v>2</v>
      </c>
      <c r="C59" s="4" t="s">
        <v>24</v>
      </c>
      <c r="D59" s="4" t="s">
        <v>116</v>
      </c>
      <c r="E59" s="4" t="str">
        <f t="shared" si="0"/>
        <v>SM</v>
      </c>
      <c r="F59" s="7" t="s">
        <v>250</v>
      </c>
      <c r="G59" s="7">
        <f>+((8-6)/8)*100</f>
        <v>25</v>
      </c>
      <c r="H59" s="4" t="s">
        <v>115</v>
      </c>
      <c r="I59" s="4">
        <v>2</v>
      </c>
      <c r="J59" s="4" t="s">
        <v>250</v>
      </c>
      <c r="K59" s="4">
        <v>1</v>
      </c>
      <c r="L59" s="51" t="s">
        <v>236</v>
      </c>
      <c r="M59" s="51" t="s">
        <v>382</v>
      </c>
    </row>
    <row r="60" spans="1:13" x14ac:dyDescent="0.35">
      <c r="A60" s="4">
        <v>2001</v>
      </c>
      <c r="B60" s="10">
        <v>2</v>
      </c>
      <c r="C60" s="4" t="s">
        <v>24</v>
      </c>
      <c r="D60" s="4" t="s">
        <v>116</v>
      </c>
      <c r="E60" s="4" t="str">
        <f t="shared" si="0"/>
        <v>NM</v>
      </c>
      <c r="F60" s="7" t="s">
        <v>250</v>
      </c>
      <c r="G60" s="7">
        <f>+((8-4)/8)*100</f>
        <v>50</v>
      </c>
      <c r="H60" s="4" t="s">
        <v>115</v>
      </c>
      <c r="I60" s="4">
        <v>3</v>
      </c>
      <c r="J60" s="4" t="s">
        <v>250</v>
      </c>
      <c r="K60" s="4">
        <v>1</v>
      </c>
      <c r="L60" s="51" t="s">
        <v>246</v>
      </c>
      <c r="M60" s="51" t="s">
        <v>382</v>
      </c>
    </row>
    <row r="61" spans="1:13" x14ac:dyDescent="0.35">
      <c r="A61" s="4">
        <v>2001</v>
      </c>
      <c r="B61" s="10">
        <v>2</v>
      </c>
      <c r="C61" s="4" t="s">
        <v>24</v>
      </c>
      <c r="D61" s="4" t="s">
        <v>73</v>
      </c>
      <c r="E61" s="4" t="str">
        <f t="shared" si="0"/>
        <v>SM</v>
      </c>
      <c r="F61" s="7" t="s">
        <v>250</v>
      </c>
      <c r="G61" s="7">
        <v>0</v>
      </c>
      <c r="H61" s="4" t="s">
        <v>115</v>
      </c>
      <c r="I61" s="4">
        <v>1</v>
      </c>
      <c r="J61" s="4" t="s">
        <v>250</v>
      </c>
      <c r="K61" s="4">
        <v>2</v>
      </c>
    </row>
    <row r="62" spans="1:13" x14ac:dyDescent="0.35">
      <c r="A62" s="4">
        <v>2001</v>
      </c>
      <c r="B62" s="10">
        <v>2</v>
      </c>
      <c r="C62" s="4" t="s">
        <v>24</v>
      </c>
      <c r="D62" s="4" t="s">
        <v>99</v>
      </c>
      <c r="E62" s="4" t="str">
        <f t="shared" si="0"/>
        <v>SM</v>
      </c>
      <c r="F62" s="7" t="s">
        <v>250</v>
      </c>
      <c r="G62" s="7">
        <v>0</v>
      </c>
      <c r="H62" s="4" t="s">
        <v>115</v>
      </c>
      <c r="I62" s="4">
        <v>1</v>
      </c>
      <c r="J62" s="4" t="s">
        <v>250</v>
      </c>
      <c r="K62" s="4">
        <v>2</v>
      </c>
    </row>
    <row r="63" spans="1:13" x14ac:dyDescent="0.35">
      <c r="A63" s="4">
        <v>2001</v>
      </c>
      <c r="B63" s="10">
        <v>2</v>
      </c>
      <c r="C63" s="4" t="s">
        <v>24</v>
      </c>
      <c r="D63" s="4" t="s">
        <v>99</v>
      </c>
      <c r="E63" s="4" t="str">
        <f t="shared" si="0"/>
        <v>SM</v>
      </c>
      <c r="F63" s="7" t="s">
        <v>250</v>
      </c>
      <c r="G63" s="7">
        <f>+((8-6)/8)*100</f>
        <v>25</v>
      </c>
      <c r="H63" s="4" t="s">
        <v>115</v>
      </c>
      <c r="I63" s="4">
        <v>2</v>
      </c>
      <c r="J63" s="4" t="s">
        <v>250</v>
      </c>
      <c r="K63" s="4">
        <v>2</v>
      </c>
    </row>
    <row r="64" spans="1:13" x14ac:dyDescent="0.35">
      <c r="A64" s="4">
        <v>2001</v>
      </c>
      <c r="B64" s="10">
        <v>2</v>
      </c>
      <c r="C64" s="4" t="s">
        <v>24</v>
      </c>
      <c r="D64" s="4" t="s">
        <v>99</v>
      </c>
      <c r="E64" s="4" t="str">
        <f t="shared" si="0"/>
        <v>SM</v>
      </c>
      <c r="F64" s="7" t="s">
        <v>250</v>
      </c>
      <c r="G64" s="7">
        <f>+((8-4)/8)*100</f>
        <v>50</v>
      </c>
      <c r="H64" s="4" t="s">
        <v>115</v>
      </c>
      <c r="I64" s="4">
        <v>3</v>
      </c>
      <c r="J64" s="4" t="s">
        <v>250</v>
      </c>
      <c r="K64" s="4">
        <v>2</v>
      </c>
    </row>
    <row r="65" spans="1:11" x14ac:dyDescent="0.35">
      <c r="A65" s="4">
        <v>2001</v>
      </c>
      <c r="B65" s="10">
        <v>2</v>
      </c>
      <c r="C65" s="4" t="s">
        <v>24</v>
      </c>
      <c r="D65" s="4" t="s">
        <v>116</v>
      </c>
      <c r="E65" s="4" t="str">
        <f t="shared" si="0"/>
        <v>SM</v>
      </c>
      <c r="F65" s="7" t="s">
        <v>250</v>
      </c>
      <c r="G65" s="7">
        <f>+((8-7)/8)*100</f>
        <v>12.5</v>
      </c>
      <c r="H65" s="4" t="s">
        <v>115</v>
      </c>
      <c r="I65" s="4">
        <v>1</v>
      </c>
      <c r="J65" s="4" t="s">
        <v>250</v>
      </c>
      <c r="K65" s="4">
        <v>2</v>
      </c>
    </row>
    <row r="66" spans="1:11" x14ac:dyDescent="0.35">
      <c r="A66" s="4">
        <v>2001</v>
      </c>
      <c r="B66" s="10">
        <v>2</v>
      </c>
      <c r="C66" s="4" t="s">
        <v>24</v>
      </c>
      <c r="D66" s="4" t="s">
        <v>116</v>
      </c>
      <c r="E66" s="4" t="str">
        <f t="shared" ref="E66:E129" si="1">VLOOKUP(D67, L:M, 2, FALSE)</f>
        <v>SM</v>
      </c>
      <c r="F66" s="7" t="s">
        <v>250</v>
      </c>
      <c r="G66" s="7">
        <f>((8-6)/8)*100</f>
        <v>25</v>
      </c>
      <c r="H66" s="4" t="s">
        <v>115</v>
      </c>
      <c r="I66" s="4">
        <v>2</v>
      </c>
      <c r="J66" s="4" t="s">
        <v>250</v>
      </c>
      <c r="K66" s="4">
        <v>2</v>
      </c>
    </row>
    <row r="67" spans="1:11" x14ac:dyDescent="0.35">
      <c r="A67" s="4">
        <v>2001</v>
      </c>
      <c r="B67" s="10">
        <v>2</v>
      </c>
      <c r="C67" s="4" t="s">
        <v>24</v>
      </c>
      <c r="D67" s="4" t="s">
        <v>116</v>
      </c>
      <c r="E67" s="4" t="str">
        <f t="shared" si="1"/>
        <v>NM</v>
      </c>
      <c r="F67" s="7" t="s">
        <v>250</v>
      </c>
      <c r="G67" s="7">
        <f>+((8-7)/8)*100</f>
        <v>12.5</v>
      </c>
      <c r="H67" s="4" t="s">
        <v>115</v>
      </c>
      <c r="I67" s="4">
        <v>3</v>
      </c>
      <c r="J67" s="4" t="s">
        <v>250</v>
      </c>
      <c r="K67" s="4">
        <v>2</v>
      </c>
    </row>
    <row r="68" spans="1:11" x14ac:dyDescent="0.35">
      <c r="A68" s="4">
        <v>2001</v>
      </c>
      <c r="B68" s="10">
        <v>1</v>
      </c>
      <c r="C68" s="4" t="s">
        <v>25</v>
      </c>
      <c r="D68" s="4" t="s">
        <v>125</v>
      </c>
      <c r="E68" s="4" t="str">
        <f t="shared" si="1"/>
        <v>NM</v>
      </c>
      <c r="F68" s="7">
        <v>60.47</v>
      </c>
      <c r="G68" s="7">
        <v>62.96</v>
      </c>
      <c r="H68" s="4" t="s">
        <v>122</v>
      </c>
      <c r="I68" s="4">
        <v>3</v>
      </c>
      <c r="J68" s="4" t="s">
        <v>250</v>
      </c>
      <c r="K68" s="4">
        <v>3</v>
      </c>
    </row>
    <row r="69" spans="1:11" x14ac:dyDescent="0.35">
      <c r="A69" s="4">
        <v>2001</v>
      </c>
      <c r="B69" s="10">
        <v>1</v>
      </c>
      <c r="C69" s="4" t="s">
        <v>25</v>
      </c>
      <c r="D69" s="4" t="s">
        <v>125</v>
      </c>
      <c r="E69" s="4" t="str">
        <f t="shared" si="1"/>
        <v>SM</v>
      </c>
      <c r="F69" s="7">
        <v>91.2</v>
      </c>
      <c r="G69" s="7">
        <v>70.739999999999995</v>
      </c>
      <c r="H69" s="4" t="s">
        <v>122</v>
      </c>
      <c r="I69" s="4">
        <v>3</v>
      </c>
      <c r="J69" s="4" t="s">
        <v>250</v>
      </c>
      <c r="K69" s="4">
        <v>2</v>
      </c>
    </row>
    <row r="70" spans="1:11" x14ac:dyDescent="0.35">
      <c r="A70" s="4">
        <v>2001</v>
      </c>
      <c r="B70" s="10">
        <v>2</v>
      </c>
      <c r="C70" s="4" t="s">
        <v>25</v>
      </c>
      <c r="D70" s="4" t="s">
        <v>119</v>
      </c>
      <c r="E70" s="4" t="str">
        <f t="shared" si="1"/>
        <v>SM</v>
      </c>
      <c r="F70" s="7">
        <v>64.14</v>
      </c>
      <c r="G70" s="7">
        <v>44.44</v>
      </c>
      <c r="H70" s="4" t="s">
        <v>122</v>
      </c>
      <c r="I70" s="4">
        <v>3</v>
      </c>
      <c r="J70" s="4" t="s">
        <v>250</v>
      </c>
      <c r="K70" s="4">
        <v>3</v>
      </c>
    </row>
    <row r="71" spans="1:11" x14ac:dyDescent="0.35">
      <c r="A71" s="4">
        <v>2001</v>
      </c>
      <c r="B71" s="10">
        <v>2</v>
      </c>
      <c r="C71" s="4" t="s">
        <v>25</v>
      </c>
      <c r="D71" s="4" t="s">
        <v>119</v>
      </c>
      <c r="E71" s="4" t="str">
        <f t="shared" si="1"/>
        <v>NM</v>
      </c>
      <c r="F71" s="7">
        <v>87.66</v>
      </c>
      <c r="G71" s="7">
        <v>51.21</v>
      </c>
      <c r="H71" s="4" t="s">
        <v>122</v>
      </c>
      <c r="I71" s="4">
        <v>3</v>
      </c>
      <c r="J71" s="4" t="s">
        <v>250</v>
      </c>
      <c r="K71" s="4">
        <v>2</v>
      </c>
    </row>
    <row r="72" spans="1:11" x14ac:dyDescent="0.35">
      <c r="A72" s="4">
        <v>2002</v>
      </c>
      <c r="B72" s="10">
        <v>1</v>
      </c>
      <c r="C72" s="4" t="s">
        <v>26</v>
      </c>
      <c r="D72" s="4" t="s">
        <v>128</v>
      </c>
      <c r="E72" s="4" t="str">
        <f t="shared" si="1"/>
        <v>SM</v>
      </c>
      <c r="F72" s="7">
        <v>71.02</v>
      </c>
      <c r="G72" s="7" t="s">
        <v>250</v>
      </c>
      <c r="H72" s="4" t="s">
        <v>250</v>
      </c>
      <c r="I72" s="4" t="s">
        <v>250</v>
      </c>
      <c r="J72" s="4" t="s">
        <v>250</v>
      </c>
      <c r="K72" s="4" t="s">
        <v>250</v>
      </c>
    </row>
    <row r="73" spans="1:11" x14ac:dyDescent="0.35">
      <c r="A73" s="4">
        <v>2002</v>
      </c>
      <c r="B73" s="10">
        <v>2</v>
      </c>
      <c r="C73" s="4" t="s">
        <v>22</v>
      </c>
      <c r="D73" s="4" t="s">
        <v>99</v>
      </c>
      <c r="E73" s="4" t="str">
        <f t="shared" si="1"/>
        <v>SM</v>
      </c>
      <c r="F73" s="4" t="s">
        <v>250</v>
      </c>
      <c r="G73" s="7">
        <v>0</v>
      </c>
      <c r="H73" s="4" t="s">
        <v>101</v>
      </c>
      <c r="I73" s="4">
        <v>1</v>
      </c>
      <c r="J73" s="4" t="s">
        <v>250</v>
      </c>
      <c r="K73" s="4" t="s">
        <v>250</v>
      </c>
    </row>
    <row r="74" spans="1:11" x14ac:dyDescent="0.35">
      <c r="A74" s="4">
        <v>2002</v>
      </c>
      <c r="B74" s="10">
        <v>2</v>
      </c>
      <c r="C74" s="4" t="s">
        <v>22</v>
      </c>
      <c r="D74" s="4" t="s">
        <v>99</v>
      </c>
      <c r="E74" s="4" t="str">
        <f t="shared" si="1"/>
        <v>SM</v>
      </c>
      <c r="F74" s="4" t="s">
        <v>250</v>
      </c>
      <c r="G74" s="7">
        <v>13.33</v>
      </c>
      <c r="H74" s="4" t="s">
        <v>102</v>
      </c>
      <c r="I74" s="4">
        <v>2</v>
      </c>
      <c r="J74" s="4" t="s">
        <v>250</v>
      </c>
      <c r="K74" s="4" t="s">
        <v>250</v>
      </c>
    </row>
    <row r="75" spans="1:11" x14ac:dyDescent="0.35">
      <c r="A75" s="4">
        <v>2002</v>
      </c>
      <c r="B75" s="10">
        <v>2</v>
      </c>
      <c r="C75" s="4" t="s">
        <v>22</v>
      </c>
      <c r="D75" s="4" t="s">
        <v>99</v>
      </c>
      <c r="E75" s="4" t="str">
        <f t="shared" si="1"/>
        <v>SM</v>
      </c>
      <c r="F75" s="4" t="s">
        <v>250</v>
      </c>
      <c r="G75" s="7">
        <v>9.09</v>
      </c>
      <c r="H75" s="4" t="s">
        <v>103</v>
      </c>
      <c r="I75" s="4">
        <v>3</v>
      </c>
      <c r="J75" s="4" t="s">
        <v>250</v>
      </c>
      <c r="K75" s="4" t="s">
        <v>250</v>
      </c>
    </row>
    <row r="76" spans="1:11" x14ac:dyDescent="0.35">
      <c r="A76" s="4">
        <v>2002</v>
      </c>
      <c r="B76" s="10">
        <v>2</v>
      </c>
      <c r="C76" s="4" t="s">
        <v>22</v>
      </c>
      <c r="D76" s="4" t="s">
        <v>126</v>
      </c>
      <c r="E76" s="4" t="str">
        <f t="shared" si="1"/>
        <v>SM</v>
      </c>
      <c r="F76" s="4" t="s">
        <v>250</v>
      </c>
      <c r="G76" s="7">
        <v>15</v>
      </c>
      <c r="H76" s="4" t="s">
        <v>101</v>
      </c>
      <c r="I76" s="4">
        <v>2</v>
      </c>
      <c r="J76" s="4" t="s">
        <v>250</v>
      </c>
      <c r="K76" s="4" t="s">
        <v>250</v>
      </c>
    </row>
    <row r="77" spans="1:11" x14ac:dyDescent="0.35">
      <c r="A77" s="4">
        <v>2002</v>
      </c>
      <c r="B77" s="10">
        <v>2</v>
      </c>
      <c r="C77" s="4" t="s">
        <v>22</v>
      </c>
      <c r="D77" s="4" t="s">
        <v>126</v>
      </c>
      <c r="E77" s="4" t="str">
        <f t="shared" si="1"/>
        <v>SM</v>
      </c>
      <c r="F77" s="4" t="s">
        <v>250</v>
      </c>
      <c r="G77" s="7">
        <v>26.67</v>
      </c>
      <c r="H77" s="4" t="s">
        <v>102</v>
      </c>
      <c r="I77" s="4">
        <v>3</v>
      </c>
      <c r="J77" s="4" t="s">
        <v>250</v>
      </c>
      <c r="K77" s="4" t="s">
        <v>250</v>
      </c>
    </row>
    <row r="78" spans="1:11" x14ac:dyDescent="0.35">
      <c r="A78" s="4">
        <v>2002</v>
      </c>
      <c r="B78" s="10">
        <v>2</v>
      </c>
      <c r="C78" s="4" t="s">
        <v>22</v>
      </c>
      <c r="D78" s="4" t="s">
        <v>126</v>
      </c>
      <c r="E78" s="4" t="str">
        <f t="shared" si="1"/>
        <v>NM</v>
      </c>
      <c r="F78" s="4" t="s">
        <v>250</v>
      </c>
      <c r="G78" s="7">
        <v>18.18</v>
      </c>
      <c r="H78" s="4" t="s">
        <v>103</v>
      </c>
      <c r="I78" s="4">
        <v>4</v>
      </c>
      <c r="J78" s="4" t="s">
        <v>250</v>
      </c>
      <c r="K78" s="4" t="s">
        <v>250</v>
      </c>
    </row>
    <row r="79" spans="1:11" x14ac:dyDescent="0.35">
      <c r="A79" s="4">
        <v>2003</v>
      </c>
      <c r="B79" s="10">
        <v>2</v>
      </c>
      <c r="C79" s="4" t="s">
        <v>27</v>
      </c>
      <c r="D79" s="4" t="s">
        <v>162</v>
      </c>
      <c r="E79" s="4" t="str">
        <f t="shared" si="1"/>
        <v>NM</v>
      </c>
      <c r="F79" s="7">
        <v>80</v>
      </c>
      <c r="G79" s="7" t="s">
        <v>250</v>
      </c>
      <c r="H79" s="4" t="s">
        <v>250</v>
      </c>
      <c r="I79" s="4" t="s">
        <v>250</v>
      </c>
      <c r="J79" s="4" t="s">
        <v>250</v>
      </c>
      <c r="K79" s="4" t="s">
        <v>250</v>
      </c>
    </row>
    <row r="80" spans="1:11" x14ac:dyDescent="0.35">
      <c r="A80" s="4">
        <v>2003</v>
      </c>
      <c r="B80" s="10">
        <v>2</v>
      </c>
      <c r="C80" s="4" t="s">
        <v>29</v>
      </c>
      <c r="D80" s="4" t="s">
        <v>384</v>
      </c>
      <c r="E80" s="4" t="str">
        <f t="shared" si="1"/>
        <v>NM</v>
      </c>
      <c r="F80" s="7" t="s">
        <v>250</v>
      </c>
      <c r="G80" s="7">
        <f>((4.38-2.97)/4.38)*100</f>
        <v>32.191780821917803</v>
      </c>
      <c r="H80" s="4" t="s">
        <v>110</v>
      </c>
      <c r="I80" s="4" t="s">
        <v>110</v>
      </c>
      <c r="J80" s="4" t="s">
        <v>250</v>
      </c>
      <c r="K80" s="4" t="s">
        <v>250</v>
      </c>
    </row>
    <row r="81" spans="1:11" x14ac:dyDescent="0.35">
      <c r="A81" s="4">
        <v>2003</v>
      </c>
      <c r="B81" s="10">
        <v>2</v>
      </c>
      <c r="C81" s="4" t="s">
        <v>29</v>
      </c>
      <c r="D81" s="4" t="s">
        <v>384</v>
      </c>
      <c r="E81" s="4" t="str">
        <f t="shared" si="1"/>
        <v>SM</v>
      </c>
      <c r="F81" s="7" t="s">
        <v>250</v>
      </c>
      <c r="G81" s="7">
        <f>((4-3.3)/4)*100</f>
        <v>17.500000000000004</v>
      </c>
      <c r="H81" s="4" t="s">
        <v>110</v>
      </c>
      <c r="I81" s="4" t="s">
        <v>110</v>
      </c>
      <c r="J81" s="4" t="s">
        <v>250</v>
      </c>
      <c r="K81" s="4" t="s">
        <v>250</v>
      </c>
    </row>
    <row r="82" spans="1:11" x14ac:dyDescent="0.35">
      <c r="A82" s="4">
        <v>2003</v>
      </c>
      <c r="B82" s="10">
        <v>2</v>
      </c>
      <c r="C82" s="4" t="s">
        <v>29</v>
      </c>
      <c r="D82" s="4" t="s">
        <v>130</v>
      </c>
      <c r="E82" s="4" t="str">
        <f t="shared" si="1"/>
        <v>SM</v>
      </c>
      <c r="F82" s="7" t="s">
        <v>250</v>
      </c>
      <c r="G82" s="7">
        <f>((4.1-2.4)/4.1)*100</f>
        <v>41.463414634146339</v>
      </c>
      <c r="H82" s="4" t="s">
        <v>110</v>
      </c>
      <c r="I82" s="4" t="s">
        <v>110</v>
      </c>
      <c r="J82" s="4" t="s">
        <v>250</v>
      </c>
      <c r="K82" s="4" t="s">
        <v>250</v>
      </c>
    </row>
    <row r="83" spans="1:11" x14ac:dyDescent="0.35">
      <c r="A83" s="4">
        <v>2003</v>
      </c>
      <c r="B83" s="10">
        <v>2</v>
      </c>
      <c r="C83" s="4" t="s">
        <v>29</v>
      </c>
      <c r="D83" s="4" t="s">
        <v>385</v>
      </c>
      <c r="E83" s="4" t="str">
        <f t="shared" si="1"/>
        <v>NM</v>
      </c>
      <c r="F83" s="7" t="s">
        <v>250</v>
      </c>
      <c r="G83" s="7">
        <f>((4.6-3)/4.6)*100</f>
        <v>34.782608695652165</v>
      </c>
      <c r="H83" s="4" t="s">
        <v>110</v>
      </c>
      <c r="I83" s="4" t="s">
        <v>110</v>
      </c>
      <c r="J83" s="4" t="s">
        <v>250</v>
      </c>
      <c r="K83" s="4" t="s">
        <v>250</v>
      </c>
    </row>
    <row r="84" spans="1:11" x14ac:dyDescent="0.35">
      <c r="A84" s="4">
        <v>2003</v>
      </c>
      <c r="B84" s="10">
        <v>2</v>
      </c>
      <c r="C84" s="4" t="s">
        <v>29</v>
      </c>
      <c r="D84" s="4" t="s">
        <v>384</v>
      </c>
      <c r="E84" s="4" t="str">
        <f t="shared" si="1"/>
        <v>SM</v>
      </c>
      <c r="F84" s="7" t="s">
        <v>250</v>
      </c>
      <c r="G84" s="7">
        <f>((5-3)/5)*100</f>
        <v>40</v>
      </c>
      <c r="H84" s="4" t="s">
        <v>110</v>
      </c>
      <c r="I84" s="4" t="s">
        <v>110</v>
      </c>
      <c r="J84" s="4" t="s">
        <v>250</v>
      </c>
      <c r="K84" s="4" t="s">
        <v>250</v>
      </c>
    </row>
    <row r="85" spans="1:11" x14ac:dyDescent="0.35">
      <c r="A85" s="4">
        <v>2003</v>
      </c>
      <c r="B85" s="10">
        <v>2</v>
      </c>
      <c r="C85" s="4" t="s">
        <v>89</v>
      </c>
      <c r="D85" s="4" t="s">
        <v>119</v>
      </c>
      <c r="E85" s="4" t="str">
        <f t="shared" si="1"/>
        <v>SM</v>
      </c>
      <c r="F85" s="7">
        <f>100-(0.042/0.361*100)</f>
        <v>88.365650969529085</v>
      </c>
      <c r="G85" s="7">
        <f>((6-4)/6)*100</f>
        <v>33.333333333333329</v>
      </c>
      <c r="H85" s="4" t="s">
        <v>135</v>
      </c>
      <c r="I85" s="4">
        <v>2</v>
      </c>
      <c r="J85" s="4">
        <v>3</v>
      </c>
      <c r="K85" s="4">
        <v>3</v>
      </c>
    </row>
    <row r="86" spans="1:11" x14ac:dyDescent="0.35">
      <c r="A86" s="4">
        <v>2003</v>
      </c>
      <c r="B86" s="10">
        <v>2</v>
      </c>
      <c r="C86" s="4" t="s">
        <v>89</v>
      </c>
      <c r="D86" s="4" t="s">
        <v>119</v>
      </c>
      <c r="E86" s="4" t="str">
        <f t="shared" si="1"/>
        <v>SM</v>
      </c>
      <c r="F86" s="7">
        <f>100-(0.003/0.093*100)</f>
        <v>96.774193548387103</v>
      </c>
      <c r="G86" s="7">
        <f>((6-4)/6)*100</f>
        <v>33.333333333333329</v>
      </c>
      <c r="H86" s="4" t="s">
        <v>136</v>
      </c>
      <c r="I86" s="4">
        <v>3</v>
      </c>
      <c r="J86" s="4" t="s">
        <v>250</v>
      </c>
      <c r="K86" s="4">
        <v>3</v>
      </c>
    </row>
    <row r="87" spans="1:11" x14ac:dyDescent="0.35">
      <c r="A87" s="4">
        <v>2003</v>
      </c>
      <c r="B87" s="10">
        <v>2</v>
      </c>
      <c r="C87" s="4" t="s">
        <v>89</v>
      </c>
      <c r="D87" s="4" t="s">
        <v>119</v>
      </c>
      <c r="E87" s="4" t="str">
        <f t="shared" si="1"/>
        <v>SM</v>
      </c>
      <c r="F87" s="7">
        <f>100-(0.035/0.254*100)</f>
        <v>86.220472440944889</v>
      </c>
      <c r="G87" s="7">
        <f>((7-5)/8)*100</f>
        <v>25</v>
      </c>
      <c r="H87" s="4" t="s">
        <v>137</v>
      </c>
      <c r="I87" s="4">
        <v>1</v>
      </c>
      <c r="J87" s="4" t="s">
        <v>250</v>
      </c>
      <c r="K87" s="4">
        <v>2</v>
      </c>
    </row>
    <row r="88" spans="1:11" x14ac:dyDescent="0.35">
      <c r="A88" s="4">
        <v>2003</v>
      </c>
      <c r="B88" s="10">
        <v>2</v>
      </c>
      <c r="C88" s="4" t="s">
        <v>89</v>
      </c>
      <c r="D88" s="4" t="s">
        <v>119</v>
      </c>
      <c r="E88" s="4" t="str">
        <f t="shared" si="1"/>
        <v>NM</v>
      </c>
      <c r="F88" s="7">
        <f>100-(0.033/0.216*100)</f>
        <v>84.722222222222229</v>
      </c>
      <c r="G88" s="7">
        <f>((7-4)/8)*100</f>
        <v>37.5</v>
      </c>
      <c r="H88" s="4" t="s">
        <v>138</v>
      </c>
      <c r="I88" s="4">
        <v>2</v>
      </c>
      <c r="J88" s="4" t="s">
        <v>250</v>
      </c>
      <c r="K88" s="4">
        <v>2</v>
      </c>
    </row>
    <row r="89" spans="1:11" x14ac:dyDescent="0.35">
      <c r="A89" s="4">
        <v>2003</v>
      </c>
      <c r="B89" s="10">
        <v>1</v>
      </c>
      <c r="C89" s="4" t="s">
        <v>28</v>
      </c>
      <c r="D89" s="4" t="s">
        <v>140</v>
      </c>
      <c r="E89" s="4" t="str">
        <f t="shared" si="1"/>
        <v>NM</v>
      </c>
      <c r="F89" s="7">
        <v>16.670000000000002</v>
      </c>
      <c r="G89" s="7">
        <v>0</v>
      </c>
      <c r="H89" s="4" t="s">
        <v>141</v>
      </c>
      <c r="I89" s="4">
        <v>1</v>
      </c>
      <c r="J89" s="4">
        <v>2</v>
      </c>
      <c r="K89" s="4">
        <v>2</v>
      </c>
    </row>
    <row r="90" spans="1:11" x14ac:dyDescent="0.35">
      <c r="A90" s="4">
        <v>2003</v>
      </c>
      <c r="B90" s="10">
        <v>2</v>
      </c>
      <c r="C90" s="4" t="s">
        <v>28</v>
      </c>
      <c r="D90" s="4" t="s">
        <v>67</v>
      </c>
      <c r="E90" s="4" t="str">
        <f t="shared" si="1"/>
        <v>NM</v>
      </c>
      <c r="F90" s="7">
        <v>12.5</v>
      </c>
      <c r="G90" s="4">
        <v>19.260000000000002</v>
      </c>
      <c r="H90" s="4" t="s">
        <v>141</v>
      </c>
      <c r="I90" s="4">
        <v>1</v>
      </c>
      <c r="J90" s="4">
        <v>2</v>
      </c>
      <c r="K90" s="4">
        <v>2</v>
      </c>
    </row>
    <row r="91" spans="1:11" x14ac:dyDescent="0.35">
      <c r="A91" s="4">
        <v>2003</v>
      </c>
      <c r="B91" s="10">
        <v>2</v>
      </c>
      <c r="C91" s="4" t="s">
        <v>28</v>
      </c>
      <c r="D91" s="4" t="s">
        <v>73</v>
      </c>
      <c r="E91" s="4" t="str">
        <f t="shared" si="1"/>
        <v>SM</v>
      </c>
      <c r="F91" s="7">
        <v>25</v>
      </c>
      <c r="G91" s="4">
        <v>47.56</v>
      </c>
      <c r="H91" s="4" t="s">
        <v>141</v>
      </c>
      <c r="I91" s="4">
        <v>1</v>
      </c>
      <c r="J91" s="4">
        <v>2</v>
      </c>
      <c r="K91" s="4">
        <v>2</v>
      </c>
    </row>
    <row r="92" spans="1:11" x14ac:dyDescent="0.35">
      <c r="A92" s="4">
        <v>2003</v>
      </c>
      <c r="B92" s="10">
        <v>2</v>
      </c>
      <c r="C92" s="4" t="s">
        <v>28</v>
      </c>
      <c r="D92" s="4" t="s">
        <v>119</v>
      </c>
      <c r="E92" s="4" t="str">
        <f t="shared" si="1"/>
        <v>M</v>
      </c>
      <c r="F92" s="7">
        <v>20.83</v>
      </c>
      <c r="G92" s="4">
        <v>22.35</v>
      </c>
      <c r="H92" s="4" t="s">
        <v>141</v>
      </c>
      <c r="I92" s="4">
        <v>1</v>
      </c>
      <c r="J92" s="4">
        <v>2</v>
      </c>
      <c r="K92" s="4">
        <v>2</v>
      </c>
    </row>
    <row r="93" spans="1:11" x14ac:dyDescent="0.35">
      <c r="A93" s="4">
        <v>2003</v>
      </c>
      <c r="B93" s="10">
        <v>2</v>
      </c>
      <c r="C93" s="4" t="s">
        <v>28</v>
      </c>
      <c r="D93" s="4" t="s">
        <v>139</v>
      </c>
      <c r="E93" s="4" t="str">
        <f t="shared" si="1"/>
        <v>SM</v>
      </c>
      <c r="F93" s="7">
        <v>25</v>
      </c>
      <c r="G93" s="4">
        <v>41.14</v>
      </c>
      <c r="H93" s="4" t="s">
        <v>141</v>
      </c>
      <c r="I93" s="4">
        <v>1</v>
      </c>
      <c r="J93" s="4">
        <v>2</v>
      </c>
      <c r="K93" s="4">
        <v>2</v>
      </c>
    </row>
    <row r="94" spans="1:11" x14ac:dyDescent="0.35">
      <c r="A94" s="4">
        <v>2004</v>
      </c>
      <c r="B94" s="10">
        <v>2</v>
      </c>
      <c r="C94" s="4" t="s">
        <v>30</v>
      </c>
      <c r="D94" s="4" t="s">
        <v>119</v>
      </c>
      <c r="E94" s="4" t="str">
        <f t="shared" si="1"/>
        <v>M</v>
      </c>
      <c r="F94" s="7">
        <v>97.79</v>
      </c>
      <c r="G94" s="7">
        <v>54</v>
      </c>
      <c r="H94" s="4" t="s">
        <v>141</v>
      </c>
      <c r="I94" s="4">
        <v>1</v>
      </c>
      <c r="J94" s="4">
        <v>2</v>
      </c>
      <c r="K94" s="4">
        <v>2</v>
      </c>
    </row>
    <row r="95" spans="1:11" x14ac:dyDescent="0.35">
      <c r="A95" s="4">
        <v>2004</v>
      </c>
      <c r="B95" s="10">
        <v>2</v>
      </c>
      <c r="C95" s="4" t="s">
        <v>30</v>
      </c>
      <c r="D95" s="4" t="s">
        <v>142</v>
      </c>
      <c r="E95" s="4" t="str">
        <f t="shared" si="1"/>
        <v>NM</v>
      </c>
      <c r="F95" s="7">
        <v>98.33</v>
      </c>
      <c r="G95" s="7">
        <v>10.199999999999999</v>
      </c>
      <c r="H95" s="4" t="s">
        <v>141</v>
      </c>
      <c r="I95" s="4">
        <v>1</v>
      </c>
      <c r="J95" s="4">
        <v>2</v>
      </c>
      <c r="K95" s="4">
        <v>2</v>
      </c>
    </row>
    <row r="96" spans="1:11" x14ac:dyDescent="0.35">
      <c r="A96" s="4">
        <v>2004</v>
      </c>
      <c r="B96" s="10">
        <v>2</v>
      </c>
      <c r="C96" s="4" t="s">
        <v>30</v>
      </c>
      <c r="D96" s="4" t="s">
        <v>104</v>
      </c>
      <c r="E96" s="4" t="str">
        <f t="shared" si="1"/>
        <v>M</v>
      </c>
      <c r="F96" s="7">
        <v>95.92</v>
      </c>
      <c r="G96" s="7">
        <v>43.8</v>
      </c>
      <c r="H96" s="4" t="s">
        <v>141</v>
      </c>
      <c r="I96" s="4">
        <v>1</v>
      </c>
      <c r="J96" s="4">
        <v>2</v>
      </c>
      <c r="K96" s="4">
        <v>2</v>
      </c>
    </row>
    <row r="97" spans="1:11" x14ac:dyDescent="0.35">
      <c r="A97" s="4">
        <v>2004</v>
      </c>
      <c r="B97" s="10">
        <v>2</v>
      </c>
      <c r="C97" s="4" t="s">
        <v>30</v>
      </c>
      <c r="D97" s="4" t="s">
        <v>143</v>
      </c>
      <c r="E97" s="4" t="str">
        <f t="shared" si="1"/>
        <v>SM</v>
      </c>
      <c r="F97" s="7">
        <v>95.88</v>
      </c>
      <c r="G97" s="7">
        <v>24.8</v>
      </c>
      <c r="H97" s="4" t="s">
        <v>141</v>
      </c>
      <c r="I97" s="4">
        <v>1</v>
      </c>
      <c r="J97" s="4">
        <v>2</v>
      </c>
      <c r="K97" s="4">
        <v>2</v>
      </c>
    </row>
    <row r="98" spans="1:11" x14ac:dyDescent="0.35">
      <c r="A98" s="4">
        <v>2004</v>
      </c>
      <c r="B98" s="10">
        <v>2</v>
      </c>
      <c r="C98" s="4" t="s">
        <v>30</v>
      </c>
      <c r="D98" s="4" t="s">
        <v>119</v>
      </c>
      <c r="E98" s="4" t="str">
        <f t="shared" si="1"/>
        <v>M</v>
      </c>
      <c r="F98" s="7">
        <v>97.93</v>
      </c>
      <c r="G98" s="7">
        <v>54.4</v>
      </c>
      <c r="H98" s="4" t="s">
        <v>122</v>
      </c>
      <c r="I98" s="4">
        <v>2</v>
      </c>
      <c r="J98" s="4">
        <v>2</v>
      </c>
      <c r="K98" s="4">
        <v>2</v>
      </c>
    </row>
    <row r="99" spans="1:11" x14ac:dyDescent="0.35">
      <c r="A99" s="4">
        <v>2004</v>
      </c>
      <c r="B99" s="10">
        <v>2</v>
      </c>
      <c r="C99" s="4" t="s">
        <v>30</v>
      </c>
      <c r="D99" s="4" t="s">
        <v>142</v>
      </c>
      <c r="E99" s="4" t="str">
        <f t="shared" si="1"/>
        <v>NM</v>
      </c>
      <c r="F99" s="7">
        <v>98.23</v>
      </c>
      <c r="G99" s="7">
        <v>10.199999999999999</v>
      </c>
      <c r="H99" s="4" t="s">
        <v>122</v>
      </c>
      <c r="I99" s="4">
        <v>2</v>
      </c>
      <c r="J99" s="4">
        <v>2</v>
      </c>
      <c r="K99" s="4">
        <v>2</v>
      </c>
    </row>
    <row r="100" spans="1:11" x14ac:dyDescent="0.35">
      <c r="A100" s="4">
        <v>2004</v>
      </c>
      <c r="B100" s="10">
        <v>2</v>
      </c>
      <c r="C100" s="4" t="s">
        <v>30</v>
      </c>
      <c r="D100" s="4" t="s">
        <v>104</v>
      </c>
      <c r="E100" s="4" t="str">
        <f t="shared" si="1"/>
        <v>M</v>
      </c>
      <c r="F100" s="7">
        <v>95.08</v>
      </c>
      <c r="G100" s="7">
        <v>46.7</v>
      </c>
      <c r="H100" s="4" t="s">
        <v>122</v>
      </c>
      <c r="I100" s="4">
        <v>2</v>
      </c>
      <c r="J100" s="4">
        <v>2</v>
      </c>
      <c r="K100" s="4">
        <v>2</v>
      </c>
    </row>
    <row r="101" spans="1:11" x14ac:dyDescent="0.35">
      <c r="A101" s="4">
        <v>2004</v>
      </c>
      <c r="B101" s="10">
        <v>2</v>
      </c>
      <c r="C101" s="4" t="s">
        <v>30</v>
      </c>
      <c r="D101" s="4" t="s">
        <v>143</v>
      </c>
      <c r="E101" s="4" t="str">
        <f t="shared" si="1"/>
        <v>NM</v>
      </c>
      <c r="F101" s="7">
        <v>99.41</v>
      </c>
      <c r="G101" s="7">
        <v>12.4</v>
      </c>
      <c r="H101" s="4" t="s">
        <v>122</v>
      </c>
      <c r="I101" s="4">
        <v>2</v>
      </c>
      <c r="J101" s="4">
        <v>2</v>
      </c>
      <c r="K101" s="4">
        <v>2</v>
      </c>
    </row>
    <row r="102" spans="1:11" x14ac:dyDescent="0.35">
      <c r="A102" s="4">
        <v>2006</v>
      </c>
      <c r="B102" s="10">
        <v>2</v>
      </c>
      <c r="C102" s="4" t="s">
        <v>31</v>
      </c>
      <c r="D102" s="4" t="s">
        <v>73</v>
      </c>
      <c r="E102" s="4" t="str">
        <f t="shared" si="1"/>
        <v>SM</v>
      </c>
      <c r="F102" s="7" t="s">
        <v>250</v>
      </c>
      <c r="G102" s="7">
        <v>0</v>
      </c>
      <c r="H102" s="4" t="s">
        <v>144</v>
      </c>
      <c r="I102" s="4">
        <v>1</v>
      </c>
      <c r="J102" s="4" t="s">
        <v>250</v>
      </c>
      <c r="K102" s="4">
        <v>1</v>
      </c>
    </row>
    <row r="103" spans="1:11" x14ac:dyDescent="0.35">
      <c r="A103" s="4">
        <v>2006</v>
      </c>
      <c r="B103" s="10">
        <v>2</v>
      </c>
      <c r="C103" s="4" t="s">
        <v>31</v>
      </c>
      <c r="D103" s="4" t="s">
        <v>99</v>
      </c>
      <c r="E103" s="4" t="str">
        <f t="shared" si="1"/>
        <v>SM</v>
      </c>
      <c r="F103" s="7" t="s">
        <v>250</v>
      </c>
      <c r="G103" s="7">
        <f>((7-6)/7)*100</f>
        <v>14.285714285714285</v>
      </c>
      <c r="H103" s="4" t="s">
        <v>144</v>
      </c>
      <c r="I103" s="4">
        <v>1</v>
      </c>
      <c r="J103" s="4" t="s">
        <v>250</v>
      </c>
      <c r="K103" s="4">
        <v>1</v>
      </c>
    </row>
    <row r="104" spans="1:11" x14ac:dyDescent="0.35">
      <c r="A104" s="4">
        <v>2006</v>
      </c>
      <c r="B104" s="10">
        <v>2</v>
      </c>
      <c r="C104" s="4" t="s">
        <v>31</v>
      </c>
      <c r="D104" s="4" t="s">
        <v>119</v>
      </c>
      <c r="E104" s="4" t="str">
        <f t="shared" si="1"/>
        <v>NM</v>
      </c>
      <c r="F104" s="7" t="s">
        <v>250</v>
      </c>
      <c r="G104" s="7">
        <f>((7-4)/7)*100</f>
        <v>42.857142857142854</v>
      </c>
      <c r="H104" s="4" t="s">
        <v>144</v>
      </c>
      <c r="I104" s="4">
        <v>1</v>
      </c>
      <c r="J104" s="4" t="s">
        <v>250</v>
      </c>
      <c r="K104" s="4">
        <v>1</v>
      </c>
    </row>
    <row r="105" spans="1:11" x14ac:dyDescent="0.35">
      <c r="A105" s="4">
        <v>2006</v>
      </c>
      <c r="B105" s="10">
        <v>1</v>
      </c>
      <c r="C105" s="4" t="s">
        <v>31</v>
      </c>
      <c r="D105" s="4" t="s">
        <v>13</v>
      </c>
      <c r="E105" s="4" t="str">
        <f t="shared" si="1"/>
        <v>NM</v>
      </c>
      <c r="F105" s="7" t="s">
        <v>250</v>
      </c>
      <c r="G105" s="7">
        <f>((7-6)/7)*100</f>
        <v>14.285714285714285</v>
      </c>
      <c r="H105" s="4" t="s">
        <v>144</v>
      </c>
      <c r="I105" s="4">
        <v>1</v>
      </c>
      <c r="J105" s="4" t="s">
        <v>250</v>
      </c>
      <c r="K105" s="4">
        <v>1</v>
      </c>
    </row>
    <row r="106" spans="1:11" x14ac:dyDescent="0.35">
      <c r="A106" s="4">
        <v>2006</v>
      </c>
      <c r="B106" s="10">
        <v>2</v>
      </c>
      <c r="C106" s="4" t="s">
        <v>31</v>
      </c>
      <c r="D106" s="4" t="s">
        <v>73</v>
      </c>
      <c r="E106" s="4" t="str">
        <f t="shared" si="1"/>
        <v>SM</v>
      </c>
      <c r="F106" s="7">
        <v>98.37</v>
      </c>
      <c r="G106" s="7">
        <v>0</v>
      </c>
      <c r="H106" s="4" t="s">
        <v>144</v>
      </c>
      <c r="I106" s="4">
        <v>1</v>
      </c>
      <c r="J106" s="4" t="s">
        <v>250</v>
      </c>
      <c r="K106" s="4">
        <v>3</v>
      </c>
    </row>
    <row r="107" spans="1:11" x14ac:dyDescent="0.35">
      <c r="A107" s="4">
        <v>2006</v>
      </c>
      <c r="B107" s="10">
        <v>2</v>
      </c>
      <c r="C107" s="4" t="s">
        <v>31</v>
      </c>
      <c r="D107" s="4" t="s">
        <v>99</v>
      </c>
      <c r="E107" s="4" t="str">
        <f t="shared" si="1"/>
        <v>SM</v>
      </c>
      <c r="F107" s="7">
        <v>91.79</v>
      </c>
      <c r="G107" s="7">
        <v>0</v>
      </c>
      <c r="H107" s="4" t="s">
        <v>144</v>
      </c>
      <c r="I107" s="4">
        <v>1</v>
      </c>
      <c r="J107" s="4" t="s">
        <v>250</v>
      </c>
      <c r="K107" s="4">
        <v>3</v>
      </c>
    </row>
    <row r="108" spans="1:11" x14ac:dyDescent="0.35">
      <c r="A108" s="4">
        <v>2006</v>
      </c>
      <c r="B108" s="10">
        <v>2</v>
      </c>
      <c r="C108" s="4" t="s">
        <v>31</v>
      </c>
      <c r="D108" s="4" t="s">
        <v>119</v>
      </c>
      <c r="E108" s="4" t="str">
        <f t="shared" si="1"/>
        <v>NM</v>
      </c>
      <c r="F108" s="7">
        <v>83.82</v>
      </c>
      <c r="G108" s="7">
        <f>((6-5)/6)*100</f>
        <v>16.666666666666664</v>
      </c>
      <c r="H108" s="4" t="s">
        <v>144</v>
      </c>
      <c r="I108" s="4">
        <v>1</v>
      </c>
      <c r="J108" s="4" t="s">
        <v>250</v>
      </c>
      <c r="K108" s="4">
        <v>3</v>
      </c>
    </row>
    <row r="109" spans="1:11" x14ac:dyDescent="0.35">
      <c r="A109" s="4">
        <v>2006</v>
      </c>
      <c r="B109" s="10">
        <v>1</v>
      </c>
      <c r="C109" s="4" t="s">
        <v>31</v>
      </c>
      <c r="D109" s="4" t="s">
        <v>13</v>
      </c>
      <c r="E109" s="4" t="str">
        <f t="shared" si="1"/>
        <v>M</v>
      </c>
      <c r="F109" s="7">
        <v>94.16</v>
      </c>
      <c r="G109" s="7">
        <f>((6-5)/6)*100</f>
        <v>16.666666666666664</v>
      </c>
      <c r="H109" s="4" t="s">
        <v>144</v>
      </c>
      <c r="I109" s="4">
        <v>1</v>
      </c>
      <c r="J109" s="4" t="s">
        <v>250</v>
      </c>
      <c r="K109" s="4">
        <v>3</v>
      </c>
    </row>
    <row r="110" spans="1:11" x14ac:dyDescent="0.35">
      <c r="A110" s="4">
        <v>2007</v>
      </c>
      <c r="B110" s="10">
        <v>2</v>
      </c>
      <c r="C110" s="4" t="s">
        <v>32</v>
      </c>
      <c r="D110" s="4" t="s">
        <v>148</v>
      </c>
      <c r="E110" s="4" t="str">
        <f t="shared" si="1"/>
        <v>NM</v>
      </c>
      <c r="F110" s="7">
        <v>77</v>
      </c>
      <c r="G110" s="7">
        <v>0</v>
      </c>
      <c r="H110" s="4" t="s">
        <v>110</v>
      </c>
      <c r="I110" s="4">
        <v>2</v>
      </c>
      <c r="J110" s="4" t="s">
        <v>250</v>
      </c>
      <c r="K110" s="4">
        <v>2</v>
      </c>
    </row>
    <row r="111" spans="1:11" x14ac:dyDescent="0.35">
      <c r="A111" s="4">
        <v>2007</v>
      </c>
      <c r="B111" s="10">
        <v>1</v>
      </c>
      <c r="C111" s="4" t="s">
        <v>33</v>
      </c>
      <c r="D111" s="4" t="s">
        <v>153</v>
      </c>
      <c r="E111" s="4" t="str">
        <f t="shared" si="1"/>
        <v>NM</v>
      </c>
      <c r="F111" s="7">
        <v>67.5</v>
      </c>
      <c r="G111" s="4" t="s">
        <v>250</v>
      </c>
      <c r="H111" s="4" t="s">
        <v>250</v>
      </c>
      <c r="I111" s="4" t="s">
        <v>250</v>
      </c>
      <c r="J111" s="4" t="s">
        <v>250</v>
      </c>
      <c r="K111" s="4" t="s">
        <v>250</v>
      </c>
    </row>
    <row r="112" spans="1:11" x14ac:dyDescent="0.35">
      <c r="A112" s="4">
        <v>2007</v>
      </c>
      <c r="B112" s="10">
        <v>1</v>
      </c>
      <c r="C112" s="4" t="s">
        <v>33</v>
      </c>
      <c r="D112" s="4" t="s">
        <v>153</v>
      </c>
      <c r="E112" s="4" t="str">
        <f t="shared" si="1"/>
        <v>NM</v>
      </c>
      <c r="F112" s="7">
        <v>80.8</v>
      </c>
      <c r="G112" s="4" t="s">
        <v>250</v>
      </c>
      <c r="H112" s="4" t="s">
        <v>250</v>
      </c>
      <c r="I112" s="4" t="s">
        <v>250</v>
      </c>
      <c r="J112" s="4" t="s">
        <v>250</v>
      </c>
      <c r="K112" s="4" t="s">
        <v>250</v>
      </c>
    </row>
    <row r="113" spans="1:11" x14ac:dyDescent="0.35">
      <c r="A113" s="4">
        <v>2007</v>
      </c>
      <c r="B113" s="10">
        <v>2</v>
      </c>
      <c r="C113" s="4" t="s">
        <v>34</v>
      </c>
      <c r="D113" s="4" t="s">
        <v>157</v>
      </c>
      <c r="E113" s="4" t="str">
        <f t="shared" si="1"/>
        <v>NM</v>
      </c>
      <c r="F113" s="7">
        <v>75.5</v>
      </c>
      <c r="G113" s="4" t="s">
        <v>250</v>
      </c>
      <c r="H113" s="4" t="s">
        <v>250</v>
      </c>
      <c r="I113" s="4" t="s">
        <v>250</v>
      </c>
      <c r="J113" s="4" t="s">
        <v>250</v>
      </c>
      <c r="K113" s="4" t="s">
        <v>250</v>
      </c>
    </row>
    <row r="114" spans="1:11" x14ac:dyDescent="0.35">
      <c r="A114" s="4">
        <v>2007</v>
      </c>
      <c r="B114" s="10">
        <v>2</v>
      </c>
      <c r="C114" s="4" t="s">
        <v>34</v>
      </c>
      <c r="D114" s="4" t="s">
        <v>158</v>
      </c>
      <c r="E114" s="4" t="str">
        <f t="shared" si="1"/>
        <v>NM</v>
      </c>
      <c r="F114" s="7">
        <v>77.3</v>
      </c>
      <c r="G114" s="4" t="s">
        <v>250</v>
      </c>
      <c r="H114" s="4" t="s">
        <v>250</v>
      </c>
      <c r="I114" s="4" t="s">
        <v>250</v>
      </c>
      <c r="J114" s="4" t="s">
        <v>250</v>
      </c>
      <c r="K114" s="4" t="s">
        <v>250</v>
      </c>
    </row>
    <row r="115" spans="1:11" x14ac:dyDescent="0.35">
      <c r="A115" s="4">
        <v>2007</v>
      </c>
      <c r="B115" s="10">
        <v>2</v>
      </c>
      <c r="C115" s="4" t="s">
        <v>34</v>
      </c>
      <c r="D115" s="4" t="s">
        <v>159</v>
      </c>
      <c r="E115" s="4" t="str">
        <f t="shared" si="1"/>
        <v>NM</v>
      </c>
      <c r="F115" s="7">
        <v>74.3</v>
      </c>
      <c r="G115" s="4" t="s">
        <v>250</v>
      </c>
      <c r="H115" s="4" t="s">
        <v>250</v>
      </c>
      <c r="I115" s="4" t="s">
        <v>250</v>
      </c>
      <c r="J115" s="4" t="s">
        <v>250</v>
      </c>
      <c r="K115" s="4" t="s">
        <v>250</v>
      </c>
    </row>
    <row r="116" spans="1:11" x14ac:dyDescent="0.35">
      <c r="A116" s="4">
        <v>2007</v>
      </c>
      <c r="B116" s="10">
        <v>3</v>
      </c>
      <c r="C116" s="4" t="s">
        <v>34</v>
      </c>
      <c r="D116" s="4" t="s">
        <v>156</v>
      </c>
      <c r="E116" s="4" t="str">
        <f t="shared" si="1"/>
        <v>NM</v>
      </c>
      <c r="F116" s="7">
        <v>79.8</v>
      </c>
      <c r="G116" s="4" t="s">
        <v>250</v>
      </c>
      <c r="H116" s="4" t="s">
        <v>250</v>
      </c>
      <c r="I116" s="4" t="s">
        <v>250</v>
      </c>
      <c r="J116" s="4" t="s">
        <v>250</v>
      </c>
      <c r="K116" s="4" t="s">
        <v>250</v>
      </c>
    </row>
    <row r="117" spans="1:11" x14ac:dyDescent="0.35">
      <c r="A117" s="4">
        <v>2007</v>
      </c>
      <c r="B117" s="10">
        <v>2</v>
      </c>
      <c r="C117" s="4" t="s">
        <v>35</v>
      </c>
      <c r="D117" s="4" t="s">
        <v>104</v>
      </c>
      <c r="E117" s="4" t="str">
        <f t="shared" si="1"/>
        <v>SM</v>
      </c>
      <c r="F117" s="7">
        <f>(72+94+92+97)/4</f>
        <v>88.75</v>
      </c>
      <c r="G117" s="4" t="s">
        <v>250</v>
      </c>
      <c r="H117" s="4" t="s">
        <v>110</v>
      </c>
      <c r="I117" s="4" t="s">
        <v>110</v>
      </c>
      <c r="J117" s="4" t="s">
        <v>250</v>
      </c>
      <c r="K117" s="4">
        <v>4</v>
      </c>
    </row>
    <row r="118" spans="1:11" x14ac:dyDescent="0.35">
      <c r="A118" s="4">
        <v>2007</v>
      </c>
      <c r="B118" s="10">
        <v>2</v>
      </c>
      <c r="C118" s="4" t="s">
        <v>35</v>
      </c>
      <c r="D118" s="4" t="s">
        <v>154</v>
      </c>
      <c r="E118" s="4" t="str">
        <f t="shared" si="1"/>
        <v>NM</v>
      </c>
      <c r="F118" s="7">
        <f>(95+100+90+88)/4</f>
        <v>93.25</v>
      </c>
      <c r="G118" s="4" t="s">
        <v>250</v>
      </c>
      <c r="H118" s="4" t="s">
        <v>110</v>
      </c>
      <c r="I118" s="4" t="s">
        <v>110</v>
      </c>
      <c r="J118" s="4" t="s">
        <v>250</v>
      </c>
      <c r="K118" s="4">
        <v>4</v>
      </c>
    </row>
    <row r="119" spans="1:11" x14ac:dyDescent="0.35">
      <c r="A119" s="4">
        <v>2009</v>
      </c>
      <c r="B119" s="10">
        <v>2</v>
      </c>
      <c r="C119" s="4" t="s">
        <v>37</v>
      </c>
      <c r="D119" s="4" t="s">
        <v>162</v>
      </c>
      <c r="E119" s="4" t="str">
        <f t="shared" si="1"/>
        <v>NM</v>
      </c>
      <c r="F119" s="4">
        <v>99.92</v>
      </c>
      <c r="G119" s="4">
        <v>46.04</v>
      </c>
      <c r="H119" s="4" t="s">
        <v>110</v>
      </c>
      <c r="I119" s="4" t="s">
        <v>110</v>
      </c>
      <c r="J119" s="4" t="s">
        <v>250</v>
      </c>
      <c r="K119" s="4" t="s">
        <v>250</v>
      </c>
    </row>
    <row r="120" spans="1:11" x14ac:dyDescent="0.35">
      <c r="A120" s="4">
        <v>2009</v>
      </c>
      <c r="B120" s="10">
        <v>2</v>
      </c>
      <c r="C120" s="4" t="s">
        <v>37</v>
      </c>
      <c r="D120" s="4" t="s">
        <v>162</v>
      </c>
      <c r="E120" s="4" t="str">
        <f t="shared" si="1"/>
        <v>SM</v>
      </c>
      <c r="F120" s="7">
        <v>99.8</v>
      </c>
      <c r="G120" s="4">
        <v>46.47</v>
      </c>
      <c r="H120" s="4" t="s">
        <v>110</v>
      </c>
      <c r="I120" s="4" t="s">
        <v>110</v>
      </c>
      <c r="J120" s="4" t="s">
        <v>250</v>
      </c>
      <c r="K120" s="4" t="s">
        <v>250</v>
      </c>
    </row>
    <row r="121" spans="1:11" x14ac:dyDescent="0.35">
      <c r="A121" s="4">
        <v>2009</v>
      </c>
      <c r="B121" s="10">
        <v>2</v>
      </c>
      <c r="C121" s="4" t="s">
        <v>38</v>
      </c>
      <c r="D121" s="4" t="s">
        <v>99</v>
      </c>
      <c r="E121" s="4" t="str">
        <f t="shared" si="1"/>
        <v>NM</v>
      </c>
      <c r="F121" s="4" t="s">
        <v>250</v>
      </c>
      <c r="G121" s="7">
        <v>78.569999999999993</v>
      </c>
      <c r="H121" s="4" t="s">
        <v>161</v>
      </c>
      <c r="I121" s="4">
        <v>5</v>
      </c>
      <c r="J121" s="4" t="s">
        <v>250</v>
      </c>
      <c r="K121" s="4">
        <v>4</v>
      </c>
    </row>
    <row r="122" spans="1:11" x14ac:dyDescent="0.35">
      <c r="A122" s="4">
        <v>2009</v>
      </c>
      <c r="B122" s="10">
        <v>2</v>
      </c>
      <c r="C122" s="4" t="s">
        <v>39</v>
      </c>
      <c r="D122" s="4" t="s">
        <v>73</v>
      </c>
      <c r="E122" s="4" t="str">
        <f t="shared" si="1"/>
        <v>M</v>
      </c>
      <c r="F122" s="4" t="s">
        <v>250</v>
      </c>
      <c r="G122" s="7">
        <v>67</v>
      </c>
      <c r="H122" s="4" t="s">
        <v>166</v>
      </c>
      <c r="I122" s="4">
        <v>2</v>
      </c>
      <c r="J122" s="4" t="s">
        <v>250</v>
      </c>
      <c r="K122" s="4">
        <v>2</v>
      </c>
    </row>
    <row r="123" spans="1:11" x14ac:dyDescent="0.35">
      <c r="A123" s="4">
        <v>2009</v>
      </c>
      <c r="B123" s="10">
        <v>2</v>
      </c>
      <c r="C123" s="4" t="s">
        <v>39</v>
      </c>
      <c r="D123" s="4" t="s">
        <v>142</v>
      </c>
      <c r="E123" s="4" t="str">
        <f t="shared" si="1"/>
        <v>NM</v>
      </c>
      <c r="F123" s="4" t="s">
        <v>250</v>
      </c>
      <c r="G123" s="7">
        <v>51.5</v>
      </c>
      <c r="H123" s="4" t="s">
        <v>166</v>
      </c>
      <c r="I123" s="4">
        <v>2</v>
      </c>
      <c r="J123" s="4" t="s">
        <v>250</v>
      </c>
      <c r="K123" s="4">
        <v>2</v>
      </c>
    </row>
    <row r="124" spans="1:11" x14ac:dyDescent="0.35">
      <c r="A124" s="4">
        <v>2010</v>
      </c>
      <c r="B124" s="10">
        <v>2</v>
      </c>
      <c r="C124" s="4" t="s">
        <v>36</v>
      </c>
      <c r="D124" s="4" t="s">
        <v>73</v>
      </c>
      <c r="E124" s="4" t="str">
        <f t="shared" si="1"/>
        <v>M</v>
      </c>
      <c r="F124" s="7">
        <v>43.96</v>
      </c>
      <c r="G124" s="4">
        <v>61.11</v>
      </c>
      <c r="H124" s="4" t="s">
        <v>167</v>
      </c>
      <c r="I124" s="4">
        <v>1</v>
      </c>
      <c r="J124" s="4">
        <v>1</v>
      </c>
      <c r="K124" s="4">
        <v>2</v>
      </c>
    </row>
    <row r="125" spans="1:11" x14ac:dyDescent="0.35">
      <c r="A125" s="4">
        <v>2010</v>
      </c>
      <c r="B125" s="10">
        <v>2</v>
      </c>
      <c r="C125" s="4" t="s">
        <v>36</v>
      </c>
      <c r="D125" s="4" t="s">
        <v>142</v>
      </c>
      <c r="E125" s="4" t="str">
        <f t="shared" si="1"/>
        <v>NM</v>
      </c>
      <c r="F125" s="7">
        <v>74.02</v>
      </c>
      <c r="G125" s="4">
        <v>18.89</v>
      </c>
      <c r="H125" s="4" t="s">
        <v>167</v>
      </c>
      <c r="I125" s="4">
        <v>1</v>
      </c>
      <c r="J125" s="4">
        <v>1</v>
      </c>
      <c r="K125" s="4">
        <v>2</v>
      </c>
    </row>
    <row r="126" spans="1:11" x14ac:dyDescent="0.35">
      <c r="A126" s="4">
        <v>2012</v>
      </c>
      <c r="B126" s="10">
        <v>2</v>
      </c>
      <c r="C126" s="4" t="s">
        <v>169</v>
      </c>
      <c r="D126" s="4" t="s">
        <v>384</v>
      </c>
      <c r="E126" s="4" t="str">
        <f t="shared" si="1"/>
        <v>NM</v>
      </c>
      <c r="F126" s="7">
        <v>0</v>
      </c>
      <c r="G126" s="4" t="s">
        <v>250</v>
      </c>
      <c r="H126" s="4" t="s">
        <v>110</v>
      </c>
      <c r="I126" s="4" t="s">
        <v>110</v>
      </c>
      <c r="J126" s="4" t="s">
        <v>110</v>
      </c>
      <c r="K126" s="4">
        <v>2</v>
      </c>
    </row>
    <row r="127" spans="1:11" x14ac:dyDescent="0.35">
      <c r="A127" s="4">
        <v>2012</v>
      </c>
      <c r="B127" s="10">
        <v>1</v>
      </c>
      <c r="C127" s="4" t="s">
        <v>169</v>
      </c>
      <c r="D127" s="4" t="s">
        <v>111</v>
      </c>
      <c r="E127" s="4" t="str">
        <f t="shared" si="1"/>
        <v>NM</v>
      </c>
      <c r="F127" s="7">
        <v>0</v>
      </c>
      <c r="G127" s="4" t="s">
        <v>250</v>
      </c>
      <c r="H127" s="4" t="s">
        <v>110</v>
      </c>
      <c r="I127" s="4" t="s">
        <v>110</v>
      </c>
      <c r="J127" s="4" t="s">
        <v>110</v>
      </c>
      <c r="K127" s="4">
        <v>2</v>
      </c>
    </row>
    <row r="128" spans="1:11" x14ac:dyDescent="0.35">
      <c r="A128" s="4">
        <v>2012</v>
      </c>
      <c r="B128" s="10">
        <v>1</v>
      </c>
      <c r="C128" s="4" t="s">
        <v>169</v>
      </c>
      <c r="D128" s="4" t="s">
        <v>140</v>
      </c>
      <c r="E128" s="4" t="str">
        <f t="shared" si="1"/>
        <v>NM</v>
      </c>
      <c r="F128" s="7">
        <v>0</v>
      </c>
      <c r="G128" s="4" t="s">
        <v>250</v>
      </c>
      <c r="H128" s="4" t="s">
        <v>110</v>
      </c>
      <c r="I128" s="4" t="s">
        <v>110</v>
      </c>
      <c r="J128" s="4" t="s">
        <v>110</v>
      </c>
      <c r="K128" s="4">
        <v>2</v>
      </c>
    </row>
    <row r="129" spans="1:11" x14ac:dyDescent="0.35">
      <c r="A129" s="4">
        <v>2012</v>
      </c>
      <c r="B129" s="10">
        <v>2</v>
      </c>
      <c r="C129" s="4" t="s">
        <v>169</v>
      </c>
      <c r="D129" s="4" t="s">
        <v>73</v>
      </c>
      <c r="E129" s="4" t="str">
        <f t="shared" si="1"/>
        <v>SM</v>
      </c>
      <c r="F129" s="7">
        <v>0</v>
      </c>
      <c r="G129" s="4" t="s">
        <v>250</v>
      </c>
      <c r="H129" s="4" t="s">
        <v>110</v>
      </c>
      <c r="I129" s="4" t="s">
        <v>110</v>
      </c>
      <c r="J129" s="4" t="s">
        <v>110</v>
      </c>
      <c r="K129" s="4">
        <v>2</v>
      </c>
    </row>
    <row r="130" spans="1:11" x14ac:dyDescent="0.35">
      <c r="A130" s="4">
        <v>2012</v>
      </c>
      <c r="B130" s="10">
        <v>2</v>
      </c>
      <c r="C130" s="4" t="s">
        <v>169</v>
      </c>
      <c r="D130" s="4" t="s">
        <v>99</v>
      </c>
      <c r="E130" s="4" t="str">
        <f t="shared" ref="E130:E193" si="2">VLOOKUP(D131, L:M, 2, FALSE)</f>
        <v>SM</v>
      </c>
      <c r="F130" s="7">
        <v>0</v>
      </c>
      <c r="G130" s="4" t="s">
        <v>250</v>
      </c>
      <c r="H130" s="4" t="s">
        <v>110</v>
      </c>
      <c r="I130" s="4" t="s">
        <v>110</v>
      </c>
      <c r="J130" s="4" t="s">
        <v>110</v>
      </c>
      <c r="K130" s="4">
        <v>2</v>
      </c>
    </row>
    <row r="131" spans="1:11" x14ac:dyDescent="0.35">
      <c r="A131" s="4">
        <v>2012</v>
      </c>
      <c r="B131" s="10">
        <v>2</v>
      </c>
      <c r="C131" s="4" t="s">
        <v>169</v>
      </c>
      <c r="D131" s="4" t="s">
        <v>119</v>
      </c>
      <c r="E131" s="4" t="str">
        <f t="shared" si="2"/>
        <v>NM</v>
      </c>
      <c r="F131" s="7">
        <v>0</v>
      </c>
      <c r="G131" s="4" t="s">
        <v>250</v>
      </c>
      <c r="H131" s="4" t="s">
        <v>110</v>
      </c>
      <c r="I131" s="4" t="s">
        <v>110</v>
      </c>
      <c r="J131" s="4" t="s">
        <v>110</v>
      </c>
      <c r="K131" s="4">
        <v>2</v>
      </c>
    </row>
    <row r="132" spans="1:11" x14ac:dyDescent="0.35">
      <c r="A132" s="4">
        <v>2012</v>
      </c>
      <c r="B132" s="10">
        <v>2</v>
      </c>
      <c r="C132" s="4" t="s">
        <v>169</v>
      </c>
      <c r="D132" s="4" t="s">
        <v>67</v>
      </c>
      <c r="E132" s="4" t="str">
        <f t="shared" si="2"/>
        <v>NM</v>
      </c>
      <c r="F132" s="7">
        <v>0</v>
      </c>
      <c r="G132" s="4" t="s">
        <v>250</v>
      </c>
      <c r="H132" s="4" t="s">
        <v>110</v>
      </c>
      <c r="I132" s="4" t="s">
        <v>110</v>
      </c>
      <c r="J132" s="4" t="s">
        <v>110</v>
      </c>
      <c r="K132" s="4">
        <v>2</v>
      </c>
    </row>
    <row r="133" spans="1:11" x14ac:dyDescent="0.35">
      <c r="A133" s="4">
        <v>2012</v>
      </c>
      <c r="B133" s="10">
        <v>1</v>
      </c>
      <c r="C133" s="4" t="s">
        <v>169</v>
      </c>
      <c r="D133" s="4" t="s">
        <v>13</v>
      </c>
      <c r="E133" s="4" t="str">
        <f t="shared" si="2"/>
        <v>NM</v>
      </c>
      <c r="F133" s="7">
        <v>20</v>
      </c>
      <c r="G133" s="4" t="s">
        <v>250</v>
      </c>
      <c r="H133" s="4" t="s">
        <v>110</v>
      </c>
      <c r="I133" s="4" t="s">
        <v>110</v>
      </c>
      <c r="J133" s="4" t="s">
        <v>110</v>
      </c>
      <c r="K133" s="4">
        <v>2</v>
      </c>
    </row>
    <row r="134" spans="1:11" x14ac:dyDescent="0.35">
      <c r="A134" s="4">
        <v>2012</v>
      </c>
      <c r="B134" s="10">
        <v>1</v>
      </c>
      <c r="C134" s="4" t="s">
        <v>169</v>
      </c>
      <c r="D134" s="4" t="s">
        <v>171</v>
      </c>
      <c r="E134" s="4" t="str">
        <f t="shared" si="2"/>
        <v>NM</v>
      </c>
      <c r="F134" s="7">
        <v>0</v>
      </c>
      <c r="G134" s="4" t="s">
        <v>250</v>
      </c>
      <c r="H134" s="4" t="s">
        <v>110</v>
      </c>
      <c r="I134" s="4" t="s">
        <v>110</v>
      </c>
      <c r="J134" s="4" t="s">
        <v>110</v>
      </c>
      <c r="K134" s="4">
        <v>2</v>
      </c>
    </row>
    <row r="135" spans="1:11" x14ac:dyDescent="0.35">
      <c r="A135" s="4">
        <v>2012</v>
      </c>
      <c r="B135" s="10">
        <v>1</v>
      </c>
      <c r="C135" s="4" t="s">
        <v>169</v>
      </c>
      <c r="D135" s="4" t="s">
        <v>107</v>
      </c>
      <c r="E135" s="4" t="str">
        <f t="shared" si="2"/>
        <v>NM</v>
      </c>
      <c r="F135" s="7">
        <v>20</v>
      </c>
      <c r="G135" s="4" t="s">
        <v>250</v>
      </c>
      <c r="H135" s="4" t="s">
        <v>110</v>
      </c>
      <c r="I135" s="4" t="s">
        <v>110</v>
      </c>
      <c r="J135" s="4" t="s">
        <v>110</v>
      </c>
      <c r="K135" s="4">
        <v>2</v>
      </c>
    </row>
    <row r="136" spans="1:11" x14ac:dyDescent="0.35">
      <c r="A136" s="4">
        <v>2012</v>
      </c>
      <c r="B136" s="10">
        <v>1</v>
      </c>
      <c r="C136" s="4" t="s">
        <v>169</v>
      </c>
      <c r="D136" s="4" t="s">
        <v>75</v>
      </c>
      <c r="E136" s="4" t="str">
        <f t="shared" si="2"/>
        <v>NM</v>
      </c>
      <c r="F136" s="7">
        <v>0</v>
      </c>
      <c r="G136" s="4" t="s">
        <v>250</v>
      </c>
      <c r="H136" s="4" t="s">
        <v>110</v>
      </c>
      <c r="I136" s="4" t="s">
        <v>110</v>
      </c>
      <c r="J136" s="4" t="s">
        <v>110</v>
      </c>
      <c r="K136" s="4">
        <v>2</v>
      </c>
    </row>
    <row r="137" spans="1:11" x14ac:dyDescent="0.35">
      <c r="A137" s="4">
        <v>2012</v>
      </c>
      <c r="B137" s="10">
        <v>1</v>
      </c>
      <c r="C137" s="4" t="s">
        <v>169</v>
      </c>
      <c r="D137" s="4" t="s">
        <v>7</v>
      </c>
      <c r="E137" s="4" t="str">
        <f t="shared" si="2"/>
        <v>NM</v>
      </c>
      <c r="F137" s="7">
        <v>20</v>
      </c>
      <c r="G137" s="4" t="s">
        <v>250</v>
      </c>
      <c r="H137" s="4" t="s">
        <v>110</v>
      </c>
      <c r="I137" s="4" t="s">
        <v>110</v>
      </c>
      <c r="J137" s="4" t="s">
        <v>110</v>
      </c>
      <c r="K137" s="4">
        <v>2</v>
      </c>
    </row>
    <row r="138" spans="1:11" x14ac:dyDescent="0.35">
      <c r="A138" s="4">
        <v>2012</v>
      </c>
      <c r="B138" s="10">
        <v>2</v>
      </c>
      <c r="C138" s="4" t="s">
        <v>169</v>
      </c>
      <c r="D138" s="4" t="s">
        <v>127</v>
      </c>
      <c r="E138" s="4" t="str">
        <f t="shared" si="2"/>
        <v>NM</v>
      </c>
      <c r="F138" s="7">
        <v>0</v>
      </c>
      <c r="G138" s="4" t="s">
        <v>250</v>
      </c>
      <c r="H138" s="4" t="s">
        <v>110</v>
      </c>
      <c r="I138" s="4" t="s">
        <v>110</v>
      </c>
      <c r="J138" s="4" t="s">
        <v>110</v>
      </c>
      <c r="K138" s="4">
        <v>2</v>
      </c>
    </row>
    <row r="139" spans="1:11" x14ac:dyDescent="0.35">
      <c r="A139" s="4">
        <v>2012</v>
      </c>
      <c r="B139" s="10">
        <v>1</v>
      </c>
      <c r="C139" s="4" t="s">
        <v>169</v>
      </c>
      <c r="D139" s="4" t="s">
        <v>106</v>
      </c>
      <c r="E139" s="4" t="str">
        <f t="shared" si="2"/>
        <v>NM</v>
      </c>
      <c r="F139" s="7">
        <v>0</v>
      </c>
      <c r="G139" s="4" t="s">
        <v>250</v>
      </c>
      <c r="H139" s="4" t="s">
        <v>110</v>
      </c>
      <c r="I139" s="4" t="s">
        <v>110</v>
      </c>
      <c r="J139" s="4" t="s">
        <v>110</v>
      </c>
      <c r="K139" s="4">
        <v>2</v>
      </c>
    </row>
    <row r="140" spans="1:11" x14ac:dyDescent="0.35">
      <c r="A140" s="4">
        <v>2012</v>
      </c>
      <c r="B140" s="10">
        <v>2</v>
      </c>
      <c r="C140" s="4" t="s">
        <v>169</v>
      </c>
      <c r="D140" s="4" t="s">
        <v>127</v>
      </c>
      <c r="E140" s="4" t="str">
        <f t="shared" si="2"/>
        <v>NM</v>
      </c>
      <c r="F140" s="7">
        <v>100</v>
      </c>
      <c r="G140" s="4" t="s">
        <v>250</v>
      </c>
      <c r="H140" s="4" t="s">
        <v>110</v>
      </c>
      <c r="I140" s="4" t="s">
        <v>110</v>
      </c>
      <c r="J140" s="4" t="s">
        <v>110</v>
      </c>
      <c r="K140" s="4">
        <v>2</v>
      </c>
    </row>
    <row r="141" spans="1:11" x14ac:dyDescent="0.35">
      <c r="A141" s="4">
        <v>2012</v>
      </c>
      <c r="B141" s="10">
        <v>2</v>
      </c>
      <c r="C141" s="4" t="s">
        <v>40</v>
      </c>
      <c r="D141" s="4" t="s">
        <v>87</v>
      </c>
      <c r="E141" s="4" t="str">
        <f t="shared" si="2"/>
        <v>SM</v>
      </c>
      <c r="F141" s="7">
        <v>80</v>
      </c>
      <c r="G141" s="4" t="s">
        <v>250</v>
      </c>
      <c r="H141" s="4" t="s">
        <v>110</v>
      </c>
      <c r="I141" s="4" t="s">
        <v>110</v>
      </c>
      <c r="J141" s="4" t="s">
        <v>110</v>
      </c>
      <c r="K141" s="4">
        <v>2</v>
      </c>
    </row>
    <row r="142" spans="1:11" x14ac:dyDescent="0.35">
      <c r="A142" s="4">
        <v>2012</v>
      </c>
      <c r="B142" s="10">
        <v>2</v>
      </c>
      <c r="C142" s="4" t="s">
        <v>40</v>
      </c>
      <c r="D142" s="4" t="s">
        <v>172</v>
      </c>
      <c r="E142" s="4" t="str">
        <f t="shared" si="2"/>
        <v>SM</v>
      </c>
      <c r="F142" s="7">
        <v>80</v>
      </c>
      <c r="G142" s="4" t="s">
        <v>250</v>
      </c>
      <c r="H142" s="4" t="s">
        <v>110</v>
      </c>
      <c r="I142" s="4" t="s">
        <v>110</v>
      </c>
      <c r="J142" s="4" t="s">
        <v>110</v>
      </c>
      <c r="K142" s="4">
        <v>2</v>
      </c>
    </row>
    <row r="143" spans="1:11" x14ac:dyDescent="0.35">
      <c r="A143" s="4">
        <v>2012</v>
      </c>
      <c r="B143" s="10">
        <v>2</v>
      </c>
      <c r="C143" s="4" t="s">
        <v>40</v>
      </c>
      <c r="D143" s="4" t="s">
        <v>154</v>
      </c>
      <c r="E143" s="4" t="str">
        <f t="shared" si="2"/>
        <v>SM</v>
      </c>
      <c r="F143" s="7">
        <v>100</v>
      </c>
      <c r="G143" s="4" t="s">
        <v>250</v>
      </c>
      <c r="H143" s="4" t="s">
        <v>110</v>
      </c>
      <c r="I143" s="4" t="s">
        <v>110</v>
      </c>
      <c r="J143" s="4" t="s">
        <v>110</v>
      </c>
      <c r="K143" s="4">
        <v>2</v>
      </c>
    </row>
    <row r="144" spans="1:11" x14ac:dyDescent="0.35">
      <c r="A144" s="4">
        <v>2012</v>
      </c>
      <c r="B144" s="10">
        <v>2</v>
      </c>
      <c r="C144" s="4" t="s">
        <v>40</v>
      </c>
      <c r="D144" s="4" t="s">
        <v>154</v>
      </c>
      <c r="E144" s="4" t="str">
        <f t="shared" si="2"/>
        <v>NM</v>
      </c>
      <c r="F144" s="7">
        <v>80</v>
      </c>
      <c r="G144" s="4" t="s">
        <v>250</v>
      </c>
      <c r="H144" s="4" t="s">
        <v>110</v>
      </c>
      <c r="I144" s="4" t="s">
        <v>110</v>
      </c>
      <c r="J144" s="4" t="s">
        <v>110</v>
      </c>
      <c r="K144" s="4">
        <v>2</v>
      </c>
    </row>
    <row r="145" spans="1:11" x14ac:dyDescent="0.35">
      <c r="A145" s="4">
        <v>2012</v>
      </c>
      <c r="B145" s="10">
        <v>2</v>
      </c>
      <c r="C145" s="4" t="s">
        <v>40</v>
      </c>
      <c r="D145" s="4" t="s">
        <v>173</v>
      </c>
      <c r="E145" s="4" t="str">
        <f t="shared" si="2"/>
        <v>NM</v>
      </c>
      <c r="F145" s="7">
        <v>100</v>
      </c>
      <c r="G145" s="4" t="s">
        <v>250</v>
      </c>
      <c r="H145" s="4" t="s">
        <v>110</v>
      </c>
      <c r="I145" s="4" t="s">
        <v>110</v>
      </c>
      <c r="J145" s="4" t="s">
        <v>110</v>
      </c>
      <c r="K145" s="4">
        <v>2</v>
      </c>
    </row>
    <row r="146" spans="1:11" x14ac:dyDescent="0.35">
      <c r="A146" s="4">
        <v>2015</v>
      </c>
      <c r="B146" s="10">
        <v>3</v>
      </c>
      <c r="C146" s="4" t="s">
        <v>41</v>
      </c>
      <c r="D146" s="4" t="s">
        <v>174</v>
      </c>
      <c r="E146" s="4" t="str">
        <f t="shared" si="2"/>
        <v>NM</v>
      </c>
      <c r="F146" s="7">
        <v>65.12</v>
      </c>
      <c r="G146" s="4" t="s">
        <v>251</v>
      </c>
      <c r="H146" s="4" t="s">
        <v>250</v>
      </c>
      <c r="I146" s="4" t="s">
        <v>250</v>
      </c>
      <c r="J146" s="4" t="s">
        <v>250</v>
      </c>
      <c r="K146" s="4">
        <v>1</v>
      </c>
    </row>
    <row r="147" spans="1:11" x14ac:dyDescent="0.35">
      <c r="A147" s="4">
        <v>2015</v>
      </c>
      <c r="B147" s="10">
        <v>3</v>
      </c>
      <c r="C147" s="4" t="s">
        <v>41</v>
      </c>
      <c r="D147" s="4" t="s">
        <v>175</v>
      </c>
      <c r="E147" s="4" t="str">
        <f t="shared" si="2"/>
        <v>NM</v>
      </c>
      <c r="F147" s="7">
        <v>71.760000000000005</v>
      </c>
      <c r="G147" s="4" t="s">
        <v>250</v>
      </c>
      <c r="H147" s="4" t="s">
        <v>250</v>
      </c>
      <c r="I147" s="4" t="s">
        <v>250</v>
      </c>
      <c r="J147" s="4" t="s">
        <v>250</v>
      </c>
      <c r="K147" s="4">
        <v>1</v>
      </c>
    </row>
    <row r="148" spans="1:11" x14ac:dyDescent="0.35">
      <c r="A148" s="4">
        <v>2015</v>
      </c>
      <c r="B148" s="10">
        <v>3</v>
      </c>
      <c r="C148" s="4" t="s">
        <v>41</v>
      </c>
      <c r="D148" s="4" t="s">
        <v>174</v>
      </c>
      <c r="E148" s="4" t="str">
        <f t="shared" si="2"/>
        <v>NM</v>
      </c>
      <c r="F148" s="7">
        <v>27.59</v>
      </c>
      <c r="G148" s="4" t="s">
        <v>250</v>
      </c>
      <c r="H148" s="4" t="s">
        <v>250</v>
      </c>
      <c r="I148" s="4" t="s">
        <v>250</v>
      </c>
      <c r="J148" s="4" t="s">
        <v>250</v>
      </c>
      <c r="K148" s="4">
        <v>3</v>
      </c>
    </row>
    <row r="149" spans="1:11" x14ac:dyDescent="0.35">
      <c r="A149" s="4">
        <v>2015</v>
      </c>
      <c r="B149" s="10">
        <v>3</v>
      </c>
      <c r="C149" s="4" t="s">
        <v>41</v>
      </c>
      <c r="D149" s="4" t="s">
        <v>175</v>
      </c>
      <c r="E149" s="4" t="str">
        <f t="shared" si="2"/>
        <v>SM</v>
      </c>
      <c r="F149" s="7">
        <v>72.36</v>
      </c>
      <c r="G149" s="4" t="s">
        <v>250</v>
      </c>
      <c r="H149" s="4" t="s">
        <v>250</v>
      </c>
      <c r="I149" s="4" t="s">
        <v>250</v>
      </c>
      <c r="J149" s="4" t="s">
        <v>250</v>
      </c>
      <c r="K149" s="4">
        <v>3</v>
      </c>
    </row>
    <row r="150" spans="1:11" x14ac:dyDescent="0.35">
      <c r="A150" s="4">
        <v>2015</v>
      </c>
      <c r="B150" s="10">
        <v>2</v>
      </c>
      <c r="C150" s="4" t="s">
        <v>42</v>
      </c>
      <c r="D150" s="4" t="s">
        <v>176</v>
      </c>
      <c r="E150" s="4" t="str">
        <f t="shared" si="2"/>
        <v>SM</v>
      </c>
      <c r="F150" s="7" t="s">
        <v>250</v>
      </c>
      <c r="G150" s="4">
        <v>56.25</v>
      </c>
      <c r="H150" s="4" t="s">
        <v>178</v>
      </c>
      <c r="I150" s="4">
        <v>3</v>
      </c>
      <c r="J150" s="4">
        <v>2</v>
      </c>
      <c r="K150" s="4">
        <v>2</v>
      </c>
    </row>
    <row r="151" spans="1:11" x14ac:dyDescent="0.35">
      <c r="A151" s="4">
        <v>2015</v>
      </c>
      <c r="B151" s="10">
        <v>2</v>
      </c>
      <c r="C151" s="4" t="s">
        <v>42</v>
      </c>
      <c r="D151" s="4" t="s">
        <v>176</v>
      </c>
      <c r="E151" s="4" t="str">
        <f t="shared" si="2"/>
        <v>SM</v>
      </c>
      <c r="F151" s="7" t="s">
        <v>250</v>
      </c>
      <c r="G151" s="4">
        <v>33.340000000000003</v>
      </c>
      <c r="H151" s="4" t="s">
        <v>179</v>
      </c>
      <c r="I151" s="4">
        <v>2</v>
      </c>
      <c r="J151" s="4">
        <v>2</v>
      </c>
      <c r="K151" s="4">
        <v>2</v>
      </c>
    </row>
    <row r="152" spans="1:11" x14ac:dyDescent="0.35">
      <c r="A152" s="4">
        <v>2015</v>
      </c>
      <c r="B152" s="10">
        <v>2</v>
      </c>
      <c r="C152" s="4" t="s">
        <v>42</v>
      </c>
      <c r="D152" s="4" t="s">
        <v>176</v>
      </c>
      <c r="E152" s="4" t="str">
        <f t="shared" si="2"/>
        <v>SM</v>
      </c>
      <c r="F152" s="7" t="s">
        <v>250</v>
      </c>
      <c r="G152" s="7">
        <v>52.5</v>
      </c>
      <c r="H152" s="4" t="s">
        <v>178</v>
      </c>
      <c r="I152" s="4">
        <v>3</v>
      </c>
      <c r="J152" s="4">
        <v>2</v>
      </c>
      <c r="K152" s="4">
        <v>2</v>
      </c>
    </row>
    <row r="153" spans="1:11" x14ac:dyDescent="0.35">
      <c r="A153" s="4">
        <v>2015</v>
      </c>
      <c r="B153" s="10">
        <v>2</v>
      </c>
      <c r="C153" s="4" t="s">
        <v>42</v>
      </c>
      <c r="D153" s="4" t="s">
        <v>176</v>
      </c>
      <c r="E153" s="4" t="str">
        <f t="shared" si="2"/>
        <v>SM</v>
      </c>
      <c r="F153" s="7" t="s">
        <v>250</v>
      </c>
      <c r="G153" s="7">
        <v>64.400000000000006</v>
      </c>
      <c r="H153" s="4" t="s">
        <v>178</v>
      </c>
      <c r="I153" s="4">
        <v>3</v>
      </c>
      <c r="J153" s="4">
        <v>2</v>
      </c>
      <c r="K153" s="4">
        <v>2</v>
      </c>
    </row>
    <row r="154" spans="1:11" x14ac:dyDescent="0.35">
      <c r="A154" s="4">
        <v>2015</v>
      </c>
      <c r="B154" s="10">
        <v>2</v>
      </c>
      <c r="C154" s="4" t="s">
        <v>42</v>
      </c>
      <c r="D154" s="4" t="s">
        <v>176</v>
      </c>
      <c r="E154" s="4" t="str">
        <f t="shared" si="2"/>
        <v>SM</v>
      </c>
      <c r="F154" s="7" t="s">
        <v>250</v>
      </c>
      <c r="G154" s="7">
        <v>66.900000000000006</v>
      </c>
      <c r="H154" s="4" t="s">
        <v>178</v>
      </c>
      <c r="I154" s="4">
        <v>3</v>
      </c>
      <c r="J154" s="4">
        <v>2</v>
      </c>
      <c r="K154" s="4">
        <v>2</v>
      </c>
    </row>
    <row r="155" spans="1:11" x14ac:dyDescent="0.35">
      <c r="A155" s="4">
        <v>2015</v>
      </c>
      <c r="B155" s="10">
        <v>2</v>
      </c>
      <c r="C155" s="4" t="s">
        <v>42</v>
      </c>
      <c r="D155" s="4" t="s">
        <v>176</v>
      </c>
      <c r="E155" s="4" t="str">
        <f t="shared" si="2"/>
        <v>SM</v>
      </c>
      <c r="F155" s="7" t="s">
        <v>250</v>
      </c>
      <c r="G155" s="7">
        <v>90.3</v>
      </c>
      <c r="H155" s="4" t="s">
        <v>178</v>
      </c>
      <c r="I155" s="4">
        <v>3</v>
      </c>
      <c r="J155" s="4">
        <v>2</v>
      </c>
      <c r="K155" s="4">
        <v>2</v>
      </c>
    </row>
    <row r="156" spans="1:11" x14ac:dyDescent="0.35">
      <c r="A156" s="4">
        <v>2015</v>
      </c>
      <c r="B156" s="10">
        <v>2</v>
      </c>
      <c r="C156" s="4" t="s">
        <v>42</v>
      </c>
      <c r="D156" s="4" t="s">
        <v>176</v>
      </c>
      <c r="E156" s="4" t="str">
        <f t="shared" si="2"/>
        <v>SM</v>
      </c>
      <c r="F156" s="7" t="s">
        <v>250</v>
      </c>
      <c r="G156" s="7">
        <v>69.2</v>
      </c>
      <c r="H156" s="4" t="s">
        <v>178</v>
      </c>
      <c r="I156" s="4">
        <v>3</v>
      </c>
      <c r="J156" s="4">
        <v>2</v>
      </c>
      <c r="K156" s="4">
        <v>2</v>
      </c>
    </row>
    <row r="157" spans="1:11" x14ac:dyDescent="0.35">
      <c r="A157" s="4">
        <v>2015</v>
      </c>
      <c r="B157" s="10">
        <v>2</v>
      </c>
      <c r="C157" s="4" t="s">
        <v>42</v>
      </c>
      <c r="D157" s="4" t="s">
        <v>176</v>
      </c>
      <c r="E157" s="4" t="str">
        <f t="shared" si="2"/>
        <v>SM</v>
      </c>
      <c r="F157" s="7" t="s">
        <v>250</v>
      </c>
      <c r="G157" s="7">
        <v>50.3</v>
      </c>
      <c r="H157" s="4" t="s">
        <v>178</v>
      </c>
      <c r="I157" s="4">
        <v>3</v>
      </c>
      <c r="J157" s="4">
        <v>2</v>
      </c>
      <c r="K157" s="4">
        <v>2</v>
      </c>
    </row>
    <row r="158" spans="1:11" x14ac:dyDescent="0.35">
      <c r="A158" s="4">
        <v>2015</v>
      </c>
      <c r="B158" s="10">
        <v>2</v>
      </c>
      <c r="C158" s="4" t="s">
        <v>42</v>
      </c>
      <c r="D158" s="4" t="s">
        <v>176</v>
      </c>
      <c r="E158" s="4" t="str">
        <f t="shared" si="2"/>
        <v>SM</v>
      </c>
      <c r="F158" s="7" t="s">
        <v>250</v>
      </c>
      <c r="G158" s="7">
        <v>42.9</v>
      </c>
      <c r="H158" s="4" t="s">
        <v>178</v>
      </c>
      <c r="I158" s="4">
        <v>3</v>
      </c>
      <c r="J158" s="4">
        <v>2</v>
      </c>
      <c r="K158" s="4">
        <v>2</v>
      </c>
    </row>
    <row r="159" spans="1:11" x14ac:dyDescent="0.35">
      <c r="A159" s="4">
        <v>2015</v>
      </c>
      <c r="B159" s="10">
        <v>2</v>
      </c>
      <c r="C159" s="4" t="s">
        <v>42</v>
      </c>
      <c r="D159" s="4" t="s">
        <v>176</v>
      </c>
      <c r="E159" s="4" t="str">
        <f t="shared" si="2"/>
        <v>SM</v>
      </c>
      <c r="F159" s="7" t="s">
        <v>250</v>
      </c>
      <c r="G159" s="7">
        <v>38.299999999999997</v>
      </c>
      <c r="H159" s="4" t="s">
        <v>179</v>
      </c>
      <c r="I159" s="4">
        <v>2</v>
      </c>
      <c r="J159" s="4">
        <v>2</v>
      </c>
      <c r="K159" s="4">
        <v>2</v>
      </c>
    </row>
    <row r="160" spans="1:11" x14ac:dyDescent="0.35">
      <c r="A160" s="4">
        <v>2015</v>
      </c>
      <c r="B160" s="10">
        <v>2</v>
      </c>
      <c r="C160" s="4" t="s">
        <v>42</v>
      </c>
      <c r="D160" s="4" t="s">
        <v>176</v>
      </c>
      <c r="E160" s="4" t="str">
        <f t="shared" si="2"/>
        <v>SM</v>
      </c>
      <c r="F160" s="7" t="s">
        <v>250</v>
      </c>
      <c r="G160" s="7">
        <v>50.1</v>
      </c>
      <c r="H160" s="4" t="s">
        <v>179</v>
      </c>
      <c r="I160" s="4">
        <v>2</v>
      </c>
      <c r="J160" s="4">
        <v>2</v>
      </c>
      <c r="K160" s="4">
        <v>2</v>
      </c>
    </row>
    <row r="161" spans="1:11" x14ac:dyDescent="0.35">
      <c r="A161" s="4">
        <v>2015</v>
      </c>
      <c r="B161" s="10">
        <v>2</v>
      </c>
      <c r="C161" s="4" t="s">
        <v>42</v>
      </c>
      <c r="D161" s="4" t="s">
        <v>176</v>
      </c>
      <c r="E161" s="4" t="str">
        <f t="shared" si="2"/>
        <v>SM</v>
      </c>
      <c r="F161" s="7" t="s">
        <v>250</v>
      </c>
      <c r="G161" s="7">
        <v>59.8</v>
      </c>
      <c r="H161" s="4" t="s">
        <v>179</v>
      </c>
      <c r="I161" s="4">
        <v>2</v>
      </c>
      <c r="J161" s="4">
        <v>2</v>
      </c>
      <c r="K161" s="4">
        <v>2</v>
      </c>
    </row>
    <row r="162" spans="1:11" x14ac:dyDescent="0.35">
      <c r="A162" s="4">
        <v>2015</v>
      </c>
      <c r="B162" s="10">
        <v>2</v>
      </c>
      <c r="C162" s="4" t="s">
        <v>42</v>
      </c>
      <c r="D162" s="4" t="s">
        <v>176</v>
      </c>
      <c r="E162" s="4" t="str">
        <f t="shared" si="2"/>
        <v>SM</v>
      </c>
      <c r="F162" s="7" t="s">
        <v>250</v>
      </c>
      <c r="G162" s="7">
        <v>90.3</v>
      </c>
      <c r="H162" s="4" t="s">
        <v>179</v>
      </c>
      <c r="I162" s="4">
        <v>2</v>
      </c>
      <c r="J162" s="4">
        <v>2</v>
      </c>
      <c r="K162" s="4">
        <v>2</v>
      </c>
    </row>
    <row r="163" spans="1:11" x14ac:dyDescent="0.35">
      <c r="A163" s="4">
        <v>2015</v>
      </c>
      <c r="B163" s="10">
        <v>2</v>
      </c>
      <c r="C163" s="4" t="s">
        <v>42</v>
      </c>
      <c r="D163" s="4" t="s">
        <v>176</v>
      </c>
      <c r="E163" s="4" t="str">
        <f t="shared" si="2"/>
        <v>SM</v>
      </c>
      <c r="F163" s="7" t="s">
        <v>250</v>
      </c>
      <c r="G163" s="7">
        <v>69.2</v>
      </c>
      <c r="H163" s="4" t="s">
        <v>179</v>
      </c>
      <c r="I163" s="4">
        <v>2</v>
      </c>
      <c r="J163" s="4">
        <v>2</v>
      </c>
      <c r="K163" s="4">
        <v>2</v>
      </c>
    </row>
    <row r="164" spans="1:11" x14ac:dyDescent="0.35">
      <c r="A164" s="4">
        <v>2015</v>
      </c>
      <c r="B164" s="10">
        <v>2</v>
      </c>
      <c r="C164" s="4" t="s">
        <v>42</v>
      </c>
      <c r="D164" s="4" t="s">
        <v>176</v>
      </c>
      <c r="E164" s="4" t="str">
        <f t="shared" si="2"/>
        <v>SM</v>
      </c>
      <c r="F164" s="7" t="s">
        <v>250</v>
      </c>
      <c r="G164" s="7">
        <v>33.5</v>
      </c>
      <c r="H164" s="4" t="s">
        <v>179</v>
      </c>
      <c r="I164" s="4">
        <v>2</v>
      </c>
      <c r="J164" s="4">
        <v>2</v>
      </c>
      <c r="K164" s="4">
        <v>2</v>
      </c>
    </row>
    <row r="165" spans="1:11" x14ac:dyDescent="0.35">
      <c r="A165" s="4">
        <v>2015</v>
      </c>
      <c r="B165" s="10">
        <v>2</v>
      </c>
      <c r="C165" s="4" t="s">
        <v>42</v>
      </c>
      <c r="D165" s="4" t="s">
        <v>176</v>
      </c>
      <c r="E165" s="4" t="str">
        <f t="shared" si="2"/>
        <v>SM</v>
      </c>
      <c r="F165" s="7" t="s">
        <v>250</v>
      </c>
      <c r="G165" s="7">
        <v>19</v>
      </c>
      <c r="H165" s="4" t="s">
        <v>179</v>
      </c>
      <c r="I165" s="4">
        <v>2</v>
      </c>
      <c r="J165" s="4">
        <v>2</v>
      </c>
      <c r="K165" s="4">
        <v>2</v>
      </c>
    </row>
    <row r="166" spans="1:11" x14ac:dyDescent="0.35">
      <c r="A166" s="4">
        <v>2015</v>
      </c>
      <c r="B166" s="10">
        <v>2</v>
      </c>
      <c r="C166" s="4" t="s">
        <v>42</v>
      </c>
      <c r="D166" s="4" t="s">
        <v>176</v>
      </c>
      <c r="E166" s="4" t="str">
        <f t="shared" si="2"/>
        <v>SM</v>
      </c>
      <c r="F166" s="7" t="s">
        <v>250</v>
      </c>
      <c r="G166" s="7">
        <f>3/7*100</f>
        <v>42.857142857142854</v>
      </c>
      <c r="H166" s="4" t="s">
        <v>178</v>
      </c>
      <c r="I166" s="4">
        <v>3</v>
      </c>
      <c r="J166" s="4">
        <v>2</v>
      </c>
      <c r="K166" s="4">
        <v>2</v>
      </c>
    </row>
    <row r="167" spans="1:11" x14ac:dyDescent="0.35">
      <c r="A167" s="4">
        <v>2015</v>
      </c>
      <c r="B167" s="10">
        <v>2</v>
      </c>
      <c r="C167" s="4" t="s">
        <v>42</v>
      </c>
      <c r="D167" s="4" t="s">
        <v>176</v>
      </c>
      <c r="E167" s="4" t="str">
        <f t="shared" si="2"/>
        <v>SM</v>
      </c>
      <c r="F167" s="7" t="s">
        <v>250</v>
      </c>
      <c r="G167" s="7">
        <f>6/7*100</f>
        <v>85.714285714285708</v>
      </c>
      <c r="H167" s="4" t="s">
        <v>178</v>
      </c>
      <c r="I167" s="4">
        <v>3</v>
      </c>
      <c r="J167" s="4">
        <v>2</v>
      </c>
      <c r="K167" s="4">
        <v>2</v>
      </c>
    </row>
    <row r="168" spans="1:11" x14ac:dyDescent="0.35">
      <c r="A168" s="4">
        <v>2015</v>
      </c>
      <c r="B168" s="10">
        <v>2</v>
      </c>
      <c r="C168" s="4" t="s">
        <v>42</v>
      </c>
      <c r="D168" s="4" t="s">
        <v>176</v>
      </c>
      <c r="E168" s="4" t="str">
        <f t="shared" si="2"/>
        <v>SM</v>
      </c>
      <c r="F168" s="7" t="s">
        <v>250</v>
      </c>
      <c r="G168" s="7">
        <f>5/7*100</f>
        <v>71.428571428571431</v>
      </c>
      <c r="H168" s="4" t="s">
        <v>178</v>
      </c>
      <c r="I168" s="4">
        <v>3</v>
      </c>
      <c r="J168" s="4">
        <v>2</v>
      </c>
      <c r="K168" s="4">
        <v>2</v>
      </c>
    </row>
    <row r="169" spans="1:11" x14ac:dyDescent="0.35">
      <c r="A169" s="4">
        <v>2015</v>
      </c>
      <c r="B169" s="10">
        <v>2</v>
      </c>
      <c r="C169" s="4" t="s">
        <v>42</v>
      </c>
      <c r="D169" s="4" t="s">
        <v>176</v>
      </c>
      <c r="E169" s="4" t="str">
        <f t="shared" si="2"/>
        <v>SM</v>
      </c>
      <c r="F169" s="7" t="s">
        <v>250</v>
      </c>
      <c r="G169" s="7">
        <v>85.71</v>
      </c>
      <c r="H169" s="4" t="s">
        <v>178</v>
      </c>
      <c r="I169" s="4">
        <v>3</v>
      </c>
      <c r="J169" s="4">
        <v>2</v>
      </c>
      <c r="K169" s="4">
        <v>2</v>
      </c>
    </row>
    <row r="170" spans="1:11" x14ac:dyDescent="0.35">
      <c r="A170" s="4">
        <v>2015</v>
      </c>
      <c r="B170" s="10">
        <v>2</v>
      </c>
      <c r="C170" s="4" t="s">
        <v>42</v>
      </c>
      <c r="D170" s="4" t="s">
        <v>176</v>
      </c>
      <c r="E170" s="4" t="str">
        <f t="shared" si="2"/>
        <v>SM</v>
      </c>
      <c r="F170" s="7" t="s">
        <v>250</v>
      </c>
      <c r="G170" s="7">
        <v>71.430000000000007</v>
      </c>
      <c r="H170" s="4" t="s">
        <v>178</v>
      </c>
      <c r="I170" s="4">
        <v>3</v>
      </c>
      <c r="J170" s="4">
        <v>2</v>
      </c>
      <c r="K170" s="4">
        <v>2</v>
      </c>
    </row>
    <row r="171" spans="1:11" x14ac:dyDescent="0.35">
      <c r="A171" s="4">
        <v>2015</v>
      </c>
      <c r="B171" s="10">
        <v>2</v>
      </c>
      <c r="C171" s="4" t="s">
        <v>42</v>
      </c>
      <c r="D171" s="4" t="s">
        <v>176</v>
      </c>
      <c r="E171" s="4" t="str">
        <f t="shared" si="2"/>
        <v>SM</v>
      </c>
      <c r="F171" s="7" t="s">
        <v>250</v>
      </c>
      <c r="G171" s="7">
        <v>42.86</v>
      </c>
      <c r="H171" s="4" t="s">
        <v>178</v>
      </c>
      <c r="I171" s="4">
        <v>3</v>
      </c>
      <c r="J171" s="4">
        <v>2</v>
      </c>
      <c r="K171" s="4">
        <v>2</v>
      </c>
    </row>
    <row r="172" spans="1:11" x14ac:dyDescent="0.35">
      <c r="A172" s="4">
        <v>2015</v>
      </c>
      <c r="B172" s="10">
        <v>2</v>
      </c>
      <c r="C172" s="4" t="s">
        <v>42</v>
      </c>
      <c r="D172" s="4" t="s">
        <v>176</v>
      </c>
      <c r="E172" s="4" t="str">
        <f t="shared" si="2"/>
        <v>SM</v>
      </c>
      <c r="F172" s="7" t="s">
        <v>250</v>
      </c>
      <c r="G172" s="7">
        <v>71.430000000000007</v>
      </c>
      <c r="H172" s="4" t="s">
        <v>178</v>
      </c>
      <c r="I172" s="4">
        <v>3</v>
      </c>
      <c r="J172" s="4">
        <v>2</v>
      </c>
      <c r="K172" s="4">
        <v>2</v>
      </c>
    </row>
    <row r="173" spans="1:11" x14ac:dyDescent="0.35">
      <c r="A173" s="4">
        <v>2015</v>
      </c>
      <c r="B173" s="10">
        <v>2</v>
      </c>
      <c r="C173" s="4" t="s">
        <v>42</v>
      </c>
      <c r="D173" s="4" t="s">
        <v>176</v>
      </c>
      <c r="E173" s="4" t="str">
        <f t="shared" si="2"/>
        <v>SM</v>
      </c>
      <c r="F173" s="7" t="s">
        <v>250</v>
      </c>
      <c r="G173" s="7">
        <v>71.430000000000007</v>
      </c>
      <c r="H173" s="4" t="s">
        <v>178</v>
      </c>
      <c r="I173" s="4">
        <v>3</v>
      </c>
      <c r="J173" s="4">
        <v>2</v>
      </c>
      <c r="K173" s="4">
        <v>2</v>
      </c>
    </row>
    <row r="174" spans="1:11" x14ac:dyDescent="0.35">
      <c r="A174" s="4">
        <v>2015</v>
      </c>
      <c r="B174" s="10">
        <v>2</v>
      </c>
      <c r="C174" s="4" t="s">
        <v>42</v>
      </c>
      <c r="D174" s="4" t="s">
        <v>176</v>
      </c>
      <c r="E174" s="4" t="str">
        <f t="shared" si="2"/>
        <v>SM</v>
      </c>
      <c r="F174" s="7" t="s">
        <v>250</v>
      </c>
      <c r="G174" s="7">
        <f>0.285714285714286*100</f>
        <v>28.571428571428598</v>
      </c>
      <c r="H174" s="4" t="s">
        <v>178</v>
      </c>
      <c r="I174" s="4">
        <v>3</v>
      </c>
      <c r="J174" s="4">
        <v>2</v>
      </c>
      <c r="K174" s="4">
        <v>2</v>
      </c>
    </row>
    <row r="175" spans="1:11" x14ac:dyDescent="0.35">
      <c r="A175" s="4">
        <v>2015</v>
      </c>
      <c r="B175" s="10">
        <v>2</v>
      </c>
      <c r="C175" s="4" t="s">
        <v>42</v>
      </c>
      <c r="D175" s="4" t="s">
        <v>176</v>
      </c>
      <c r="E175" s="4" t="str">
        <f t="shared" si="2"/>
        <v>SM</v>
      </c>
      <c r="F175" s="7" t="s">
        <v>250</v>
      </c>
      <c r="G175" s="7">
        <v>42.86</v>
      </c>
      <c r="H175" s="4" t="s">
        <v>178</v>
      </c>
      <c r="I175" s="4">
        <v>3</v>
      </c>
      <c r="J175" s="4">
        <v>2</v>
      </c>
      <c r="K175" s="4">
        <v>2</v>
      </c>
    </row>
    <row r="176" spans="1:11" x14ac:dyDescent="0.35">
      <c r="A176" s="4">
        <v>2015</v>
      </c>
      <c r="B176" s="10">
        <v>2</v>
      </c>
      <c r="C176" s="4" t="s">
        <v>42</v>
      </c>
      <c r="D176" s="4" t="s">
        <v>176</v>
      </c>
      <c r="E176" s="4" t="str">
        <f t="shared" si="2"/>
        <v>SM</v>
      </c>
      <c r="F176" s="7" t="s">
        <v>250</v>
      </c>
      <c r="G176" s="7">
        <f>2/7*100</f>
        <v>28.571428571428569</v>
      </c>
      <c r="H176" s="4" t="s">
        <v>179</v>
      </c>
      <c r="I176" s="4">
        <v>2</v>
      </c>
      <c r="J176" s="4">
        <v>2</v>
      </c>
      <c r="K176" s="4">
        <v>2</v>
      </c>
    </row>
    <row r="177" spans="1:11" x14ac:dyDescent="0.35">
      <c r="A177" s="4">
        <v>2015</v>
      </c>
      <c r="B177" s="10">
        <v>2</v>
      </c>
      <c r="C177" s="4" t="s">
        <v>42</v>
      </c>
      <c r="D177" s="4" t="s">
        <v>176</v>
      </c>
      <c r="E177" s="4" t="str">
        <f t="shared" si="2"/>
        <v>SM</v>
      </c>
      <c r="F177" s="7" t="s">
        <v>250</v>
      </c>
      <c r="G177" s="7">
        <f>6/7*100</f>
        <v>85.714285714285708</v>
      </c>
      <c r="H177" s="4" t="s">
        <v>179</v>
      </c>
      <c r="I177" s="4">
        <v>2</v>
      </c>
      <c r="J177" s="4">
        <v>2</v>
      </c>
      <c r="K177" s="4">
        <v>2</v>
      </c>
    </row>
    <row r="178" spans="1:11" x14ac:dyDescent="0.35">
      <c r="A178" s="4">
        <v>2015</v>
      </c>
      <c r="B178" s="10">
        <v>2</v>
      </c>
      <c r="C178" s="4" t="s">
        <v>42</v>
      </c>
      <c r="D178" s="4" t="s">
        <v>176</v>
      </c>
      <c r="E178" s="4" t="str">
        <f t="shared" si="2"/>
        <v>SM</v>
      </c>
      <c r="F178" s="7" t="s">
        <v>250</v>
      </c>
      <c r="G178" s="7">
        <f>4/7*100</f>
        <v>57.142857142857139</v>
      </c>
      <c r="H178" s="4" t="s">
        <v>179</v>
      </c>
      <c r="I178" s="4">
        <v>2</v>
      </c>
      <c r="J178" s="4">
        <v>2</v>
      </c>
      <c r="K178" s="4">
        <v>2</v>
      </c>
    </row>
    <row r="179" spans="1:11" x14ac:dyDescent="0.35">
      <c r="A179" s="4">
        <v>2015</v>
      </c>
      <c r="B179" s="10">
        <v>2</v>
      </c>
      <c r="C179" s="4" t="s">
        <v>42</v>
      </c>
      <c r="D179" s="4" t="s">
        <v>176</v>
      </c>
      <c r="E179" s="4" t="str">
        <f t="shared" si="2"/>
        <v>SM</v>
      </c>
      <c r="F179" s="7" t="s">
        <v>250</v>
      </c>
      <c r="G179" s="7">
        <f>5/7*100</f>
        <v>71.428571428571431</v>
      </c>
      <c r="H179" s="4" t="s">
        <v>179</v>
      </c>
      <c r="I179" s="4">
        <v>2</v>
      </c>
      <c r="J179" s="4">
        <v>2</v>
      </c>
      <c r="K179" s="4">
        <v>2</v>
      </c>
    </row>
    <row r="180" spans="1:11" x14ac:dyDescent="0.35">
      <c r="A180" s="4">
        <v>2015</v>
      </c>
      <c r="B180" s="10">
        <v>2</v>
      </c>
      <c r="C180" s="4" t="s">
        <v>42</v>
      </c>
      <c r="D180" s="4" t="s">
        <v>176</v>
      </c>
      <c r="E180" s="4" t="str">
        <f t="shared" si="2"/>
        <v>SM</v>
      </c>
      <c r="F180" s="7" t="s">
        <v>250</v>
      </c>
      <c r="G180" s="7">
        <f>4/7*100</f>
        <v>57.142857142857139</v>
      </c>
      <c r="H180" s="4" t="s">
        <v>179</v>
      </c>
      <c r="I180" s="4">
        <v>2</v>
      </c>
      <c r="J180" s="4">
        <v>2</v>
      </c>
      <c r="K180" s="4">
        <v>2</v>
      </c>
    </row>
    <row r="181" spans="1:11" x14ac:dyDescent="0.35">
      <c r="A181" s="4">
        <v>2015</v>
      </c>
      <c r="B181" s="10">
        <v>2</v>
      </c>
      <c r="C181" s="4" t="s">
        <v>42</v>
      </c>
      <c r="D181" s="4" t="s">
        <v>176</v>
      </c>
      <c r="E181" s="4" t="str">
        <f t="shared" si="2"/>
        <v>SM</v>
      </c>
      <c r="F181" s="7" t="s">
        <v>250</v>
      </c>
      <c r="G181" s="7">
        <f>3/7*100</f>
        <v>42.857142857142854</v>
      </c>
      <c r="H181" s="4" t="s">
        <v>179</v>
      </c>
      <c r="I181" s="4">
        <v>2</v>
      </c>
      <c r="J181" s="4">
        <v>2</v>
      </c>
      <c r="K181" s="4">
        <v>2</v>
      </c>
    </row>
    <row r="182" spans="1:11" x14ac:dyDescent="0.35">
      <c r="A182" s="4">
        <v>2015</v>
      </c>
      <c r="B182" s="10">
        <v>2</v>
      </c>
      <c r="C182" s="4" t="s">
        <v>42</v>
      </c>
      <c r="D182" s="4" t="s">
        <v>176</v>
      </c>
      <c r="E182" s="4" t="str">
        <f t="shared" si="2"/>
        <v>SM</v>
      </c>
      <c r="F182" s="7" t="s">
        <v>250</v>
      </c>
      <c r="G182" s="7">
        <f>5/7*100</f>
        <v>71.428571428571431</v>
      </c>
      <c r="H182" s="4" t="s">
        <v>179</v>
      </c>
      <c r="I182" s="4">
        <v>2</v>
      </c>
      <c r="J182" s="4">
        <v>2</v>
      </c>
      <c r="K182" s="4">
        <v>2</v>
      </c>
    </row>
    <row r="183" spans="1:11" x14ac:dyDescent="0.35">
      <c r="A183" s="4">
        <v>2015</v>
      </c>
      <c r="B183" s="10">
        <v>2</v>
      </c>
      <c r="C183" s="4" t="s">
        <v>42</v>
      </c>
      <c r="D183" s="4" t="s">
        <v>176</v>
      </c>
      <c r="E183" s="4" t="str">
        <f t="shared" si="2"/>
        <v>SM</v>
      </c>
      <c r="F183" s="7" t="s">
        <v>250</v>
      </c>
      <c r="G183" s="7">
        <f>5/7*100</f>
        <v>71.428571428571431</v>
      </c>
      <c r="H183" s="4" t="s">
        <v>179</v>
      </c>
      <c r="I183" s="4">
        <v>2</v>
      </c>
      <c r="J183" s="4">
        <v>2</v>
      </c>
      <c r="K183" s="4">
        <v>2</v>
      </c>
    </row>
    <row r="184" spans="1:11" x14ac:dyDescent="0.35">
      <c r="A184" s="4">
        <v>2015</v>
      </c>
      <c r="B184" s="10">
        <v>2</v>
      </c>
      <c r="C184" s="4" t="s">
        <v>42</v>
      </c>
      <c r="D184" s="4" t="s">
        <v>176</v>
      </c>
      <c r="E184" s="4" t="str">
        <f t="shared" si="2"/>
        <v>SM</v>
      </c>
      <c r="F184" s="7" t="s">
        <v>250</v>
      </c>
      <c r="G184" s="7">
        <f>1/7*100</f>
        <v>14.285714285714285</v>
      </c>
      <c r="H184" s="4" t="s">
        <v>179</v>
      </c>
      <c r="I184" s="4">
        <v>2</v>
      </c>
      <c r="J184" s="4">
        <v>2</v>
      </c>
      <c r="K184" s="4">
        <v>2</v>
      </c>
    </row>
    <row r="185" spans="1:11" x14ac:dyDescent="0.35">
      <c r="A185" s="4">
        <v>2015</v>
      </c>
      <c r="B185" s="10">
        <v>2</v>
      </c>
      <c r="C185" s="4" t="s">
        <v>42</v>
      </c>
      <c r="D185" s="4" t="s">
        <v>176</v>
      </c>
      <c r="E185" s="4" t="str">
        <f t="shared" si="2"/>
        <v>M</v>
      </c>
      <c r="F185" s="7" t="s">
        <v>250</v>
      </c>
      <c r="G185" s="7">
        <f>3/7*100</f>
        <v>42.857142857142854</v>
      </c>
      <c r="H185" s="4" t="s">
        <v>179</v>
      </c>
      <c r="I185" s="4">
        <v>2</v>
      </c>
      <c r="J185" s="4">
        <v>2</v>
      </c>
      <c r="K185" s="4">
        <v>2</v>
      </c>
    </row>
    <row r="186" spans="1:11" x14ac:dyDescent="0.35">
      <c r="A186" s="4">
        <v>2015</v>
      </c>
      <c r="B186" s="10">
        <v>3</v>
      </c>
      <c r="C186" s="4" t="s">
        <v>43</v>
      </c>
      <c r="D186" s="4" t="s">
        <v>197</v>
      </c>
      <c r="E186" s="4" t="str">
        <f t="shared" si="2"/>
        <v>M</v>
      </c>
      <c r="F186" s="7">
        <v>99.99</v>
      </c>
      <c r="G186" s="7">
        <v>25</v>
      </c>
      <c r="H186" s="4" t="s">
        <v>78</v>
      </c>
      <c r="I186" s="4">
        <v>2</v>
      </c>
      <c r="J186" s="4">
        <v>2</v>
      </c>
      <c r="K186" s="4">
        <v>2</v>
      </c>
    </row>
    <row r="187" spans="1:11" x14ac:dyDescent="0.35">
      <c r="A187" s="4">
        <v>2015</v>
      </c>
      <c r="B187" s="10">
        <v>3</v>
      </c>
      <c r="C187" s="4" t="s">
        <v>43</v>
      </c>
      <c r="D187" s="4" t="s">
        <v>197</v>
      </c>
      <c r="E187" s="4" t="str">
        <f t="shared" si="2"/>
        <v>M</v>
      </c>
      <c r="F187" s="7">
        <v>99.92</v>
      </c>
      <c r="G187" s="4">
        <v>38.869999999999997</v>
      </c>
      <c r="H187" s="4" t="s">
        <v>198</v>
      </c>
      <c r="I187" s="4">
        <v>3</v>
      </c>
      <c r="J187" s="4">
        <v>2</v>
      </c>
      <c r="K187" s="4">
        <v>2</v>
      </c>
    </row>
    <row r="188" spans="1:11" x14ac:dyDescent="0.35">
      <c r="A188" s="4">
        <v>2015</v>
      </c>
      <c r="B188" s="10">
        <v>3</v>
      </c>
      <c r="C188" s="4" t="s">
        <v>43</v>
      </c>
      <c r="D188" s="4" t="s">
        <v>197</v>
      </c>
      <c r="E188" s="4" t="str">
        <f t="shared" si="2"/>
        <v>NM</v>
      </c>
      <c r="F188" s="7">
        <v>99.97</v>
      </c>
      <c r="G188" s="7">
        <v>6.33</v>
      </c>
      <c r="H188" s="4" t="s">
        <v>199</v>
      </c>
      <c r="I188" s="4">
        <v>1</v>
      </c>
      <c r="J188" s="4">
        <v>2</v>
      </c>
      <c r="K188" s="4">
        <v>2</v>
      </c>
    </row>
    <row r="189" spans="1:11" x14ac:dyDescent="0.35">
      <c r="A189" s="4">
        <v>2016</v>
      </c>
      <c r="B189" s="10">
        <v>1</v>
      </c>
      <c r="C189" s="4" t="s">
        <v>44</v>
      </c>
      <c r="D189" s="4" t="s">
        <v>106</v>
      </c>
      <c r="E189" s="4" t="str">
        <f t="shared" si="2"/>
        <v>NM</v>
      </c>
      <c r="F189" s="7" t="s">
        <v>250</v>
      </c>
      <c r="G189" s="4">
        <v>42.86</v>
      </c>
      <c r="H189" s="4" t="s">
        <v>250</v>
      </c>
      <c r="I189" s="4" t="s">
        <v>250</v>
      </c>
      <c r="J189" s="4" t="s">
        <v>250</v>
      </c>
      <c r="K189" s="4">
        <v>2</v>
      </c>
    </row>
    <row r="190" spans="1:11" x14ac:dyDescent="0.35">
      <c r="A190" s="4">
        <v>2016</v>
      </c>
      <c r="B190" s="10">
        <v>2</v>
      </c>
      <c r="C190" s="4" t="s">
        <v>44</v>
      </c>
      <c r="D190" s="4" t="s">
        <v>203</v>
      </c>
      <c r="E190" s="4" t="str">
        <f t="shared" si="2"/>
        <v>NM</v>
      </c>
      <c r="F190" s="7" t="s">
        <v>250</v>
      </c>
      <c r="G190" s="4">
        <v>64.290000000000006</v>
      </c>
      <c r="H190" s="4" t="s">
        <v>250</v>
      </c>
      <c r="I190" s="4" t="s">
        <v>250</v>
      </c>
      <c r="J190" s="4" t="s">
        <v>250</v>
      </c>
      <c r="K190" s="4">
        <v>2</v>
      </c>
    </row>
    <row r="191" spans="1:11" x14ac:dyDescent="0.35">
      <c r="A191" s="4">
        <v>2016</v>
      </c>
      <c r="B191" s="10">
        <v>2</v>
      </c>
      <c r="C191" s="4" t="s">
        <v>44</v>
      </c>
      <c r="D191" s="4" t="s">
        <v>202</v>
      </c>
      <c r="E191" s="4" t="str">
        <f t="shared" si="2"/>
        <v>NM</v>
      </c>
      <c r="F191" s="7" t="s">
        <v>250</v>
      </c>
      <c r="G191" s="4">
        <v>42.86</v>
      </c>
      <c r="H191" s="4" t="s">
        <v>250</v>
      </c>
      <c r="I191" s="4" t="s">
        <v>250</v>
      </c>
      <c r="J191" s="4" t="s">
        <v>250</v>
      </c>
      <c r="K191" s="4">
        <v>2</v>
      </c>
    </row>
    <row r="192" spans="1:11" x14ac:dyDescent="0.35">
      <c r="A192" s="4">
        <v>2016</v>
      </c>
      <c r="B192" s="10">
        <v>2</v>
      </c>
      <c r="C192" s="4" t="s">
        <v>44</v>
      </c>
      <c r="D192" s="4" t="s">
        <v>204</v>
      </c>
      <c r="E192" s="4" t="str">
        <f t="shared" si="2"/>
        <v>NM</v>
      </c>
      <c r="F192" s="7" t="s">
        <v>250</v>
      </c>
      <c r="G192" s="4">
        <v>35.71</v>
      </c>
      <c r="H192" s="4" t="s">
        <v>250</v>
      </c>
      <c r="I192" s="4" t="s">
        <v>250</v>
      </c>
      <c r="J192" s="4" t="s">
        <v>250</v>
      </c>
      <c r="K192" s="4">
        <v>2</v>
      </c>
    </row>
    <row r="193" spans="1:11" x14ac:dyDescent="0.35">
      <c r="A193" s="4">
        <v>2016</v>
      </c>
      <c r="B193" s="10">
        <v>2</v>
      </c>
      <c r="C193" s="4" t="s">
        <v>45</v>
      </c>
      <c r="D193" s="4" t="s">
        <v>205</v>
      </c>
      <c r="E193" s="4" t="str">
        <f t="shared" si="2"/>
        <v>NM</v>
      </c>
      <c r="F193" s="7">
        <v>73.680000000000007</v>
      </c>
      <c r="G193" s="4" t="s">
        <v>250</v>
      </c>
      <c r="H193" s="4" t="s">
        <v>250</v>
      </c>
      <c r="I193" s="4" t="s">
        <v>250</v>
      </c>
      <c r="J193" s="4" t="s">
        <v>250</v>
      </c>
      <c r="K193" s="4">
        <v>2</v>
      </c>
    </row>
    <row r="194" spans="1:11" x14ac:dyDescent="0.35">
      <c r="A194" s="4">
        <v>2016</v>
      </c>
      <c r="B194" s="10">
        <v>2</v>
      </c>
      <c r="C194" s="4" t="s">
        <v>45</v>
      </c>
      <c r="D194" s="4" t="s">
        <v>205</v>
      </c>
      <c r="E194" s="4" t="str">
        <f t="shared" ref="E194:E257" si="3">VLOOKUP(D195, L:M, 2, FALSE)</f>
        <v>NM</v>
      </c>
      <c r="F194" s="7">
        <v>73.680000000000007</v>
      </c>
      <c r="G194" s="4" t="s">
        <v>250</v>
      </c>
      <c r="H194" s="4" t="s">
        <v>250</v>
      </c>
      <c r="I194" s="4" t="s">
        <v>250</v>
      </c>
      <c r="J194" s="4" t="s">
        <v>250</v>
      </c>
      <c r="K194" s="4">
        <v>2</v>
      </c>
    </row>
    <row r="195" spans="1:11" x14ac:dyDescent="0.35">
      <c r="A195" s="4">
        <v>2016</v>
      </c>
      <c r="B195" s="10">
        <v>2</v>
      </c>
      <c r="C195" s="4" t="s">
        <v>45</v>
      </c>
      <c r="D195" s="4" t="s">
        <v>205</v>
      </c>
      <c r="E195" s="4" t="str">
        <f t="shared" si="3"/>
        <v>M</v>
      </c>
      <c r="F195" s="7">
        <v>73.680000000000007</v>
      </c>
      <c r="G195" s="4" t="s">
        <v>250</v>
      </c>
      <c r="H195" s="4" t="s">
        <v>250</v>
      </c>
      <c r="I195" s="4" t="s">
        <v>250</v>
      </c>
      <c r="J195" s="4" t="s">
        <v>250</v>
      </c>
      <c r="K195" s="4">
        <v>2</v>
      </c>
    </row>
    <row r="196" spans="1:11" x14ac:dyDescent="0.35">
      <c r="A196" s="4">
        <v>2017</v>
      </c>
      <c r="B196" s="10">
        <v>3</v>
      </c>
      <c r="C196" s="4" t="s">
        <v>46</v>
      </c>
      <c r="D196" s="4" t="s">
        <v>197</v>
      </c>
      <c r="E196" s="4" t="str">
        <f t="shared" si="3"/>
        <v>M</v>
      </c>
      <c r="F196" s="7">
        <v>95.76</v>
      </c>
      <c r="G196" s="7">
        <v>0</v>
      </c>
      <c r="H196" s="4" t="s">
        <v>250</v>
      </c>
      <c r="I196" s="4">
        <v>1</v>
      </c>
      <c r="J196" s="4">
        <v>2</v>
      </c>
      <c r="K196" s="4">
        <v>1</v>
      </c>
    </row>
    <row r="197" spans="1:11" x14ac:dyDescent="0.35">
      <c r="A197" s="4">
        <v>2017</v>
      </c>
      <c r="B197" s="10">
        <v>3</v>
      </c>
      <c r="C197" s="4" t="s">
        <v>46</v>
      </c>
      <c r="D197" s="4" t="s">
        <v>197</v>
      </c>
      <c r="E197" s="4" t="str">
        <f t="shared" si="3"/>
        <v>M</v>
      </c>
      <c r="F197" s="7">
        <v>84.99</v>
      </c>
      <c r="G197" s="4">
        <v>14.55</v>
      </c>
      <c r="H197" s="4" t="s">
        <v>250</v>
      </c>
      <c r="I197" s="4">
        <v>2</v>
      </c>
      <c r="J197" s="4">
        <v>2</v>
      </c>
      <c r="K197" s="4">
        <v>1</v>
      </c>
    </row>
    <row r="198" spans="1:11" x14ac:dyDescent="0.35">
      <c r="A198" s="4">
        <v>2017</v>
      </c>
      <c r="B198" s="10">
        <v>3</v>
      </c>
      <c r="C198" s="4" t="s">
        <v>46</v>
      </c>
      <c r="D198" s="4" t="s">
        <v>197</v>
      </c>
      <c r="E198" s="4" t="str">
        <f t="shared" si="3"/>
        <v>M</v>
      </c>
      <c r="F198" s="7">
        <v>95.25</v>
      </c>
      <c r="G198" s="4">
        <v>35.46</v>
      </c>
      <c r="H198" s="4" t="s">
        <v>250</v>
      </c>
      <c r="I198" s="4">
        <v>3</v>
      </c>
      <c r="J198" s="4">
        <v>2</v>
      </c>
      <c r="K198" s="4">
        <v>1</v>
      </c>
    </row>
    <row r="199" spans="1:11" x14ac:dyDescent="0.35">
      <c r="A199" s="4">
        <v>2017</v>
      </c>
      <c r="B199" s="10">
        <v>3</v>
      </c>
      <c r="C199" s="4" t="s">
        <v>46</v>
      </c>
      <c r="D199" s="4" t="s">
        <v>197</v>
      </c>
      <c r="E199" s="4" t="str">
        <f t="shared" si="3"/>
        <v>M</v>
      </c>
      <c r="F199" s="7">
        <v>93.16</v>
      </c>
      <c r="G199" s="7">
        <v>0</v>
      </c>
      <c r="H199" s="4" t="s">
        <v>250</v>
      </c>
      <c r="I199" s="4">
        <v>1</v>
      </c>
      <c r="J199" s="4">
        <v>2</v>
      </c>
      <c r="K199" s="4">
        <v>3</v>
      </c>
    </row>
    <row r="200" spans="1:11" x14ac:dyDescent="0.35">
      <c r="A200" s="4">
        <v>2017</v>
      </c>
      <c r="B200" s="10">
        <v>3</v>
      </c>
      <c r="C200" s="4" t="s">
        <v>46</v>
      </c>
      <c r="D200" s="4" t="s">
        <v>197</v>
      </c>
      <c r="E200" s="4" t="str">
        <f t="shared" si="3"/>
        <v>M</v>
      </c>
      <c r="F200" s="7">
        <v>78.760000000000005</v>
      </c>
      <c r="G200" s="4">
        <v>14.55</v>
      </c>
      <c r="H200" s="4" t="s">
        <v>250</v>
      </c>
      <c r="I200" s="4">
        <v>2</v>
      </c>
      <c r="J200" s="4">
        <v>2</v>
      </c>
      <c r="K200" s="4">
        <v>3</v>
      </c>
    </row>
    <row r="201" spans="1:11" x14ac:dyDescent="0.35">
      <c r="A201" s="4">
        <v>2017</v>
      </c>
      <c r="B201" s="10">
        <v>3</v>
      </c>
      <c r="C201" s="4" t="s">
        <v>46</v>
      </c>
      <c r="D201" s="4" t="s">
        <v>197</v>
      </c>
      <c r="E201" s="4" t="str">
        <f t="shared" si="3"/>
        <v>NM</v>
      </c>
      <c r="F201" s="7">
        <v>94.07</v>
      </c>
      <c r="G201" s="4">
        <v>35.46</v>
      </c>
      <c r="H201" s="4" t="s">
        <v>250</v>
      </c>
      <c r="I201" s="4">
        <v>3</v>
      </c>
      <c r="J201" s="4">
        <v>2</v>
      </c>
      <c r="K201" s="4">
        <v>3</v>
      </c>
    </row>
    <row r="202" spans="1:11" x14ac:dyDescent="0.35">
      <c r="A202" s="4">
        <v>2018</v>
      </c>
      <c r="B202" s="10">
        <v>2</v>
      </c>
      <c r="C202" s="4" t="s">
        <v>47</v>
      </c>
      <c r="D202" s="4" t="s">
        <v>73</v>
      </c>
      <c r="E202" s="4" t="str">
        <f t="shared" si="3"/>
        <v>M</v>
      </c>
      <c r="F202" s="7" t="s">
        <v>250</v>
      </c>
      <c r="G202" s="4">
        <v>57.14</v>
      </c>
      <c r="H202" s="4" t="s">
        <v>250</v>
      </c>
      <c r="I202" s="4" t="s">
        <v>250</v>
      </c>
      <c r="J202" s="4" t="s">
        <v>250</v>
      </c>
      <c r="K202" s="4">
        <v>2</v>
      </c>
    </row>
    <row r="203" spans="1:11" x14ac:dyDescent="0.35">
      <c r="A203" s="4">
        <v>2018</v>
      </c>
      <c r="B203" s="10">
        <v>3</v>
      </c>
      <c r="C203" s="4" t="s">
        <v>49</v>
      </c>
      <c r="D203" s="4" t="s">
        <v>210</v>
      </c>
      <c r="E203" s="4" t="str">
        <f t="shared" si="3"/>
        <v>M</v>
      </c>
      <c r="F203" s="7" t="s">
        <v>250</v>
      </c>
      <c r="G203" s="4">
        <v>4.55</v>
      </c>
      <c r="H203" s="4" t="s">
        <v>212</v>
      </c>
      <c r="I203" s="4">
        <v>1</v>
      </c>
      <c r="J203" s="4" t="s">
        <v>250</v>
      </c>
      <c r="K203" s="4">
        <v>2</v>
      </c>
    </row>
    <row r="204" spans="1:11" x14ac:dyDescent="0.35">
      <c r="A204" s="4">
        <v>2018</v>
      </c>
      <c r="B204" s="10">
        <v>3</v>
      </c>
      <c r="C204" s="4" t="s">
        <v>49</v>
      </c>
      <c r="D204" s="4" t="s">
        <v>210</v>
      </c>
      <c r="E204" s="4" t="str">
        <f t="shared" si="3"/>
        <v>M</v>
      </c>
      <c r="F204" s="7" t="s">
        <v>250</v>
      </c>
      <c r="G204" s="7">
        <v>100</v>
      </c>
      <c r="H204" s="4" t="s">
        <v>213</v>
      </c>
      <c r="I204" s="4">
        <v>5</v>
      </c>
      <c r="J204" s="4" t="s">
        <v>250</v>
      </c>
      <c r="K204" s="4">
        <v>2</v>
      </c>
    </row>
    <row r="205" spans="1:11" x14ac:dyDescent="0.35">
      <c r="A205" s="4">
        <v>2018</v>
      </c>
      <c r="B205" s="10">
        <v>3</v>
      </c>
      <c r="C205" s="4" t="s">
        <v>49</v>
      </c>
      <c r="D205" s="4" t="s">
        <v>210</v>
      </c>
      <c r="E205" s="4" t="str">
        <f t="shared" si="3"/>
        <v>M</v>
      </c>
      <c r="F205" s="7" t="s">
        <v>250</v>
      </c>
      <c r="G205" s="7">
        <v>85</v>
      </c>
      <c r="H205" s="4" t="s">
        <v>214</v>
      </c>
      <c r="I205" s="4">
        <v>4</v>
      </c>
      <c r="J205" s="4" t="s">
        <v>250</v>
      </c>
      <c r="K205" s="4">
        <v>2</v>
      </c>
    </row>
    <row r="206" spans="1:11" x14ac:dyDescent="0.35">
      <c r="A206" s="4">
        <v>2018</v>
      </c>
      <c r="B206" s="10">
        <v>3</v>
      </c>
      <c r="C206" s="4" t="s">
        <v>49</v>
      </c>
      <c r="D206" s="4" t="s">
        <v>210</v>
      </c>
      <c r="E206" s="4" t="str">
        <f t="shared" si="3"/>
        <v>M</v>
      </c>
      <c r="F206" s="7" t="s">
        <v>250</v>
      </c>
      <c r="G206" s="4">
        <v>8.84</v>
      </c>
      <c r="H206" s="4" t="s">
        <v>212</v>
      </c>
      <c r="I206" s="4">
        <v>1</v>
      </c>
      <c r="J206" s="4" t="s">
        <v>250</v>
      </c>
      <c r="K206" s="4">
        <v>2</v>
      </c>
    </row>
    <row r="207" spans="1:11" x14ac:dyDescent="0.35">
      <c r="A207" s="4">
        <v>2018</v>
      </c>
      <c r="B207" s="10">
        <v>3</v>
      </c>
      <c r="C207" s="4" t="s">
        <v>49</v>
      </c>
      <c r="D207" s="4" t="s">
        <v>210</v>
      </c>
      <c r="E207" s="4" t="str">
        <f t="shared" si="3"/>
        <v>M</v>
      </c>
      <c r="F207" s="7" t="s">
        <v>250</v>
      </c>
      <c r="G207" s="7">
        <v>79</v>
      </c>
      <c r="H207" s="4" t="s">
        <v>213</v>
      </c>
      <c r="I207" s="4">
        <v>5</v>
      </c>
      <c r="J207" s="4" t="s">
        <v>250</v>
      </c>
      <c r="K207" s="4">
        <v>2</v>
      </c>
    </row>
    <row r="208" spans="1:11" x14ac:dyDescent="0.35">
      <c r="A208" s="4">
        <v>2018</v>
      </c>
      <c r="B208" s="10">
        <v>3</v>
      </c>
      <c r="C208" s="4" t="s">
        <v>49</v>
      </c>
      <c r="D208" s="4" t="s">
        <v>210</v>
      </c>
      <c r="E208" s="4" t="str">
        <f t="shared" si="3"/>
        <v>NM</v>
      </c>
      <c r="F208" s="7" t="s">
        <v>250</v>
      </c>
      <c r="G208" s="7">
        <v>66</v>
      </c>
      <c r="H208" s="4" t="s">
        <v>214</v>
      </c>
      <c r="I208" s="4">
        <v>4</v>
      </c>
      <c r="J208" s="4" t="s">
        <v>250</v>
      </c>
      <c r="K208" s="4">
        <v>2</v>
      </c>
    </row>
    <row r="209" spans="1:11" x14ac:dyDescent="0.35">
      <c r="A209" s="4">
        <v>2018</v>
      </c>
      <c r="B209" s="10">
        <v>1</v>
      </c>
      <c r="C209" s="4" t="s">
        <v>48</v>
      </c>
      <c r="D209" s="4" t="s">
        <v>153</v>
      </c>
      <c r="E209" s="4" t="str">
        <f t="shared" si="3"/>
        <v>NM</v>
      </c>
      <c r="F209" s="7">
        <v>78</v>
      </c>
      <c r="G209" s="4" t="s">
        <v>250</v>
      </c>
      <c r="H209" s="4" t="s">
        <v>250</v>
      </c>
      <c r="I209" s="4" t="s">
        <v>250</v>
      </c>
      <c r="J209" s="4" t="s">
        <v>250</v>
      </c>
      <c r="K209" s="4" t="s">
        <v>250</v>
      </c>
    </row>
    <row r="210" spans="1:11" x14ac:dyDescent="0.35">
      <c r="A210" s="4">
        <v>2018</v>
      </c>
      <c r="B210" s="10">
        <v>1</v>
      </c>
      <c r="C210" s="4" t="s">
        <v>48</v>
      </c>
      <c r="D210" s="4" t="s">
        <v>153</v>
      </c>
      <c r="E210" s="4" t="str">
        <f t="shared" si="3"/>
        <v>NM</v>
      </c>
      <c r="F210" s="7">
        <v>78</v>
      </c>
      <c r="G210" s="4" t="s">
        <v>250</v>
      </c>
      <c r="H210" s="4" t="s">
        <v>250</v>
      </c>
      <c r="I210" s="4" t="s">
        <v>250</v>
      </c>
      <c r="J210" s="4" t="s">
        <v>250</v>
      </c>
      <c r="K210" s="4" t="s">
        <v>250</v>
      </c>
    </row>
    <row r="211" spans="1:11" x14ac:dyDescent="0.35">
      <c r="A211" s="4">
        <v>2019</v>
      </c>
      <c r="B211" s="10">
        <v>2</v>
      </c>
      <c r="C211" s="4" t="s">
        <v>51</v>
      </c>
      <c r="D211" s="4" t="s">
        <v>7</v>
      </c>
      <c r="E211" s="4" t="str">
        <f t="shared" si="3"/>
        <v>NM</v>
      </c>
      <c r="F211" s="7">
        <v>69.5</v>
      </c>
      <c r="G211" s="4" t="s">
        <v>250</v>
      </c>
      <c r="H211" s="4" t="s">
        <v>250</v>
      </c>
      <c r="I211" s="4" t="s">
        <v>250</v>
      </c>
      <c r="J211" s="4" t="s">
        <v>250</v>
      </c>
      <c r="K211" s="4">
        <v>2</v>
      </c>
    </row>
    <row r="212" spans="1:11" x14ac:dyDescent="0.35">
      <c r="A212" s="4">
        <v>2019</v>
      </c>
      <c r="B212" s="10">
        <v>2</v>
      </c>
      <c r="C212" s="4" t="s">
        <v>51</v>
      </c>
      <c r="D212" s="4" t="s">
        <v>7</v>
      </c>
      <c r="E212" s="4" t="str">
        <f t="shared" si="3"/>
        <v>NM</v>
      </c>
      <c r="F212" s="7">
        <v>73.5</v>
      </c>
      <c r="G212" s="4" t="s">
        <v>250</v>
      </c>
      <c r="H212" s="4" t="s">
        <v>250</v>
      </c>
      <c r="I212" s="4" t="s">
        <v>250</v>
      </c>
      <c r="J212" s="4" t="s">
        <v>250</v>
      </c>
      <c r="K212" s="4">
        <v>2</v>
      </c>
    </row>
    <row r="213" spans="1:11" x14ac:dyDescent="0.35">
      <c r="A213" s="4">
        <v>2019</v>
      </c>
      <c r="B213" s="10">
        <v>1</v>
      </c>
      <c r="C213" s="4" t="s">
        <v>50</v>
      </c>
      <c r="D213" s="4" t="s">
        <v>140</v>
      </c>
      <c r="E213" s="4" t="str">
        <f t="shared" si="3"/>
        <v>NM</v>
      </c>
      <c r="F213" s="7">
        <v>35</v>
      </c>
      <c r="G213" s="7" t="s">
        <v>250</v>
      </c>
      <c r="H213" s="4" t="s">
        <v>110</v>
      </c>
      <c r="I213" s="4">
        <v>3</v>
      </c>
      <c r="J213" s="4" t="s">
        <v>250</v>
      </c>
      <c r="K213" s="4">
        <v>4</v>
      </c>
    </row>
    <row r="214" spans="1:11" x14ac:dyDescent="0.35">
      <c r="A214" s="4">
        <v>2019</v>
      </c>
      <c r="B214" s="10">
        <v>2</v>
      </c>
      <c r="C214" s="4" t="s">
        <v>50</v>
      </c>
      <c r="D214" s="4" t="s">
        <v>67</v>
      </c>
      <c r="E214" s="4" t="str">
        <f t="shared" si="3"/>
        <v>SM</v>
      </c>
      <c r="F214" s="7">
        <v>68.38</v>
      </c>
      <c r="G214" s="7" t="s">
        <v>250</v>
      </c>
      <c r="H214" s="4" t="s">
        <v>110</v>
      </c>
      <c r="I214" s="4">
        <v>3</v>
      </c>
      <c r="J214" s="4" t="s">
        <v>250</v>
      </c>
      <c r="K214" s="4">
        <v>4</v>
      </c>
    </row>
    <row r="215" spans="1:11" x14ac:dyDescent="0.35">
      <c r="A215" s="4">
        <v>2019</v>
      </c>
      <c r="B215" s="10">
        <v>2</v>
      </c>
      <c r="C215" s="4" t="s">
        <v>50</v>
      </c>
      <c r="D215" s="4" t="s">
        <v>119</v>
      </c>
      <c r="E215" s="4" t="str">
        <f t="shared" si="3"/>
        <v>NM</v>
      </c>
      <c r="F215" s="7">
        <v>47.22</v>
      </c>
      <c r="G215" s="7" t="s">
        <v>250</v>
      </c>
      <c r="H215" s="4" t="s">
        <v>110</v>
      </c>
      <c r="I215" s="4">
        <v>3</v>
      </c>
      <c r="J215" s="4" t="s">
        <v>250</v>
      </c>
      <c r="K215" s="4">
        <v>4</v>
      </c>
    </row>
    <row r="216" spans="1:11" x14ac:dyDescent="0.35">
      <c r="A216" s="4">
        <v>2019</v>
      </c>
      <c r="B216" s="10">
        <v>1</v>
      </c>
      <c r="C216" s="4" t="s">
        <v>50</v>
      </c>
      <c r="D216" s="4" t="s">
        <v>13</v>
      </c>
      <c r="E216" s="4" t="str">
        <f t="shared" si="3"/>
        <v>NM</v>
      </c>
      <c r="F216" s="7">
        <v>37.5</v>
      </c>
      <c r="G216" s="7" t="s">
        <v>250</v>
      </c>
      <c r="H216" s="4" t="s">
        <v>110</v>
      </c>
      <c r="I216" s="4">
        <v>3</v>
      </c>
      <c r="J216" s="4" t="s">
        <v>250</v>
      </c>
      <c r="K216" s="4">
        <v>4</v>
      </c>
    </row>
    <row r="217" spans="1:11" x14ac:dyDescent="0.35">
      <c r="A217" s="4">
        <v>2019</v>
      </c>
      <c r="B217" s="10">
        <v>1</v>
      </c>
      <c r="C217" s="4" t="s">
        <v>50</v>
      </c>
      <c r="D217" s="4" t="s">
        <v>171</v>
      </c>
      <c r="E217" s="4" t="str">
        <f t="shared" si="3"/>
        <v>NM</v>
      </c>
      <c r="F217" s="7">
        <v>29.02</v>
      </c>
      <c r="G217" s="7" t="s">
        <v>250</v>
      </c>
      <c r="H217" s="4" t="s">
        <v>110</v>
      </c>
      <c r="I217" s="4">
        <v>3</v>
      </c>
      <c r="J217" s="4" t="s">
        <v>250</v>
      </c>
      <c r="K217" s="4">
        <v>4</v>
      </c>
    </row>
    <row r="218" spans="1:11" x14ac:dyDescent="0.35">
      <c r="A218" s="4">
        <v>2020</v>
      </c>
      <c r="B218" s="10">
        <v>2</v>
      </c>
      <c r="C218" s="4" t="s">
        <v>52</v>
      </c>
      <c r="D218" s="4" t="s">
        <v>173</v>
      </c>
      <c r="E218" s="4" t="str">
        <f t="shared" si="3"/>
        <v>NM</v>
      </c>
      <c r="F218" s="7">
        <v>50</v>
      </c>
      <c r="G218" s="4" t="s">
        <v>250</v>
      </c>
      <c r="H218" s="4" t="s">
        <v>250</v>
      </c>
      <c r="I218" s="4" t="s">
        <v>250</v>
      </c>
      <c r="J218" s="4" t="s">
        <v>250</v>
      </c>
      <c r="K218" s="4">
        <v>2</v>
      </c>
    </row>
    <row r="219" spans="1:11" x14ac:dyDescent="0.35">
      <c r="A219" s="4">
        <v>2020</v>
      </c>
      <c r="B219" s="10">
        <v>2</v>
      </c>
      <c r="C219" s="4" t="s">
        <v>52</v>
      </c>
      <c r="D219" s="4" t="s">
        <v>222</v>
      </c>
      <c r="E219" s="4" t="str">
        <f t="shared" si="3"/>
        <v>SM</v>
      </c>
      <c r="F219" s="7">
        <v>83</v>
      </c>
      <c r="G219" s="4" t="s">
        <v>250</v>
      </c>
      <c r="H219" s="4" t="s">
        <v>250</v>
      </c>
      <c r="I219" s="4" t="s">
        <v>250</v>
      </c>
      <c r="J219" s="4" t="s">
        <v>250</v>
      </c>
      <c r="K219" s="4">
        <v>2</v>
      </c>
    </row>
    <row r="220" spans="1:11" x14ac:dyDescent="0.35">
      <c r="A220" s="4">
        <v>2020</v>
      </c>
      <c r="B220" s="10">
        <v>2</v>
      </c>
      <c r="C220" s="4" t="s">
        <v>52</v>
      </c>
      <c r="D220" s="4" t="s">
        <v>119</v>
      </c>
      <c r="E220" s="4" t="str">
        <f t="shared" si="3"/>
        <v>M</v>
      </c>
      <c r="F220" s="7">
        <v>42</v>
      </c>
      <c r="G220" s="4" t="s">
        <v>250</v>
      </c>
      <c r="H220" s="4" t="s">
        <v>250</v>
      </c>
      <c r="I220" s="4" t="s">
        <v>250</v>
      </c>
      <c r="J220" s="4" t="s">
        <v>250</v>
      </c>
      <c r="K220" s="4">
        <v>2</v>
      </c>
    </row>
    <row r="221" spans="1:11" x14ac:dyDescent="0.35">
      <c r="A221" s="4">
        <v>2020</v>
      </c>
      <c r="B221" s="10">
        <v>3</v>
      </c>
      <c r="C221" s="4" t="s">
        <v>227</v>
      </c>
      <c r="D221" s="4" t="s">
        <v>223</v>
      </c>
      <c r="E221" s="4" t="str">
        <f t="shared" si="3"/>
        <v>M</v>
      </c>
      <c r="F221" s="7">
        <v>97</v>
      </c>
      <c r="G221" s="4" t="s">
        <v>250</v>
      </c>
      <c r="H221" s="4" t="s">
        <v>224</v>
      </c>
      <c r="I221" s="4">
        <v>2</v>
      </c>
      <c r="J221" s="4" t="s">
        <v>250</v>
      </c>
      <c r="K221" s="4">
        <v>2</v>
      </c>
    </row>
    <row r="222" spans="1:11" x14ac:dyDescent="0.35">
      <c r="A222" s="4">
        <v>2020</v>
      </c>
      <c r="B222" s="10">
        <v>3</v>
      </c>
      <c r="C222" s="4" t="s">
        <v>227</v>
      </c>
      <c r="D222" s="4" t="s">
        <v>223</v>
      </c>
      <c r="E222" s="4" t="str">
        <f t="shared" si="3"/>
        <v>NM</v>
      </c>
      <c r="F222" s="7">
        <v>97</v>
      </c>
      <c r="G222" s="4" t="s">
        <v>250</v>
      </c>
      <c r="H222" s="4" t="s">
        <v>225</v>
      </c>
      <c r="I222" s="4">
        <v>4</v>
      </c>
      <c r="J222" s="4" t="s">
        <v>250</v>
      </c>
      <c r="K222" s="4">
        <v>2</v>
      </c>
    </row>
    <row r="223" spans="1:11" x14ac:dyDescent="0.35">
      <c r="A223" s="4">
        <v>2021</v>
      </c>
      <c r="B223" s="10">
        <v>1</v>
      </c>
      <c r="C223" s="4" t="s">
        <v>51</v>
      </c>
      <c r="D223" s="4" t="s">
        <v>7</v>
      </c>
      <c r="E223" s="4" t="str">
        <f t="shared" si="3"/>
        <v>M</v>
      </c>
      <c r="F223" s="7" t="s">
        <v>250</v>
      </c>
      <c r="G223" s="4">
        <v>90.3</v>
      </c>
      <c r="H223" s="4" t="s">
        <v>110</v>
      </c>
      <c r="I223" s="4" t="s">
        <v>110</v>
      </c>
      <c r="J223" s="4" t="s">
        <v>110</v>
      </c>
      <c r="K223" s="4">
        <v>2</v>
      </c>
    </row>
    <row r="224" spans="1:11" x14ac:dyDescent="0.35">
      <c r="A224" s="4">
        <v>2021</v>
      </c>
      <c r="B224" s="10">
        <v>2</v>
      </c>
      <c r="C224" s="4" t="s">
        <v>51</v>
      </c>
      <c r="D224" s="4" t="s">
        <v>228</v>
      </c>
      <c r="E224" s="4" t="str">
        <f t="shared" si="3"/>
        <v>NM</v>
      </c>
      <c r="F224" s="7" t="s">
        <v>250</v>
      </c>
      <c r="G224" s="4">
        <v>20.8</v>
      </c>
      <c r="H224" s="4" t="s">
        <v>110</v>
      </c>
      <c r="I224" s="4" t="s">
        <v>110</v>
      </c>
      <c r="J224" s="4" t="s">
        <v>110</v>
      </c>
      <c r="K224" s="4">
        <v>2</v>
      </c>
    </row>
    <row r="225" spans="1:11" x14ac:dyDescent="0.35">
      <c r="A225" s="4">
        <v>2021</v>
      </c>
      <c r="B225" s="10">
        <v>2</v>
      </c>
      <c r="C225" s="4" t="s">
        <v>51</v>
      </c>
      <c r="D225" s="4" t="s">
        <v>229</v>
      </c>
      <c r="E225" s="4" t="str">
        <f t="shared" si="3"/>
        <v>M</v>
      </c>
      <c r="F225" s="7" t="s">
        <v>250</v>
      </c>
      <c r="G225" s="4">
        <v>58.7</v>
      </c>
      <c r="H225" s="4" t="s">
        <v>110</v>
      </c>
      <c r="I225" s="4" t="s">
        <v>110</v>
      </c>
      <c r="J225" s="4" t="s">
        <v>110</v>
      </c>
      <c r="K225" s="4">
        <v>2</v>
      </c>
    </row>
    <row r="226" spans="1:11" x14ac:dyDescent="0.35">
      <c r="A226" s="4">
        <v>2021</v>
      </c>
      <c r="B226" s="10">
        <v>2</v>
      </c>
      <c r="C226" s="4" t="s">
        <v>53</v>
      </c>
      <c r="D226" s="4" t="s">
        <v>233</v>
      </c>
      <c r="E226" s="4" t="str">
        <f t="shared" si="3"/>
        <v>NM</v>
      </c>
      <c r="F226" s="7">
        <v>83</v>
      </c>
      <c r="G226" s="4" t="s">
        <v>250</v>
      </c>
      <c r="H226" s="4" t="s">
        <v>144</v>
      </c>
      <c r="I226" s="4">
        <v>1</v>
      </c>
      <c r="J226" s="4">
        <v>3</v>
      </c>
      <c r="K226" s="4">
        <v>4</v>
      </c>
    </row>
    <row r="227" spans="1:11" x14ac:dyDescent="0.35">
      <c r="A227" s="4">
        <v>2021</v>
      </c>
      <c r="B227" s="10">
        <v>2</v>
      </c>
      <c r="C227" s="4" t="s">
        <v>53</v>
      </c>
      <c r="D227" s="4" t="s">
        <v>384</v>
      </c>
      <c r="E227" s="4" t="str">
        <f t="shared" si="3"/>
        <v>NM</v>
      </c>
      <c r="F227" s="7">
        <v>61</v>
      </c>
      <c r="G227" s="4" t="s">
        <v>250</v>
      </c>
      <c r="H227" s="4" t="s">
        <v>144</v>
      </c>
      <c r="I227" s="4">
        <v>1</v>
      </c>
      <c r="J227" s="4">
        <v>3</v>
      </c>
      <c r="K227" s="4">
        <v>4</v>
      </c>
    </row>
    <row r="228" spans="1:11" x14ac:dyDescent="0.35">
      <c r="A228" s="4">
        <v>2021</v>
      </c>
      <c r="B228" s="10">
        <v>1</v>
      </c>
      <c r="C228" s="4" t="s">
        <v>53</v>
      </c>
      <c r="D228" s="4" t="s">
        <v>232</v>
      </c>
      <c r="E228" s="4" t="str">
        <f t="shared" si="3"/>
        <v>M</v>
      </c>
      <c r="F228" s="7">
        <v>57</v>
      </c>
      <c r="G228" s="4" t="s">
        <v>250</v>
      </c>
      <c r="H228" s="4" t="s">
        <v>144</v>
      </c>
      <c r="I228" s="4">
        <v>1</v>
      </c>
      <c r="J228" s="4">
        <v>3</v>
      </c>
      <c r="K228" s="4">
        <v>4</v>
      </c>
    </row>
    <row r="229" spans="1:11" x14ac:dyDescent="0.35">
      <c r="A229" s="4">
        <v>2021</v>
      </c>
      <c r="B229" s="10">
        <v>2</v>
      </c>
      <c r="C229" s="4" t="s">
        <v>53</v>
      </c>
      <c r="D229" s="4" t="s">
        <v>233</v>
      </c>
      <c r="E229" s="4" t="str">
        <f t="shared" si="3"/>
        <v>NM</v>
      </c>
      <c r="F229" s="7">
        <v>81</v>
      </c>
      <c r="G229" s="4" t="s">
        <v>250</v>
      </c>
      <c r="H229" s="4" t="s">
        <v>230</v>
      </c>
      <c r="I229" s="4">
        <v>3</v>
      </c>
      <c r="J229" s="4">
        <v>1</v>
      </c>
      <c r="K229" s="4">
        <v>4</v>
      </c>
    </row>
    <row r="230" spans="1:11" x14ac:dyDescent="0.35">
      <c r="A230" s="4">
        <v>2021</v>
      </c>
      <c r="B230" s="10">
        <v>2</v>
      </c>
      <c r="C230" s="4" t="s">
        <v>53</v>
      </c>
      <c r="D230" s="4" t="s">
        <v>384</v>
      </c>
      <c r="E230" s="4" t="str">
        <f t="shared" si="3"/>
        <v>NM</v>
      </c>
      <c r="F230" s="7">
        <v>64</v>
      </c>
      <c r="G230" s="4" t="s">
        <v>250</v>
      </c>
      <c r="H230" s="4" t="s">
        <v>230</v>
      </c>
      <c r="I230" s="4">
        <v>3</v>
      </c>
      <c r="J230" s="4">
        <v>1</v>
      </c>
      <c r="K230" s="4">
        <v>4</v>
      </c>
    </row>
    <row r="231" spans="1:11" x14ac:dyDescent="0.35">
      <c r="A231" s="4">
        <v>2021</v>
      </c>
      <c r="B231" s="10">
        <v>1</v>
      </c>
      <c r="C231" s="4" t="s">
        <v>53</v>
      </c>
      <c r="D231" s="4" t="s">
        <v>232</v>
      </c>
      <c r="E231" s="4" t="str">
        <f t="shared" si="3"/>
        <v>M</v>
      </c>
      <c r="F231" s="7">
        <v>61</v>
      </c>
      <c r="G231" s="4" t="s">
        <v>250</v>
      </c>
      <c r="H231" s="4" t="s">
        <v>230</v>
      </c>
      <c r="I231" s="4">
        <v>3</v>
      </c>
      <c r="J231" s="4">
        <v>1</v>
      </c>
      <c r="K231" s="4">
        <v>4</v>
      </c>
    </row>
    <row r="232" spans="1:11" x14ac:dyDescent="0.35">
      <c r="A232" s="4">
        <v>2021</v>
      </c>
      <c r="B232" s="10">
        <v>2</v>
      </c>
      <c r="C232" s="4" t="s">
        <v>53</v>
      </c>
      <c r="D232" s="4" t="s">
        <v>233</v>
      </c>
      <c r="E232" s="4" t="str">
        <f t="shared" si="3"/>
        <v>NM</v>
      </c>
      <c r="F232" s="7">
        <v>63</v>
      </c>
      <c r="G232" s="4" t="s">
        <v>250</v>
      </c>
      <c r="H232" s="4" t="s">
        <v>231</v>
      </c>
      <c r="I232" s="4">
        <v>4</v>
      </c>
      <c r="J232" s="4">
        <v>3</v>
      </c>
      <c r="K232" s="4">
        <v>4</v>
      </c>
    </row>
    <row r="233" spans="1:11" x14ac:dyDescent="0.35">
      <c r="A233" s="4">
        <v>2021</v>
      </c>
      <c r="B233" s="10">
        <v>2</v>
      </c>
      <c r="C233" s="4" t="s">
        <v>53</v>
      </c>
      <c r="D233" s="4" t="s">
        <v>384</v>
      </c>
      <c r="E233" s="4" t="str">
        <f t="shared" si="3"/>
        <v>NM</v>
      </c>
      <c r="F233" s="7">
        <v>59</v>
      </c>
      <c r="G233" s="4" t="s">
        <v>250</v>
      </c>
      <c r="H233" s="4" t="s">
        <v>231</v>
      </c>
      <c r="I233" s="4">
        <v>4</v>
      </c>
      <c r="J233" s="4">
        <v>3</v>
      </c>
      <c r="K233" s="4">
        <v>4</v>
      </c>
    </row>
    <row r="234" spans="1:11" x14ac:dyDescent="0.35">
      <c r="A234" s="4">
        <v>2021</v>
      </c>
      <c r="B234" s="10">
        <v>1</v>
      </c>
      <c r="C234" s="4" t="s">
        <v>53</v>
      </c>
      <c r="D234" s="4" t="s">
        <v>232</v>
      </c>
      <c r="E234" s="4" t="str">
        <f t="shared" si="3"/>
        <v>NM</v>
      </c>
      <c r="F234" s="7">
        <v>61</v>
      </c>
      <c r="G234" s="4" t="s">
        <v>250</v>
      </c>
      <c r="H234" s="4" t="s">
        <v>231</v>
      </c>
      <c r="I234" s="4">
        <v>4</v>
      </c>
      <c r="J234" s="4">
        <v>3</v>
      </c>
      <c r="K234" s="4">
        <v>4</v>
      </c>
    </row>
    <row r="235" spans="1:11" x14ac:dyDescent="0.35">
      <c r="A235" s="4">
        <v>2021</v>
      </c>
      <c r="B235" s="10">
        <v>1</v>
      </c>
      <c r="C235" s="4" t="s">
        <v>54</v>
      </c>
      <c r="D235" s="4" t="s">
        <v>140</v>
      </c>
      <c r="E235" s="4" t="str">
        <f t="shared" si="3"/>
        <v>NM</v>
      </c>
      <c r="F235" s="7">
        <v>84.7</v>
      </c>
      <c r="G235" s="4" t="s">
        <v>250</v>
      </c>
      <c r="H235" s="4" t="s">
        <v>250</v>
      </c>
      <c r="I235" s="4" t="s">
        <v>250</v>
      </c>
      <c r="J235" s="4" t="s">
        <v>250</v>
      </c>
      <c r="K235" s="4">
        <v>2</v>
      </c>
    </row>
    <row r="236" spans="1:11" x14ac:dyDescent="0.35">
      <c r="A236" s="4">
        <v>2021</v>
      </c>
      <c r="B236" s="10">
        <v>1</v>
      </c>
      <c r="C236" s="4" t="s">
        <v>54</v>
      </c>
      <c r="D236" s="4" t="s">
        <v>237</v>
      </c>
      <c r="E236" s="4" t="str">
        <f t="shared" si="3"/>
        <v>NM</v>
      </c>
      <c r="F236" s="7">
        <v>97.2</v>
      </c>
      <c r="G236" s="4" t="s">
        <v>250</v>
      </c>
      <c r="H236" s="4" t="s">
        <v>250</v>
      </c>
      <c r="I236" s="4" t="s">
        <v>250</v>
      </c>
      <c r="J236" s="4" t="s">
        <v>250</v>
      </c>
      <c r="K236" s="4">
        <v>2</v>
      </c>
    </row>
    <row r="237" spans="1:11" x14ac:dyDescent="0.35">
      <c r="A237" s="4">
        <v>2021</v>
      </c>
      <c r="B237" s="10">
        <v>3</v>
      </c>
      <c r="C237" s="4" t="s">
        <v>54</v>
      </c>
      <c r="D237" s="4" t="s">
        <v>236</v>
      </c>
      <c r="E237" s="4" t="str">
        <f t="shared" si="3"/>
        <v>NM</v>
      </c>
      <c r="F237" s="7">
        <v>96.7</v>
      </c>
      <c r="G237" s="4" t="s">
        <v>250</v>
      </c>
      <c r="H237" s="4" t="s">
        <v>250</v>
      </c>
      <c r="I237" s="4" t="s">
        <v>250</v>
      </c>
      <c r="J237" s="4" t="s">
        <v>250</v>
      </c>
      <c r="K237" s="4">
        <v>2</v>
      </c>
    </row>
    <row r="238" spans="1:11" x14ac:dyDescent="0.35">
      <c r="A238" s="4">
        <v>2021</v>
      </c>
      <c r="B238" s="10">
        <v>3</v>
      </c>
      <c r="C238" s="4" t="s">
        <v>54</v>
      </c>
      <c r="D238" s="4" t="s">
        <v>236</v>
      </c>
      <c r="E238" s="4" t="str">
        <f t="shared" si="3"/>
        <v>NM</v>
      </c>
      <c r="F238" s="7">
        <v>96.9</v>
      </c>
      <c r="G238" s="4" t="s">
        <v>250</v>
      </c>
      <c r="H238" s="4" t="s">
        <v>250</v>
      </c>
      <c r="I238" s="4" t="s">
        <v>250</v>
      </c>
      <c r="J238" s="4" t="s">
        <v>250</v>
      </c>
      <c r="K238" s="4">
        <v>2</v>
      </c>
    </row>
    <row r="239" spans="1:11" x14ac:dyDescent="0.35">
      <c r="A239" s="4">
        <v>2021</v>
      </c>
      <c r="B239" s="10">
        <v>3</v>
      </c>
      <c r="C239" s="4" t="s">
        <v>54</v>
      </c>
      <c r="D239" s="4" t="s">
        <v>236</v>
      </c>
      <c r="E239" s="4" t="str">
        <f t="shared" si="3"/>
        <v>NM</v>
      </c>
      <c r="F239" s="7">
        <v>97</v>
      </c>
      <c r="G239" s="4" t="s">
        <v>250</v>
      </c>
      <c r="H239" s="4" t="s">
        <v>250</v>
      </c>
      <c r="I239" s="4" t="s">
        <v>250</v>
      </c>
      <c r="J239" s="4" t="s">
        <v>250</v>
      </c>
      <c r="K239" s="4">
        <v>2</v>
      </c>
    </row>
    <row r="240" spans="1:11" x14ac:dyDescent="0.35">
      <c r="A240" s="4">
        <v>2021</v>
      </c>
      <c r="B240" s="10">
        <v>3</v>
      </c>
      <c r="C240" s="4" t="s">
        <v>54</v>
      </c>
      <c r="D240" s="4" t="s">
        <v>236</v>
      </c>
      <c r="E240" s="4" t="str">
        <f t="shared" si="3"/>
        <v>NM</v>
      </c>
      <c r="F240" s="7">
        <v>96</v>
      </c>
      <c r="G240" s="4" t="s">
        <v>250</v>
      </c>
      <c r="H240" s="4" t="s">
        <v>250</v>
      </c>
      <c r="I240" s="4" t="s">
        <v>250</v>
      </c>
      <c r="J240" s="4" t="s">
        <v>250</v>
      </c>
      <c r="K240" s="4">
        <v>2</v>
      </c>
    </row>
    <row r="241" spans="1:11" x14ac:dyDescent="0.35">
      <c r="A241" s="4">
        <v>2021</v>
      </c>
      <c r="B241" s="10">
        <v>3</v>
      </c>
      <c r="C241" s="4" t="s">
        <v>54</v>
      </c>
      <c r="D241" s="4" t="s">
        <v>236</v>
      </c>
      <c r="E241" s="4" t="str">
        <f t="shared" si="3"/>
        <v>NM</v>
      </c>
      <c r="F241" s="7">
        <v>96.8</v>
      </c>
      <c r="G241" s="4" t="s">
        <v>250</v>
      </c>
      <c r="H241" s="4" t="s">
        <v>250</v>
      </c>
      <c r="I241" s="4" t="s">
        <v>250</v>
      </c>
      <c r="J241" s="4" t="s">
        <v>250</v>
      </c>
      <c r="K241" s="4">
        <v>2</v>
      </c>
    </row>
    <row r="242" spans="1:11" x14ac:dyDescent="0.35">
      <c r="A242" s="4">
        <v>2021</v>
      </c>
      <c r="B242" s="10">
        <v>3</v>
      </c>
      <c r="C242" s="4" t="s">
        <v>54</v>
      </c>
      <c r="D242" s="4" t="s">
        <v>236</v>
      </c>
      <c r="E242" s="4" t="str">
        <f t="shared" si="3"/>
        <v>NM</v>
      </c>
      <c r="F242" s="7">
        <v>98.2</v>
      </c>
      <c r="G242" s="4" t="s">
        <v>250</v>
      </c>
      <c r="H242" s="4" t="s">
        <v>250</v>
      </c>
      <c r="I242" s="4" t="s">
        <v>250</v>
      </c>
      <c r="J242" s="4" t="s">
        <v>250</v>
      </c>
      <c r="K242" s="4">
        <v>2</v>
      </c>
    </row>
    <row r="243" spans="1:11" x14ac:dyDescent="0.35">
      <c r="A243" s="4">
        <v>2022</v>
      </c>
      <c r="B243" s="10">
        <v>3</v>
      </c>
      <c r="C243" s="4" t="s">
        <v>55</v>
      </c>
      <c r="D243" s="4" t="s">
        <v>156</v>
      </c>
      <c r="E243" s="4" t="str">
        <f t="shared" si="3"/>
        <v>NM</v>
      </c>
      <c r="F243" s="7">
        <v>85.95</v>
      </c>
      <c r="G243" s="4" t="s">
        <v>250</v>
      </c>
      <c r="H243" s="4" t="s">
        <v>239</v>
      </c>
      <c r="I243" s="4">
        <v>1</v>
      </c>
      <c r="J243" s="4">
        <v>1</v>
      </c>
      <c r="K243" s="4">
        <v>2</v>
      </c>
    </row>
    <row r="244" spans="1:11" x14ac:dyDescent="0.35">
      <c r="A244" s="4">
        <v>2022</v>
      </c>
      <c r="B244" s="10">
        <v>3</v>
      </c>
      <c r="C244" s="4" t="s">
        <v>55</v>
      </c>
      <c r="D244" s="4" t="s">
        <v>156</v>
      </c>
      <c r="E244" s="4" t="str">
        <f t="shared" si="3"/>
        <v>NM</v>
      </c>
      <c r="F244" s="7">
        <v>71.19</v>
      </c>
      <c r="G244" s="4" t="s">
        <v>250</v>
      </c>
      <c r="H244" s="4" t="s">
        <v>239</v>
      </c>
      <c r="I244" s="4">
        <v>1</v>
      </c>
      <c r="J244" s="4">
        <v>1</v>
      </c>
      <c r="K244" s="4">
        <v>2</v>
      </c>
    </row>
    <row r="245" spans="1:11" x14ac:dyDescent="0.35">
      <c r="A245" s="4">
        <v>2022</v>
      </c>
      <c r="B245" s="10">
        <v>3</v>
      </c>
      <c r="C245" s="4" t="s">
        <v>55</v>
      </c>
      <c r="D245" s="4" t="s">
        <v>156</v>
      </c>
      <c r="E245" s="4" t="str">
        <f t="shared" si="3"/>
        <v>NM</v>
      </c>
      <c r="F245" s="7">
        <v>90.47</v>
      </c>
      <c r="G245" s="4" t="s">
        <v>250</v>
      </c>
      <c r="H245" s="4" t="s">
        <v>239</v>
      </c>
      <c r="I245" s="4">
        <v>1</v>
      </c>
      <c r="J245" s="4">
        <v>1</v>
      </c>
      <c r="K245" s="4">
        <v>2</v>
      </c>
    </row>
    <row r="246" spans="1:11" x14ac:dyDescent="0.35">
      <c r="A246" s="4">
        <v>2022</v>
      </c>
      <c r="B246" s="10">
        <v>3</v>
      </c>
      <c r="C246" s="4" t="s">
        <v>55</v>
      </c>
      <c r="D246" s="4" t="s">
        <v>156</v>
      </c>
      <c r="E246" s="4" t="str">
        <f t="shared" si="3"/>
        <v>NM</v>
      </c>
      <c r="F246" s="7">
        <v>75</v>
      </c>
      <c r="G246" s="4" t="s">
        <v>250</v>
      </c>
      <c r="H246" s="4" t="s">
        <v>239</v>
      </c>
      <c r="I246" s="4">
        <v>1</v>
      </c>
      <c r="J246" s="4">
        <v>1</v>
      </c>
      <c r="K246" s="4">
        <v>2</v>
      </c>
    </row>
    <row r="247" spans="1:11" x14ac:dyDescent="0.35">
      <c r="A247" s="4">
        <v>2022</v>
      </c>
      <c r="B247" s="10">
        <v>3</v>
      </c>
      <c r="C247" s="4" t="s">
        <v>55</v>
      </c>
      <c r="D247" s="4" t="s">
        <v>156</v>
      </c>
      <c r="E247" s="4" t="str">
        <f t="shared" si="3"/>
        <v>NM</v>
      </c>
      <c r="F247" s="7">
        <v>62.85</v>
      </c>
      <c r="G247" s="4" t="s">
        <v>250</v>
      </c>
      <c r="H247" s="4" t="s">
        <v>239</v>
      </c>
      <c r="I247" s="4">
        <v>1</v>
      </c>
      <c r="J247" s="4">
        <v>1</v>
      </c>
      <c r="K247" s="4">
        <v>2</v>
      </c>
    </row>
    <row r="248" spans="1:11" x14ac:dyDescent="0.35">
      <c r="A248" s="4">
        <v>2022</v>
      </c>
      <c r="B248" s="10">
        <v>3</v>
      </c>
      <c r="C248" s="4" t="s">
        <v>55</v>
      </c>
      <c r="D248" s="4" t="s">
        <v>156</v>
      </c>
      <c r="E248" s="4" t="str">
        <f t="shared" si="3"/>
        <v>NM</v>
      </c>
      <c r="F248" s="7">
        <v>78.81</v>
      </c>
      <c r="G248" s="4" t="s">
        <v>250</v>
      </c>
      <c r="H248" s="4" t="s">
        <v>239</v>
      </c>
      <c r="I248" s="4">
        <v>1</v>
      </c>
      <c r="J248" s="4">
        <v>1</v>
      </c>
      <c r="K248" s="4">
        <v>2</v>
      </c>
    </row>
    <row r="249" spans="1:11" x14ac:dyDescent="0.35">
      <c r="A249" s="4">
        <v>2022</v>
      </c>
      <c r="B249" s="10">
        <v>3</v>
      </c>
      <c r="C249" s="4" t="s">
        <v>55</v>
      </c>
      <c r="D249" s="4" t="s">
        <v>156</v>
      </c>
      <c r="E249" s="4" t="str">
        <f t="shared" si="3"/>
        <v>NM</v>
      </c>
      <c r="F249" s="7">
        <v>56.42</v>
      </c>
      <c r="G249" s="4" t="s">
        <v>250</v>
      </c>
      <c r="H249" s="4" t="s">
        <v>239</v>
      </c>
      <c r="I249" s="4">
        <v>1</v>
      </c>
      <c r="J249" s="4">
        <v>1</v>
      </c>
      <c r="K249" s="4">
        <v>2</v>
      </c>
    </row>
    <row r="250" spans="1:11" x14ac:dyDescent="0.35">
      <c r="A250" s="4">
        <v>2022</v>
      </c>
      <c r="B250" s="10">
        <v>3</v>
      </c>
      <c r="C250" s="4" t="s">
        <v>55</v>
      </c>
      <c r="D250" s="4" t="s">
        <v>156</v>
      </c>
      <c r="E250" s="4" t="str">
        <f t="shared" si="3"/>
        <v>NM</v>
      </c>
      <c r="F250" s="7">
        <v>85.5</v>
      </c>
      <c r="G250" s="4" t="s">
        <v>250</v>
      </c>
      <c r="H250" s="4" t="s">
        <v>239</v>
      </c>
      <c r="I250" s="4">
        <v>1</v>
      </c>
      <c r="J250" s="4">
        <v>1</v>
      </c>
      <c r="K250" s="4">
        <v>2</v>
      </c>
    </row>
    <row r="251" spans="1:11" x14ac:dyDescent="0.35">
      <c r="A251" s="4">
        <v>2022</v>
      </c>
      <c r="B251" s="10">
        <v>3</v>
      </c>
      <c r="C251" s="4" t="s">
        <v>55</v>
      </c>
      <c r="D251" s="4" t="s">
        <v>156</v>
      </c>
      <c r="E251" s="4" t="str">
        <f t="shared" si="3"/>
        <v>NM</v>
      </c>
      <c r="F251" s="7">
        <v>90.99</v>
      </c>
      <c r="G251" s="4" t="s">
        <v>250</v>
      </c>
      <c r="H251" s="4" t="s">
        <v>239</v>
      </c>
      <c r="I251" s="4">
        <v>1</v>
      </c>
      <c r="J251" s="4">
        <v>1</v>
      </c>
      <c r="K251" s="4">
        <v>2</v>
      </c>
    </row>
    <row r="252" spans="1:11" x14ac:dyDescent="0.35">
      <c r="A252" s="4">
        <v>2022</v>
      </c>
      <c r="B252" s="10">
        <v>3</v>
      </c>
      <c r="C252" s="4" t="s">
        <v>55</v>
      </c>
      <c r="D252" s="4" t="s">
        <v>156</v>
      </c>
      <c r="E252" s="4" t="str">
        <f t="shared" si="3"/>
        <v>NM</v>
      </c>
      <c r="F252" s="7">
        <v>86.02</v>
      </c>
      <c r="G252" s="4" t="s">
        <v>250</v>
      </c>
      <c r="H252" s="4" t="s">
        <v>239</v>
      </c>
      <c r="I252" s="4">
        <v>1</v>
      </c>
      <c r="J252" s="4">
        <v>1</v>
      </c>
      <c r="K252" s="4">
        <v>2</v>
      </c>
    </row>
    <row r="253" spans="1:11" x14ac:dyDescent="0.35">
      <c r="A253" s="4">
        <v>2022</v>
      </c>
      <c r="B253" s="10">
        <v>3</v>
      </c>
      <c r="C253" s="4" t="s">
        <v>55</v>
      </c>
      <c r="D253" s="4" t="s">
        <v>156</v>
      </c>
      <c r="E253" s="4" t="str">
        <f t="shared" si="3"/>
        <v>NM</v>
      </c>
      <c r="F253" s="7">
        <v>77.64</v>
      </c>
      <c r="G253" s="4" t="s">
        <v>250</v>
      </c>
      <c r="H253" s="4" t="s">
        <v>239</v>
      </c>
      <c r="I253" s="4">
        <v>1</v>
      </c>
      <c r="J253" s="4">
        <v>1</v>
      </c>
      <c r="K253" s="4">
        <v>2</v>
      </c>
    </row>
    <row r="254" spans="1:11" x14ac:dyDescent="0.35">
      <c r="A254" s="4">
        <v>2022</v>
      </c>
      <c r="B254" s="10">
        <v>3</v>
      </c>
      <c r="C254" s="4" t="s">
        <v>55</v>
      </c>
      <c r="D254" s="4" t="s">
        <v>156</v>
      </c>
      <c r="E254" s="4" t="str">
        <f t="shared" si="3"/>
        <v>NM</v>
      </c>
      <c r="F254" s="7">
        <v>66.459999999999994</v>
      </c>
      <c r="G254" s="4" t="s">
        <v>250</v>
      </c>
      <c r="H254" s="4" t="s">
        <v>239</v>
      </c>
      <c r="I254" s="4">
        <v>1</v>
      </c>
      <c r="J254" s="4">
        <v>1</v>
      </c>
      <c r="K254" s="4">
        <v>2</v>
      </c>
    </row>
    <row r="255" spans="1:11" x14ac:dyDescent="0.35">
      <c r="A255" s="4">
        <v>2022</v>
      </c>
      <c r="B255" s="10">
        <v>3</v>
      </c>
      <c r="C255" s="4" t="s">
        <v>55</v>
      </c>
      <c r="D255" s="4" t="s">
        <v>156</v>
      </c>
      <c r="E255" s="4" t="str">
        <f t="shared" si="3"/>
        <v>NM</v>
      </c>
      <c r="F255" s="7">
        <v>63.66</v>
      </c>
      <c r="G255" s="4" t="s">
        <v>250</v>
      </c>
      <c r="H255" s="4" t="s">
        <v>239</v>
      </c>
      <c r="I255" s="4">
        <v>1</v>
      </c>
      <c r="J255" s="4">
        <v>1</v>
      </c>
      <c r="K255" s="4">
        <v>2</v>
      </c>
    </row>
    <row r="256" spans="1:11" x14ac:dyDescent="0.35">
      <c r="A256" s="4">
        <v>2022</v>
      </c>
      <c r="B256" s="10">
        <v>3</v>
      </c>
      <c r="C256" s="4" t="s">
        <v>55</v>
      </c>
      <c r="D256" s="4" t="s">
        <v>156</v>
      </c>
      <c r="E256" s="4" t="str">
        <f t="shared" si="3"/>
        <v>NM</v>
      </c>
      <c r="F256" s="7">
        <v>66.14</v>
      </c>
      <c r="G256" s="4" t="s">
        <v>250</v>
      </c>
      <c r="H256" s="4" t="s">
        <v>239</v>
      </c>
      <c r="I256" s="4">
        <v>1</v>
      </c>
      <c r="J256" s="4">
        <v>1</v>
      </c>
      <c r="K256" s="4">
        <v>2</v>
      </c>
    </row>
    <row r="257" spans="1:11" x14ac:dyDescent="0.35">
      <c r="A257" s="4">
        <v>2022</v>
      </c>
      <c r="B257" s="10">
        <v>3</v>
      </c>
      <c r="C257" s="4" t="s">
        <v>55</v>
      </c>
      <c r="D257" s="4" t="s">
        <v>156</v>
      </c>
      <c r="E257" s="4" t="str">
        <f t="shared" si="3"/>
        <v>NM</v>
      </c>
      <c r="F257" s="7">
        <v>79.36</v>
      </c>
      <c r="G257" s="4" t="s">
        <v>250</v>
      </c>
      <c r="H257" s="4" t="s">
        <v>239</v>
      </c>
      <c r="I257" s="4">
        <v>1</v>
      </c>
      <c r="J257" s="4">
        <v>1</v>
      </c>
      <c r="K257" s="4">
        <v>2</v>
      </c>
    </row>
    <row r="258" spans="1:11" x14ac:dyDescent="0.35">
      <c r="A258" s="4">
        <v>2022</v>
      </c>
      <c r="B258" s="10">
        <v>3</v>
      </c>
      <c r="C258" s="4" t="s">
        <v>55</v>
      </c>
      <c r="D258" s="4" t="s">
        <v>156</v>
      </c>
      <c r="E258" s="4" t="str">
        <f t="shared" ref="E258:E268" si="4">VLOOKUP(D259, L:M, 2, FALSE)</f>
        <v>NM</v>
      </c>
      <c r="F258" s="7">
        <v>79.36</v>
      </c>
      <c r="G258" s="4" t="s">
        <v>250</v>
      </c>
      <c r="H258" s="4" t="s">
        <v>239</v>
      </c>
      <c r="I258" s="4">
        <v>1</v>
      </c>
      <c r="J258" s="4">
        <v>1</v>
      </c>
      <c r="K258" s="4">
        <v>2</v>
      </c>
    </row>
    <row r="259" spans="1:11" x14ac:dyDescent="0.35">
      <c r="A259" s="4">
        <v>2022</v>
      </c>
      <c r="B259" s="10">
        <v>3</v>
      </c>
      <c r="C259" s="4" t="s">
        <v>55</v>
      </c>
      <c r="D259" s="4" t="s">
        <v>156</v>
      </c>
      <c r="E259" s="4" t="str">
        <f t="shared" si="4"/>
        <v>NM</v>
      </c>
      <c r="F259" s="7">
        <v>81.900000000000006</v>
      </c>
      <c r="G259" s="4" t="s">
        <v>250</v>
      </c>
      <c r="H259" s="4" t="s">
        <v>239</v>
      </c>
      <c r="I259" s="4">
        <v>1</v>
      </c>
      <c r="J259" s="4">
        <v>1</v>
      </c>
      <c r="K259" s="4">
        <v>2</v>
      </c>
    </row>
    <row r="260" spans="1:11" x14ac:dyDescent="0.35">
      <c r="A260" s="4">
        <v>2022</v>
      </c>
      <c r="B260" s="10">
        <v>3</v>
      </c>
      <c r="C260" s="4" t="s">
        <v>55</v>
      </c>
      <c r="D260" s="4" t="s">
        <v>156</v>
      </c>
      <c r="E260" s="4" t="str">
        <f t="shared" si="4"/>
        <v>NM</v>
      </c>
      <c r="F260" s="7">
        <v>74.92</v>
      </c>
      <c r="G260" s="4" t="s">
        <v>250</v>
      </c>
      <c r="H260" s="4" t="s">
        <v>239</v>
      </c>
      <c r="I260" s="4">
        <v>1</v>
      </c>
      <c r="J260" s="4">
        <v>1</v>
      </c>
      <c r="K260" s="4">
        <v>2</v>
      </c>
    </row>
    <row r="261" spans="1:11" x14ac:dyDescent="0.35">
      <c r="A261" s="4">
        <v>2022</v>
      </c>
      <c r="B261" s="10">
        <v>3</v>
      </c>
      <c r="C261" s="4" t="s">
        <v>55</v>
      </c>
      <c r="D261" s="4" t="s">
        <v>156</v>
      </c>
      <c r="E261" s="4" t="str">
        <f t="shared" si="4"/>
        <v>NM</v>
      </c>
      <c r="F261" s="7">
        <v>63.81</v>
      </c>
      <c r="G261" s="4" t="s">
        <v>250</v>
      </c>
      <c r="H261" s="4" t="s">
        <v>239</v>
      </c>
      <c r="I261" s="4">
        <v>1</v>
      </c>
      <c r="J261" s="4">
        <v>1</v>
      </c>
      <c r="K261" s="4">
        <v>2</v>
      </c>
    </row>
    <row r="262" spans="1:11" x14ac:dyDescent="0.35">
      <c r="A262" s="4">
        <v>2022</v>
      </c>
      <c r="B262" s="10">
        <v>3</v>
      </c>
      <c r="C262" s="4" t="s">
        <v>55</v>
      </c>
      <c r="D262" s="4" t="s">
        <v>156</v>
      </c>
      <c r="E262" s="4" t="str">
        <f t="shared" si="4"/>
        <v>NM</v>
      </c>
      <c r="F262" s="7">
        <v>58.87</v>
      </c>
      <c r="G262" s="4" t="s">
        <v>250</v>
      </c>
      <c r="H262" s="4" t="s">
        <v>239</v>
      </c>
      <c r="I262" s="4">
        <v>1</v>
      </c>
      <c r="J262" s="4">
        <v>1</v>
      </c>
      <c r="K262" s="4">
        <v>2</v>
      </c>
    </row>
    <row r="263" spans="1:11" x14ac:dyDescent="0.35">
      <c r="A263" s="4">
        <v>2022</v>
      </c>
      <c r="B263" s="10">
        <v>3</v>
      </c>
      <c r="C263" s="4" t="s">
        <v>55</v>
      </c>
      <c r="D263" s="4" t="s">
        <v>156</v>
      </c>
      <c r="E263" s="4" t="str">
        <f t="shared" si="4"/>
        <v>NM</v>
      </c>
      <c r="F263" s="7">
        <v>64.44</v>
      </c>
      <c r="G263" s="4" t="s">
        <v>250</v>
      </c>
      <c r="H263" s="4" t="s">
        <v>239</v>
      </c>
      <c r="I263" s="4">
        <v>1</v>
      </c>
      <c r="J263" s="4">
        <v>1</v>
      </c>
      <c r="K263" s="4">
        <v>2</v>
      </c>
    </row>
    <row r="264" spans="1:11" x14ac:dyDescent="0.35">
      <c r="A264" s="4">
        <v>2023</v>
      </c>
      <c r="B264" s="10">
        <v>3</v>
      </c>
      <c r="C264" s="4" t="s">
        <v>245</v>
      </c>
      <c r="D264" s="4" t="s">
        <v>246</v>
      </c>
      <c r="E264" s="4" t="str">
        <f t="shared" si="4"/>
        <v>NM</v>
      </c>
      <c r="F264" s="7">
        <v>87</v>
      </c>
      <c r="G264" s="4" t="s">
        <v>250</v>
      </c>
      <c r="H264" s="4" t="s">
        <v>88</v>
      </c>
      <c r="I264" s="4">
        <v>3</v>
      </c>
      <c r="J264" s="4">
        <v>3</v>
      </c>
      <c r="K264" s="4">
        <v>4</v>
      </c>
    </row>
    <row r="265" spans="1:11" x14ac:dyDescent="0.35">
      <c r="A265" s="4">
        <v>2023</v>
      </c>
      <c r="B265" s="10">
        <v>3</v>
      </c>
      <c r="C265" s="4" t="s">
        <v>245</v>
      </c>
      <c r="D265" s="4" t="s">
        <v>246</v>
      </c>
      <c r="E265" s="4" t="str">
        <f t="shared" si="4"/>
        <v>SM</v>
      </c>
      <c r="F265" s="7">
        <v>85</v>
      </c>
      <c r="G265" s="4" t="s">
        <v>250</v>
      </c>
      <c r="H265" s="4" t="s">
        <v>88</v>
      </c>
      <c r="I265" s="4">
        <v>3</v>
      </c>
      <c r="J265" s="4">
        <v>3</v>
      </c>
      <c r="K265" s="4">
        <v>4</v>
      </c>
    </row>
    <row r="266" spans="1:11" x14ac:dyDescent="0.35">
      <c r="A266" s="4">
        <v>2024</v>
      </c>
      <c r="B266" s="10">
        <v>2</v>
      </c>
      <c r="C266" s="4" t="s">
        <v>247</v>
      </c>
      <c r="D266" s="4" t="s">
        <v>119</v>
      </c>
      <c r="E266" s="4" t="str">
        <f t="shared" si="4"/>
        <v>SM</v>
      </c>
      <c r="F266" s="7">
        <v>88.87</v>
      </c>
      <c r="G266" s="4">
        <v>54.54</v>
      </c>
      <c r="H266" s="4" t="s">
        <v>88</v>
      </c>
      <c r="I266" s="4">
        <v>3</v>
      </c>
      <c r="J266" s="4">
        <v>3</v>
      </c>
      <c r="K266" s="4">
        <v>4</v>
      </c>
    </row>
    <row r="267" spans="1:11" x14ac:dyDescent="0.35">
      <c r="A267" s="4">
        <v>2024</v>
      </c>
      <c r="B267" s="10">
        <v>2</v>
      </c>
      <c r="C267" s="4" t="s">
        <v>247</v>
      </c>
      <c r="D267" s="4" t="s">
        <v>119</v>
      </c>
      <c r="E267" s="4" t="str">
        <f t="shared" si="4"/>
        <v>NM</v>
      </c>
      <c r="F267" s="7">
        <v>98.43</v>
      </c>
      <c r="G267" s="4">
        <v>54.54</v>
      </c>
      <c r="H267" s="4" t="s">
        <v>198</v>
      </c>
      <c r="I267" s="4">
        <v>3</v>
      </c>
      <c r="J267" s="4">
        <v>2</v>
      </c>
      <c r="K267" s="4">
        <v>4</v>
      </c>
    </row>
    <row r="268" spans="1:11" x14ac:dyDescent="0.35">
      <c r="A268" s="4">
        <v>2025</v>
      </c>
      <c r="B268" s="10">
        <v>2</v>
      </c>
      <c r="C268" s="4" t="s">
        <v>56</v>
      </c>
      <c r="D268" s="4" t="s">
        <v>73</v>
      </c>
      <c r="E268" s="4" t="str">
        <f t="shared" si="4"/>
        <v>NM</v>
      </c>
      <c r="F268" s="7" t="s">
        <v>250</v>
      </c>
      <c r="G268" s="4">
        <v>81.48</v>
      </c>
      <c r="H268" s="4" t="s">
        <v>249</v>
      </c>
      <c r="I268" s="4">
        <v>2</v>
      </c>
      <c r="J268" s="4">
        <v>1</v>
      </c>
      <c r="K268" s="4">
        <v>2</v>
      </c>
    </row>
    <row r="269" spans="1:11" x14ac:dyDescent="0.35">
      <c r="A269" s="4">
        <v>2025</v>
      </c>
      <c r="B269" s="10">
        <v>2</v>
      </c>
      <c r="C269" s="4" t="s">
        <v>56</v>
      </c>
      <c r="D269" s="4" t="s">
        <v>73</v>
      </c>
      <c r="F269" s="7" t="s">
        <v>250</v>
      </c>
      <c r="G269" s="4">
        <v>66.67</v>
      </c>
      <c r="H269" s="4" t="s">
        <v>249</v>
      </c>
      <c r="I269" s="4">
        <v>2</v>
      </c>
      <c r="J269" s="4">
        <v>1</v>
      </c>
      <c r="K269" s="4">
        <v>2</v>
      </c>
    </row>
    <row r="272" spans="1:11" x14ac:dyDescent="0.35">
      <c r="G272" s="7"/>
    </row>
  </sheetData>
  <pageMargins left="0.7" right="0.7" top="0.75" bottom="0.75" header="0.3" footer="0.3"/>
  <pageSetup paperSize="9" orientation="portrait" horizontalDpi="0" verticalDpi="0" r:id="rId1"/>
  <tableParts count="3">
    <tablePart r:id="rId2"/>
    <tablePart r:id="rId3"/>
    <tablePart r:id="rId4"/>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B56A5D-E18A-4D3D-B748-B387742E50A1}">
  <dimension ref="A1:DC286"/>
  <sheetViews>
    <sheetView defaultGridColor="0" topLeftCell="A139" colorId="63" zoomScaleNormal="100" workbookViewId="0">
      <selection activeCell="E82" sqref="E82"/>
    </sheetView>
  </sheetViews>
  <sheetFormatPr baseColWidth="10" defaultRowHeight="14.5" x14ac:dyDescent="0.35"/>
  <cols>
    <col min="1" max="1" width="10.90625" style="4"/>
    <col min="2" max="2" width="4.08984375" style="10" customWidth="1"/>
    <col min="3" max="3" width="26.7265625" style="4" customWidth="1"/>
    <col min="4" max="4" width="19.7265625" style="4" customWidth="1"/>
    <col min="5" max="5" width="19.7265625" style="7" customWidth="1"/>
    <col min="6" max="6" width="14.26953125" style="4" bestFit="1" customWidth="1"/>
    <col min="7" max="7" width="13.90625" style="4" customWidth="1"/>
    <col min="8" max="10" width="10.90625" style="4"/>
    <col min="11" max="11" width="13.26953125" style="7" customWidth="1"/>
    <col min="12" max="12" width="10.36328125" style="4" customWidth="1"/>
    <col min="13" max="13" width="14.54296875" style="4" customWidth="1"/>
    <col min="14" max="14" width="10.6328125" style="4" customWidth="1"/>
    <col min="15" max="15" width="14.36328125" style="5" customWidth="1"/>
    <col min="16" max="16" width="10.90625" style="4"/>
    <col min="17" max="17" width="10.90625" style="6"/>
    <col min="18" max="16384" width="10.90625" style="4"/>
  </cols>
  <sheetData>
    <row r="1" spans="1:107" s="1" customFormat="1" ht="14.5" customHeight="1" x14ac:dyDescent="0.35">
      <c r="A1" s="1" t="s">
        <v>2</v>
      </c>
      <c r="B1" s="11" t="s">
        <v>69</v>
      </c>
      <c r="C1" s="1" t="s">
        <v>3</v>
      </c>
      <c r="D1" s="1" t="s">
        <v>79</v>
      </c>
      <c r="E1" s="31" t="s">
        <v>388</v>
      </c>
      <c r="F1" s="1" t="s">
        <v>4</v>
      </c>
      <c r="G1" s="1" t="s">
        <v>5</v>
      </c>
      <c r="H1" s="1" t="s">
        <v>8</v>
      </c>
      <c r="I1" s="1" t="s">
        <v>9</v>
      </c>
      <c r="J1" s="12" t="s">
        <v>259</v>
      </c>
      <c r="K1" s="2" t="s">
        <v>65</v>
      </c>
      <c r="L1" s="3" t="s">
        <v>252</v>
      </c>
      <c r="M1" s="3" t="s">
        <v>253</v>
      </c>
      <c r="N1" s="3" t="s">
        <v>254</v>
      </c>
      <c r="O1" s="14" t="s">
        <v>255</v>
      </c>
      <c r="P1" s="15" t="s">
        <v>256</v>
      </c>
      <c r="Q1" s="16" t="s">
        <v>257</v>
      </c>
    </row>
    <row r="2" spans="1:107" x14ac:dyDescent="0.35">
      <c r="A2" s="4">
        <v>2021</v>
      </c>
      <c r="B2" s="10">
        <v>3</v>
      </c>
      <c r="C2" s="4" t="s">
        <v>54</v>
      </c>
      <c r="D2" s="4" t="s">
        <v>236</v>
      </c>
      <c r="E2" s="7">
        <v>1</v>
      </c>
      <c r="F2" s="4" t="s">
        <v>235</v>
      </c>
      <c r="G2" s="4" t="s">
        <v>110</v>
      </c>
      <c r="H2" s="4">
        <v>2012</v>
      </c>
      <c r="I2" s="4">
        <v>2017</v>
      </c>
      <c r="J2" s="4">
        <v>6</v>
      </c>
      <c r="K2" s="7">
        <v>96.7</v>
      </c>
      <c r="L2" s="4" t="s">
        <v>250</v>
      </c>
      <c r="M2" s="4" t="s">
        <v>60</v>
      </c>
      <c r="N2" s="4" t="s">
        <v>250</v>
      </c>
      <c r="O2" s="5" t="s">
        <v>250</v>
      </c>
      <c r="P2" s="4" t="s">
        <v>250</v>
      </c>
      <c r="Q2" s="6">
        <v>2</v>
      </c>
    </row>
    <row r="3" spans="1:107" x14ac:dyDescent="0.35">
      <c r="A3" s="4">
        <v>2021</v>
      </c>
      <c r="B3" s="10">
        <v>3</v>
      </c>
      <c r="C3" s="4" t="s">
        <v>54</v>
      </c>
      <c r="D3" s="4" t="s">
        <v>236</v>
      </c>
      <c r="E3" s="7">
        <v>1</v>
      </c>
      <c r="F3" s="4" t="s">
        <v>235</v>
      </c>
      <c r="G3" s="4" t="s">
        <v>110</v>
      </c>
      <c r="H3" s="4">
        <v>2012</v>
      </c>
      <c r="I3" s="4">
        <v>2017</v>
      </c>
      <c r="J3" s="4">
        <v>6</v>
      </c>
      <c r="K3" s="7">
        <v>96.9</v>
      </c>
      <c r="L3" s="4" t="s">
        <v>250</v>
      </c>
      <c r="M3" s="4" t="s">
        <v>60</v>
      </c>
      <c r="N3" s="4" t="s">
        <v>250</v>
      </c>
      <c r="O3" s="5" t="s">
        <v>250</v>
      </c>
      <c r="P3" s="4" t="s">
        <v>250</v>
      </c>
      <c r="Q3" s="6">
        <v>2</v>
      </c>
    </row>
    <row r="4" spans="1:107" x14ac:dyDescent="0.35">
      <c r="A4" s="4">
        <v>2021</v>
      </c>
      <c r="B4" s="10">
        <v>3</v>
      </c>
      <c r="C4" s="4" t="s">
        <v>54</v>
      </c>
      <c r="D4" s="4" t="s">
        <v>236</v>
      </c>
      <c r="E4" s="7">
        <v>1</v>
      </c>
      <c r="F4" s="4" t="s">
        <v>235</v>
      </c>
      <c r="G4" s="4" t="s">
        <v>110</v>
      </c>
      <c r="H4" s="4">
        <v>2012</v>
      </c>
      <c r="I4" s="4">
        <v>2017</v>
      </c>
      <c r="J4" s="4">
        <v>6</v>
      </c>
      <c r="K4" s="7">
        <v>97</v>
      </c>
      <c r="L4" s="4" t="s">
        <v>250</v>
      </c>
      <c r="M4" s="4" t="s">
        <v>60</v>
      </c>
      <c r="N4" s="4" t="s">
        <v>250</v>
      </c>
      <c r="O4" s="5" t="s">
        <v>250</v>
      </c>
      <c r="P4" s="4" t="s">
        <v>250</v>
      </c>
      <c r="Q4" s="6">
        <v>2</v>
      </c>
    </row>
    <row r="5" spans="1:107" x14ac:dyDescent="0.35">
      <c r="A5" s="4">
        <v>2021</v>
      </c>
      <c r="B5" s="10">
        <v>3</v>
      </c>
      <c r="C5" s="4" t="s">
        <v>54</v>
      </c>
      <c r="D5" s="4" t="s">
        <v>236</v>
      </c>
      <c r="E5" s="7">
        <v>1</v>
      </c>
      <c r="F5" s="4" t="s">
        <v>235</v>
      </c>
      <c r="G5" s="4" t="s">
        <v>110</v>
      </c>
      <c r="H5" s="4">
        <v>2012</v>
      </c>
      <c r="I5" s="4">
        <v>2017</v>
      </c>
      <c r="J5" s="4">
        <v>6</v>
      </c>
      <c r="K5" s="7">
        <v>96</v>
      </c>
      <c r="L5" s="4" t="s">
        <v>250</v>
      </c>
      <c r="M5" s="4" t="s">
        <v>60</v>
      </c>
      <c r="N5" s="4" t="s">
        <v>250</v>
      </c>
      <c r="O5" s="5" t="s">
        <v>250</v>
      </c>
      <c r="P5" s="4" t="s">
        <v>250</v>
      </c>
      <c r="Q5" s="6">
        <v>2</v>
      </c>
    </row>
    <row r="6" spans="1:107" x14ac:dyDescent="0.35">
      <c r="A6" s="4">
        <v>2021</v>
      </c>
      <c r="B6" s="10">
        <v>3</v>
      </c>
      <c r="C6" s="4" t="s">
        <v>54</v>
      </c>
      <c r="D6" s="4" t="s">
        <v>236</v>
      </c>
      <c r="E6" s="7">
        <v>1</v>
      </c>
      <c r="F6" s="4" t="s">
        <v>235</v>
      </c>
      <c r="G6" s="4" t="s">
        <v>110</v>
      </c>
      <c r="H6" s="4">
        <v>2012</v>
      </c>
      <c r="I6" s="4">
        <v>2017</v>
      </c>
      <c r="J6" s="4">
        <v>6</v>
      </c>
      <c r="K6" s="7">
        <v>96.8</v>
      </c>
      <c r="L6" s="4" t="s">
        <v>250</v>
      </c>
      <c r="M6" s="4" t="s">
        <v>60</v>
      </c>
      <c r="N6" s="4" t="s">
        <v>250</v>
      </c>
      <c r="O6" s="5" t="s">
        <v>250</v>
      </c>
      <c r="P6" s="4" t="s">
        <v>250</v>
      </c>
      <c r="Q6" s="6">
        <v>2</v>
      </c>
    </row>
    <row r="7" spans="1:107" x14ac:dyDescent="0.35">
      <c r="A7" s="4">
        <v>2021</v>
      </c>
      <c r="B7" s="10">
        <v>3</v>
      </c>
      <c r="C7" s="4" t="s">
        <v>54</v>
      </c>
      <c r="D7" s="4" t="s">
        <v>236</v>
      </c>
      <c r="E7" s="7">
        <v>1</v>
      </c>
      <c r="F7" s="4" t="s">
        <v>235</v>
      </c>
      <c r="G7" s="4" t="s">
        <v>110</v>
      </c>
      <c r="H7" s="4">
        <v>2012</v>
      </c>
      <c r="I7" s="4">
        <v>2017</v>
      </c>
      <c r="J7" s="4">
        <v>6</v>
      </c>
      <c r="K7" s="7">
        <v>98.2</v>
      </c>
      <c r="L7" s="4" t="s">
        <v>250</v>
      </c>
      <c r="M7" s="4" t="s">
        <v>60</v>
      </c>
      <c r="N7" s="4" t="s">
        <v>250</v>
      </c>
      <c r="O7" s="5" t="s">
        <v>250</v>
      </c>
      <c r="P7" s="4" t="s">
        <v>250</v>
      </c>
      <c r="Q7" s="6">
        <v>2</v>
      </c>
    </row>
    <row r="8" spans="1:107" s="39" customFormat="1" x14ac:dyDescent="0.35">
      <c r="A8" s="39">
        <v>1947</v>
      </c>
      <c r="B8" s="40">
        <v>1</v>
      </c>
      <c r="C8" s="39" t="s">
        <v>10</v>
      </c>
      <c r="D8" s="39" t="s">
        <v>75</v>
      </c>
      <c r="E8" s="41">
        <v>1</v>
      </c>
      <c r="F8" s="39" t="s">
        <v>235</v>
      </c>
      <c r="G8" s="39" t="s">
        <v>58</v>
      </c>
      <c r="H8" s="39">
        <v>1929</v>
      </c>
      <c r="I8" s="39">
        <v>1939</v>
      </c>
      <c r="J8" s="39">
        <v>11</v>
      </c>
      <c r="K8" s="41">
        <v>79</v>
      </c>
      <c r="L8" s="39" t="s">
        <v>250</v>
      </c>
      <c r="M8" s="39" t="s">
        <v>60</v>
      </c>
      <c r="N8" s="39" t="s">
        <v>250</v>
      </c>
      <c r="O8" s="42" t="s">
        <v>250</v>
      </c>
      <c r="P8" s="39" t="s">
        <v>250</v>
      </c>
      <c r="Q8" s="43">
        <v>2</v>
      </c>
      <c r="R8" s="4"/>
      <c r="S8" s="4"/>
      <c r="T8" s="4"/>
      <c r="U8" s="4"/>
      <c r="V8" s="4"/>
      <c r="W8" s="4"/>
      <c r="X8" s="4"/>
      <c r="Y8" s="4"/>
      <c r="Z8" s="4"/>
      <c r="AA8" s="4"/>
      <c r="AB8" s="4"/>
      <c r="AC8" s="4"/>
      <c r="AD8" s="4"/>
      <c r="AE8" s="4"/>
      <c r="AF8" s="4"/>
      <c r="AG8" s="4"/>
      <c r="AH8" s="4"/>
      <c r="AI8" s="4"/>
      <c r="AJ8" s="4"/>
      <c r="AK8" s="4"/>
      <c r="AL8" s="4"/>
      <c r="AM8" s="4"/>
      <c r="AN8" s="4"/>
      <c r="AO8" s="4"/>
      <c r="AP8" s="4"/>
      <c r="AQ8" s="4"/>
      <c r="AR8" s="4"/>
      <c r="AS8" s="4"/>
      <c r="AT8" s="4"/>
      <c r="AU8" s="4"/>
      <c r="AV8" s="4"/>
      <c r="AW8" s="4"/>
      <c r="AX8" s="4"/>
      <c r="AY8" s="4"/>
      <c r="AZ8" s="4"/>
      <c r="BA8" s="4"/>
      <c r="BB8" s="4"/>
      <c r="BC8" s="4"/>
      <c r="BD8" s="4"/>
      <c r="BE8" s="4"/>
      <c r="BF8" s="4"/>
      <c r="BG8" s="4"/>
      <c r="BH8" s="4"/>
      <c r="BI8" s="4"/>
      <c r="BJ8" s="4"/>
      <c r="BK8" s="4"/>
      <c r="BL8" s="4"/>
      <c r="BM8" s="4"/>
      <c r="BN8" s="4"/>
      <c r="BO8" s="4"/>
      <c r="BP8" s="4"/>
      <c r="BQ8" s="4"/>
      <c r="BR8" s="4"/>
      <c r="BS8" s="4"/>
      <c r="BT8" s="4"/>
      <c r="BU8" s="4"/>
      <c r="BV8" s="4"/>
      <c r="BW8" s="4"/>
      <c r="BX8" s="4"/>
      <c r="BY8" s="4"/>
      <c r="BZ8" s="4"/>
      <c r="CA8" s="4"/>
      <c r="CB8" s="4"/>
      <c r="CC8" s="4"/>
      <c r="CD8" s="4"/>
      <c r="CE8" s="4"/>
      <c r="CF8" s="4"/>
      <c r="CG8" s="4"/>
      <c r="CH8" s="4"/>
      <c r="CI8" s="4"/>
      <c r="CJ8" s="4"/>
      <c r="CK8" s="4"/>
      <c r="CL8" s="4"/>
      <c r="CM8" s="4"/>
      <c r="CN8" s="4"/>
      <c r="CO8" s="4"/>
      <c r="CP8" s="4"/>
      <c r="CQ8" s="4"/>
      <c r="CR8" s="4"/>
      <c r="CS8" s="4"/>
      <c r="CT8" s="4"/>
      <c r="CU8" s="4"/>
      <c r="CV8" s="4"/>
      <c r="CW8" s="4"/>
      <c r="CX8" s="4"/>
      <c r="CY8" s="4"/>
      <c r="CZ8" s="4"/>
      <c r="DA8" s="4"/>
      <c r="DB8" s="4"/>
      <c r="DC8" s="4"/>
    </row>
    <row r="9" spans="1:107" s="39" customFormat="1" x14ac:dyDescent="0.35">
      <c r="A9" s="39">
        <v>1947</v>
      </c>
      <c r="B9" s="40">
        <v>1</v>
      </c>
      <c r="C9" s="39" t="s">
        <v>10</v>
      </c>
      <c r="D9" s="39" t="s">
        <v>75</v>
      </c>
      <c r="E9" s="41">
        <v>1</v>
      </c>
      <c r="F9" s="39" t="s">
        <v>235</v>
      </c>
      <c r="G9" s="39" t="s">
        <v>59</v>
      </c>
      <c r="H9" s="39">
        <v>1931</v>
      </c>
      <c r="I9" s="39">
        <v>1939</v>
      </c>
      <c r="J9" s="39">
        <v>9</v>
      </c>
      <c r="K9" s="41">
        <v>33.299999999999997</v>
      </c>
      <c r="L9" s="39" t="s">
        <v>250</v>
      </c>
      <c r="M9" s="39" t="s">
        <v>60</v>
      </c>
      <c r="N9" s="39" t="s">
        <v>250</v>
      </c>
      <c r="O9" s="42" t="s">
        <v>250</v>
      </c>
      <c r="P9" s="39">
        <v>1</v>
      </c>
      <c r="Q9" s="43">
        <v>2</v>
      </c>
      <c r="R9" s="4"/>
      <c r="S9" s="4"/>
      <c r="T9" s="4"/>
      <c r="U9" s="4"/>
      <c r="V9" s="4"/>
      <c r="W9" s="4"/>
      <c r="X9" s="4"/>
      <c r="Y9" s="4"/>
      <c r="Z9" s="4"/>
      <c r="AA9" s="4"/>
      <c r="AB9" s="4"/>
      <c r="AC9" s="4"/>
      <c r="AD9" s="4"/>
      <c r="AE9" s="4"/>
      <c r="AF9" s="4"/>
      <c r="AG9" s="4"/>
      <c r="AH9" s="4"/>
      <c r="AI9" s="4"/>
      <c r="AJ9" s="4"/>
      <c r="AK9" s="4"/>
      <c r="AL9" s="4"/>
      <c r="AM9" s="4"/>
      <c r="AN9" s="4"/>
      <c r="AO9" s="4"/>
      <c r="AP9" s="4"/>
      <c r="AQ9" s="4"/>
      <c r="AR9" s="4"/>
      <c r="AS9" s="4"/>
      <c r="AT9" s="4"/>
      <c r="AU9" s="4"/>
      <c r="AV9" s="4"/>
      <c r="AW9" s="4"/>
      <c r="AX9" s="4"/>
      <c r="AY9" s="4"/>
      <c r="AZ9" s="4"/>
      <c r="BA9" s="4"/>
      <c r="BB9" s="4"/>
      <c r="BC9" s="4"/>
      <c r="BD9" s="4"/>
      <c r="BE9" s="4"/>
      <c r="BF9" s="4"/>
      <c r="BG9" s="4"/>
      <c r="BH9" s="4"/>
      <c r="BI9" s="4"/>
      <c r="BJ9" s="4"/>
      <c r="BK9" s="4"/>
      <c r="BL9" s="4"/>
      <c r="BM9" s="4"/>
      <c r="BN9" s="4"/>
      <c r="BO9" s="4"/>
      <c r="BP9" s="4"/>
      <c r="BQ9" s="4"/>
      <c r="BR9" s="4"/>
      <c r="BS9" s="4"/>
      <c r="BT9" s="4"/>
      <c r="BU9" s="4"/>
      <c r="BV9" s="4"/>
      <c r="BW9" s="4"/>
      <c r="BX9" s="4"/>
      <c r="BY9" s="4"/>
      <c r="BZ9" s="4"/>
      <c r="CA9" s="4"/>
      <c r="CB9" s="4"/>
      <c r="CC9" s="4"/>
      <c r="CD9" s="4"/>
      <c r="CE9" s="4"/>
      <c r="CF9" s="4"/>
      <c r="CG9" s="4"/>
      <c r="CH9" s="4"/>
      <c r="CI9" s="4"/>
      <c r="CJ9" s="4"/>
      <c r="CK9" s="4"/>
      <c r="CL9" s="4"/>
      <c r="CM9" s="4"/>
      <c r="CN9" s="4"/>
      <c r="CO9" s="4"/>
      <c r="CP9" s="4"/>
      <c r="CQ9" s="4"/>
      <c r="CR9" s="4"/>
      <c r="CS9" s="4"/>
      <c r="CT9" s="4"/>
      <c r="CU9" s="4"/>
      <c r="CV9" s="4"/>
      <c r="CW9" s="4"/>
      <c r="CX9" s="4"/>
      <c r="CY9" s="4"/>
      <c r="CZ9" s="4"/>
      <c r="DA9" s="4"/>
      <c r="DB9" s="4"/>
      <c r="DC9" s="4"/>
    </row>
    <row r="10" spans="1:107" s="39" customFormat="1" x14ac:dyDescent="0.35">
      <c r="A10" s="39">
        <v>1953</v>
      </c>
      <c r="B10" s="40">
        <v>1</v>
      </c>
      <c r="C10" s="39" t="s">
        <v>11</v>
      </c>
      <c r="D10" s="39" t="s">
        <v>75</v>
      </c>
      <c r="E10" s="41">
        <v>1</v>
      </c>
      <c r="F10" s="39" t="s">
        <v>235</v>
      </c>
      <c r="G10" s="39" t="s">
        <v>363</v>
      </c>
      <c r="H10" s="39">
        <v>1944</v>
      </c>
      <c r="I10" s="39">
        <v>1952</v>
      </c>
      <c r="J10" s="39">
        <v>9</v>
      </c>
      <c r="K10" s="41">
        <f>13/34*100</f>
        <v>38.235294117647058</v>
      </c>
      <c r="L10" s="39" t="s">
        <v>250</v>
      </c>
      <c r="M10" s="39" t="s">
        <v>60</v>
      </c>
      <c r="N10" s="39" t="s">
        <v>250</v>
      </c>
      <c r="O10" s="42" t="s">
        <v>250</v>
      </c>
      <c r="P10" s="39" t="s">
        <v>250</v>
      </c>
      <c r="Q10" s="43">
        <v>2</v>
      </c>
      <c r="R10" s="4"/>
      <c r="S10" s="4"/>
      <c r="T10" s="4"/>
      <c r="U10" s="4"/>
      <c r="V10" s="4"/>
      <c r="W10" s="4"/>
      <c r="X10" s="4"/>
      <c r="Y10" s="4"/>
      <c r="Z10" s="4"/>
      <c r="AA10" s="4"/>
      <c r="AB10" s="4"/>
      <c r="AC10" s="4"/>
      <c r="AD10" s="4"/>
      <c r="AE10" s="4"/>
      <c r="AF10" s="4"/>
      <c r="AG10" s="4"/>
      <c r="AH10" s="4"/>
      <c r="AI10" s="4"/>
      <c r="AJ10" s="4"/>
      <c r="AK10" s="4"/>
      <c r="AL10" s="4"/>
      <c r="AM10" s="4"/>
      <c r="AN10" s="4"/>
      <c r="AO10" s="4"/>
      <c r="AP10" s="4"/>
      <c r="AQ10" s="4"/>
      <c r="AR10" s="4"/>
      <c r="AS10" s="4"/>
      <c r="AT10" s="4"/>
      <c r="AU10" s="4"/>
      <c r="AV10" s="4"/>
      <c r="AW10" s="4"/>
      <c r="AX10" s="4"/>
      <c r="AY10" s="4"/>
      <c r="AZ10" s="4"/>
      <c r="BA10" s="4"/>
      <c r="BB10" s="4"/>
      <c r="BC10" s="4"/>
      <c r="BD10" s="4"/>
      <c r="BE10" s="4"/>
      <c r="BF10" s="4"/>
      <c r="BG10" s="4"/>
      <c r="BH10" s="4"/>
      <c r="BI10" s="4"/>
      <c r="BJ10" s="4"/>
      <c r="BK10" s="4"/>
      <c r="BL10" s="4"/>
      <c r="BM10" s="4"/>
      <c r="BN10" s="4"/>
      <c r="BO10" s="4"/>
      <c r="BP10" s="4"/>
      <c r="BQ10" s="4"/>
      <c r="BR10" s="4"/>
      <c r="BS10" s="4"/>
      <c r="BT10" s="4"/>
      <c r="BU10" s="4"/>
      <c r="BV10" s="4"/>
      <c r="BW10" s="4"/>
      <c r="BX10" s="4"/>
      <c r="BY10" s="4"/>
      <c r="BZ10" s="4"/>
      <c r="CA10" s="4"/>
      <c r="CB10" s="4"/>
      <c r="CC10" s="4"/>
      <c r="CD10" s="4"/>
      <c r="CE10" s="4"/>
      <c r="CF10" s="4"/>
      <c r="CG10" s="4"/>
      <c r="CH10" s="4"/>
      <c r="CI10" s="4"/>
      <c r="CJ10" s="4"/>
      <c r="CK10" s="4"/>
      <c r="CL10" s="4"/>
      <c r="CM10" s="4"/>
      <c r="CN10" s="4"/>
      <c r="CO10" s="4"/>
      <c r="CP10" s="4"/>
      <c r="CQ10" s="4"/>
      <c r="CR10" s="4"/>
      <c r="CS10" s="4"/>
      <c r="CT10" s="4"/>
      <c r="CU10" s="4"/>
      <c r="CV10" s="4"/>
      <c r="CW10" s="4"/>
      <c r="CX10" s="4"/>
      <c r="CY10" s="4"/>
      <c r="CZ10" s="4"/>
      <c r="DA10" s="4"/>
      <c r="DB10" s="4"/>
      <c r="DC10" s="4"/>
    </row>
    <row r="11" spans="1:107" s="39" customFormat="1" x14ac:dyDescent="0.35">
      <c r="A11" s="39">
        <v>1971</v>
      </c>
      <c r="B11" s="40">
        <v>1</v>
      </c>
      <c r="C11" s="39" t="s">
        <v>14</v>
      </c>
      <c r="D11" s="39" t="s">
        <v>75</v>
      </c>
      <c r="E11" s="41">
        <v>1</v>
      </c>
      <c r="F11" s="39" t="s">
        <v>235</v>
      </c>
      <c r="G11" s="39" t="s">
        <v>71</v>
      </c>
      <c r="H11" s="39">
        <v>1967</v>
      </c>
      <c r="I11" s="39">
        <v>1967</v>
      </c>
      <c r="J11" s="39">
        <v>1</v>
      </c>
      <c r="K11" s="41">
        <v>61.9</v>
      </c>
      <c r="L11" s="39" t="s">
        <v>250</v>
      </c>
      <c r="M11" s="39" t="s">
        <v>60</v>
      </c>
      <c r="N11" s="39" t="s">
        <v>250</v>
      </c>
      <c r="O11" s="42" t="s">
        <v>250</v>
      </c>
      <c r="P11" s="39" t="s">
        <v>250</v>
      </c>
      <c r="Q11" s="43">
        <v>2</v>
      </c>
      <c r="R11" s="4"/>
      <c r="S11" s="4"/>
      <c r="T11" s="4"/>
      <c r="U11" s="4"/>
      <c r="V11" s="4"/>
      <c r="W11" s="4"/>
      <c r="X11" s="4"/>
      <c r="Y11" s="4"/>
      <c r="Z11" s="4"/>
      <c r="AA11" s="4"/>
      <c r="AB11" s="4"/>
      <c r="AC11" s="4"/>
      <c r="AD11" s="4"/>
      <c r="AE11" s="4"/>
      <c r="AF11" s="4"/>
      <c r="AG11" s="4"/>
      <c r="AH11" s="4"/>
      <c r="AI11" s="4"/>
      <c r="AJ11" s="4"/>
      <c r="AK11" s="4"/>
      <c r="AL11" s="4"/>
      <c r="AM11" s="4"/>
      <c r="AN11" s="4"/>
      <c r="AO11" s="4"/>
      <c r="AP11" s="4"/>
      <c r="AQ11" s="4"/>
      <c r="AR11" s="4"/>
      <c r="AS11" s="4"/>
      <c r="AT11" s="4"/>
      <c r="AU11" s="4"/>
      <c r="AV11" s="4"/>
      <c r="AW11" s="4"/>
      <c r="AX11" s="4"/>
      <c r="AY11" s="4"/>
      <c r="AZ11" s="4"/>
      <c r="BA11" s="4"/>
      <c r="BB11" s="4"/>
      <c r="BC11" s="4"/>
      <c r="BD11" s="4"/>
      <c r="BE11" s="4"/>
      <c r="BF11" s="4"/>
      <c r="BG11" s="4"/>
      <c r="BH11" s="4"/>
      <c r="BI11" s="4"/>
      <c r="BJ11" s="4"/>
      <c r="BK11" s="4"/>
      <c r="BL11" s="4"/>
      <c r="BM11" s="4"/>
      <c r="BN11" s="4"/>
      <c r="BO11" s="4"/>
      <c r="BP11" s="4"/>
      <c r="BQ11" s="4"/>
      <c r="BR11" s="4"/>
      <c r="BS11" s="4"/>
      <c r="BT11" s="4"/>
      <c r="BU11" s="4"/>
      <c r="BV11" s="4"/>
      <c r="BW11" s="4"/>
      <c r="BX11" s="4"/>
      <c r="BY11" s="4"/>
      <c r="BZ11" s="4"/>
      <c r="CA11" s="4"/>
      <c r="CB11" s="4"/>
      <c r="CC11" s="4"/>
      <c r="CD11" s="4"/>
      <c r="CE11" s="4"/>
      <c r="CF11" s="4"/>
      <c r="CG11" s="4"/>
      <c r="CH11" s="4"/>
      <c r="CI11" s="4"/>
      <c r="CJ11" s="4"/>
      <c r="CK11" s="4"/>
      <c r="CL11" s="4"/>
      <c r="CM11" s="4"/>
      <c r="CN11" s="4"/>
      <c r="CO11" s="4"/>
      <c r="CP11" s="4"/>
      <c r="CQ11" s="4"/>
      <c r="CR11" s="4"/>
      <c r="CS11" s="4"/>
      <c r="CT11" s="4"/>
      <c r="CU11" s="4"/>
      <c r="CV11" s="4"/>
      <c r="CW11" s="4"/>
      <c r="CX11" s="4"/>
      <c r="CY11" s="4"/>
      <c r="CZ11" s="4"/>
      <c r="DA11" s="4"/>
      <c r="DB11" s="4"/>
      <c r="DC11" s="4"/>
    </row>
    <row r="12" spans="1:107" s="39" customFormat="1" x14ac:dyDescent="0.35">
      <c r="A12" s="39">
        <v>1976</v>
      </c>
      <c r="B12" s="40">
        <v>1</v>
      </c>
      <c r="C12" s="39" t="s">
        <v>17</v>
      </c>
      <c r="D12" s="39" t="s">
        <v>75</v>
      </c>
      <c r="E12" s="41">
        <v>1</v>
      </c>
      <c r="F12" s="39" t="s">
        <v>235</v>
      </c>
      <c r="G12" s="39" t="s">
        <v>76</v>
      </c>
      <c r="H12" s="39">
        <v>1923</v>
      </c>
      <c r="I12" s="39">
        <v>1974</v>
      </c>
      <c r="J12" s="39">
        <v>11</v>
      </c>
      <c r="K12" s="41">
        <v>55</v>
      </c>
      <c r="L12" s="39" t="s">
        <v>250</v>
      </c>
      <c r="M12" s="39" t="s">
        <v>60</v>
      </c>
      <c r="N12" s="39" t="s">
        <v>250</v>
      </c>
      <c r="O12" s="42" t="s">
        <v>250</v>
      </c>
      <c r="P12" s="39">
        <v>2</v>
      </c>
      <c r="Q12" s="43">
        <v>3</v>
      </c>
      <c r="R12" s="4"/>
      <c r="S12" s="4"/>
      <c r="T12" s="4"/>
      <c r="U12" s="4"/>
      <c r="V12" s="4"/>
      <c r="W12" s="4"/>
      <c r="X12" s="4"/>
      <c r="Y12" s="4"/>
      <c r="Z12" s="4"/>
      <c r="AA12" s="4"/>
      <c r="AB12" s="4"/>
      <c r="AC12" s="4"/>
      <c r="AD12" s="4"/>
      <c r="AE12" s="4"/>
      <c r="AF12" s="4"/>
      <c r="AG12" s="4"/>
      <c r="AH12" s="4"/>
      <c r="AI12" s="4"/>
      <c r="AJ12" s="4"/>
      <c r="AK12" s="4"/>
      <c r="AL12" s="4"/>
      <c r="AM12" s="4"/>
      <c r="AN12" s="4"/>
      <c r="AO12" s="4"/>
      <c r="AP12" s="4"/>
      <c r="AQ12" s="4"/>
      <c r="AR12" s="4"/>
      <c r="AS12" s="4"/>
      <c r="AT12" s="4"/>
      <c r="AU12" s="4"/>
      <c r="AV12" s="4"/>
      <c r="AW12" s="4"/>
      <c r="AX12" s="4"/>
      <c r="AY12" s="4"/>
      <c r="AZ12" s="4"/>
      <c r="BA12" s="4"/>
      <c r="BB12" s="4"/>
      <c r="BC12" s="4"/>
      <c r="BD12" s="4"/>
      <c r="BE12" s="4"/>
      <c r="BF12" s="4"/>
      <c r="BG12" s="4"/>
      <c r="BH12" s="4"/>
      <c r="BI12" s="4"/>
      <c r="BJ12" s="4"/>
      <c r="BK12" s="4"/>
      <c r="BL12" s="4"/>
      <c r="BM12" s="4"/>
      <c r="BN12" s="4"/>
      <c r="BO12" s="4"/>
      <c r="BP12" s="4"/>
      <c r="BQ12" s="4"/>
      <c r="BR12" s="4"/>
      <c r="BS12" s="4"/>
      <c r="BT12" s="4"/>
      <c r="BU12" s="4"/>
      <c r="BV12" s="4"/>
      <c r="BW12" s="4"/>
      <c r="BX12" s="4"/>
      <c r="BY12" s="4"/>
      <c r="BZ12" s="4"/>
      <c r="CA12" s="4"/>
      <c r="CB12" s="4"/>
      <c r="CC12" s="4"/>
      <c r="CD12" s="4"/>
      <c r="CE12" s="4"/>
      <c r="CF12" s="4"/>
      <c r="CG12" s="4"/>
      <c r="CH12" s="4"/>
      <c r="CI12" s="4"/>
      <c r="CJ12" s="4"/>
      <c r="CK12" s="4"/>
      <c r="CL12" s="4"/>
      <c r="CM12" s="4"/>
      <c r="CN12" s="4"/>
      <c r="CO12" s="4"/>
      <c r="CP12" s="4"/>
      <c r="CQ12" s="4"/>
      <c r="CR12" s="4"/>
      <c r="CS12" s="4"/>
      <c r="CT12" s="4"/>
      <c r="CU12" s="4"/>
      <c r="CV12" s="4"/>
      <c r="CW12" s="4"/>
      <c r="CX12" s="4"/>
      <c r="CY12" s="4"/>
      <c r="CZ12" s="4"/>
      <c r="DA12" s="4"/>
      <c r="DB12" s="4"/>
      <c r="DC12" s="4"/>
    </row>
    <row r="13" spans="1:107" s="39" customFormat="1" x14ac:dyDescent="0.35">
      <c r="A13" s="39">
        <v>1976</v>
      </c>
      <c r="B13" s="40">
        <v>1</v>
      </c>
      <c r="C13" s="39" t="s">
        <v>17</v>
      </c>
      <c r="D13" s="39" t="s">
        <v>75</v>
      </c>
      <c r="E13" s="41">
        <v>1</v>
      </c>
      <c r="F13" s="39" t="s">
        <v>235</v>
      </c>
      <c r="G13" s="39" t="s">
        <v>76</v>
      </c>
      <c r="H13" s="39">
        <v>1923</v>
      </c>
      <c r="I13" s="39">
        <v>1974</v>
      </c>
      <c r="J13" s="39">
        <v>11</v>
      </c>
      <c r="K13" s="41">
        <v>55</v>
      </c>
      <c r="L13" s="39" t="s">
        <v>250</v>
      </c>
      <c r="M13" s="39" t="s">
        <v>60</v>
      </c>
      <c r="N13" s="39" t="s">
        <v>250</v>
      </c>
      <c r="O13" s="42" t="s">
        <v>250</v>
      </c>
      <c r="P13" s="39">
        <v>2</v>
      </c>
      <c r="Q13" s="43">
        <v>2</v>
      </c>
      <c r="R13" s="4"/>
      <c r="S13" s="4"/>
      <c r="T13" s="4"/>
      <c r="U13" s="4"/>
      <c r="V13" s="4"/>
      <c r="W13" s="4"/>
      <c r="X13" s="4"/>
      <c r="Y13" s="4"/>
      <c r="Z13" s="4"/>
      <c r="AA13" s="4"/>
      <c r="AB13" s="4"/>
      <c r="AC13" s="4"/>
      <c r="AD13" s="4"/>
      <c r="AE13" s="4"/>
      <c r="AF13" s="4"/>
      <c r="AG13" s="4"/>
      <c r="AH13" s="4"/>
      <c r="AI13" s="4"/>
      <c r="AJ13" s="4"/>
      <c r="AK13" s="4"/>
      <c r="AL13" s="4"/>
      <c r="AM13" s="4"/>
      <c r="AN13" s="4"/>
      <c r="AO13" s="4"/>
      <c r="AP13" s="4"/>
      <c r="AQ13" s="4"/>
      <c r="AR13" s="4"/>
      <c r="AS13" s="4"/>
      <c r="AT13" s="4"/>
      <c r="AU13" s="4"/>
      <c r="AV13" s="4"/>
      <c r="AW13" s="4"/>
      <c r="AX13" s="4"/>
      <c r="AY13" s="4"/>
      <c r="AZ13" s="4"/>
      <c r="BA13" s="4"/>
      <c r="BB13" s="4"/>
      <c r="BC13" s="4"/>
      <c r="BD13" s="4"/>
      <c r="BE13" s="4"/>
      <c r="BF13" s="4"/>
      <c r="BG13" s="4"/>
      <c r="BH13" s="4"/>
      <c r="BI13" s="4"/>
      <c r="BJ13" s="4"/>
      <c r="BK13" s="4"/>
      <c r="BL13" s="4"/>
      <c r="BM13" s="4"/>
      <c r="BN13" s="4"/>
      <c r="BO13" s="4"/>
      <c r="BP13" s="4"/>
      <c r="BQ13" s="4"/>
      <c r="BR13" s="4"/>
      <c r="BS13" s="4"/>
      <c r="BT13" s="4"/>
      <c r="BU13" s="4"/>
      <c r="BV13" s="4"/>
      <c r="BW13" s="4"/>
      <c r="BX13" s="4"/>
      <c r="BY13" s="4"/>
      <c r="BZ13" s="4"/>
      <c r="CA13" s="4"/>
      <c r="CB13" s="4"/>
      <c r="CC13" s="4"/>
      <c r="CD13" s="4"/>
      <c r="CE13" s="4"/>
      <c r="CF13" s="4"/>
      <c r="CG13" s="4"/>
      <c r="CH13" s="4"/>
      <c r="CI13" s="4"/>
      <c r="CJ13" s="4"/>
      <c r="CK13" s="4"/>
      <c r="CL13" s="4"/>
      <c r="CM13" s="4"/>
      <c r="CN13" s="4"/>
      <c r="CO13" s="4"/>
      <c r="CP13" s="4"/>
      <c r="CQ13" s="4"/>
      <c r="CR13" s="4"/>
      <c r="CS13" s="4"/>
      <c r="CT13" s="4"/>
      <c r="CU13" s="4"/>
      <c r="CV13" s="4"/>
      <c r="CW13" s="4"/>
      <c r="CX13" s="4"/>
      <c r="CY13" s="4"/>
      <c r="CZ13" s="4"/>
      <c r="DA13" s="4"/>
      <c r="DB13" s="4"/>
      <c r="DC13" s="4"/>
    </row>
    <row r="14" spans="1:107" s="39" customFormat="1" x14ac:dyDescent="0.35">
      <c r="A14" s="39">
        <v>1976</v>
      </c>
      <c r="B14" s="40">
        <v>1</v>
      </c>
      <c r="C14" s="39" t="s">
        <v>17</v>
      </c>
      <c r="D14" s="39" t="s">
        <v>75</v>
      </c>
      <c r="E14" s="41">
        <v>1</v>
      </c>
      <c r="F14" s="39" t="s">
        <v>235</v>
      </c>
      <c r="G14" s="39" t="s">
        <v>76</v>
      </c>
      <c r="H14" s="39">
        <v>1923</v>
      </c>
      <c r="I14" s="39">
        <v>1974</v>
      </c>
      <c r="J14" s="39">
        <v>6</v>
      </c>
      <c r="K14" s="41">
        <v>33.340000000000003</v>
      </c>
      <c r="L14" s="39" t="s">
        <v>250</v>
      </c>
      <c r="M14" s="39" t="s">
        <v>60</v>
      </c>
      <c r="N14" s="39" t="s">
        <v>250</v>
      </c>
      <c r="O14" s="42" t="s">
        <v>250</v>
      </c>
      <c r="P14" s="39">
        <v>2</v>
      </c>
      <c r="Q14" s="43">
        <v>1</v>
      </c>
      <c r="R14" s="4"/>
      <c r="S14" s="4"/>
      <c r="T14" s="4"/>
      <c r="U14" s="4"/>
      <c r="V14" s="4"/>
      <c r="W14" s="4"/>
      <c r="X14" s="4"/>
      <c r="Y14" s="4"/>
      <c r="Z14" s="4"/>
      <c r="AA14" s="4"/>
      <c r="AB14" s="4"/>
      <c r="AC14" s="4"/>
      <c r="AD14" s="4"/>
      <c r="AE14" s="4"/>
      <c r="AF14" s="4"/>
      <c r="AG14" s="4"/>
      <c r="AH14" s="4"/>
      <c r="AI14" s="4"/>
      <c r="AJ14" s="4"/>
      <c r="AK14" s="4"/>
      <c r="AL14" s="4"/>
      <c r="AM14" s="4"/>
      <c r="AN14" s="4"/>
      <c r="AO14" s="4"/>
      <c r="AP14" s="4"/>
      <c r="AQ14" s="4"/>
      <c r="AR14" s="4"/>
      <c r="AS14" s="4"/>
      <c r="AT14" s="4"/>
      <c r="AU14" s="4"/>
      <c r="AV14" s="4"/>
      <c r="AW14" s="4"/>
      <c r="AX14" s="4"/>
      <c r="AY14" s="4"/>
      <c r="AZ14" s="4"/>
      <c r="BA14" s="4"/>
      <c r="BB14" s="4"/>
      <c r="BC14" s="4"/>
      <c r="BD14" s="4"/>
      <c r="BE14" s="4"/>
      <c r="BF14" s="4"/>
      <c r="BG14" s="4"/>
      <c r="BH14" s="4"/>
      <c r="BI14" s="4"/>
      <c r="BJ14" s="4"/>
      <c r="BK14" s="4"/>
      <c r="BL14" s="4"/>
      <c r="BM14" s="4"/>
      <c r="BN14" s="4"/>
      <c r="BO14" s="4"/>
      <c r="BP14" s="4"/>
      <c r="BQ14" s="4"/>
      <c r="BR14" s="4"/>
      <c r="BS14" s="4"/>
      <c r="BT14" s="4"/>
      <c r="BU14" s="4"/>
      <c r="BV14" s="4"/>
      <c r="BW14" s="4"/>
      <c r="BX14" s="4"/>
      <c r="BY14" s="4"/>
      <c r="BZ14" s="4"/>
      <c r="CA14" s="4"/>
      <c r="CB14" s="4"/>
      <c r="CC14" s="4"/>
      <c r="CD14" s="4"/>
      <c r="CE14" s="4"/>
      <c r="CF14" s="4"/>
      <c r="CG14" s="4"/>
      <c r="CH14" s="4"/>
      <c r="CI14" s="4"/>
      <c r="CJ14" s="4"/>
      <c r="CK14" s="4"/>
      <c r="CL14" s="4"/>
      <c r="CM14" s="4"/>
      <c r="CN14" s="4"/>
      <c r="CO14" s="4"/>
      <c r="CP14" s="4"/>
      <c r="CQ14" s="4"/>
      <c r="CR14" s="4"/>
      <c r="CS14" s="4"/>
      <c r="CT14" s="4"/>
      <c r="CU14" s="4"/>
      <c r="CV14" s="4"/>
      <c r="CW14" s="4"/>
      <c r="CX14" s="4"/>
      <c r="CY14" s="4"/>
      <c r="CZ14" s="4"/>
      <c r="DA14" s="4"/>
      <c r="DB14" s="4"/>
      <c r="DC14" s="4"/>
    </row>
    <row r="15" spans="1:107" s="39" customFormat="1" x14ac:dyDescent="0.35">
      <c r="A15" s="39">
        <v>2000</v>
      </c>
      <c r="B15" s="40">
        <v>1</v>
      </c>
      <c r="C15" s="39" t="s">
        <v>23</v>
      </c>
      <c r="D15" s="39" t="s">
        <v>75</v>
      </c>
      <c r="E15" s="41">
        <v>1</v>
      </c>
      <c r="F15" s="39" t="s">
        <v>108</v>
      </c>
      <c r="G15" s="39" t="s">
        <v>109</v>
      </c>
      <c r="H15" s="39">
        <v>1991</v>
      </c>
      <c r="I15" s="39">
        <v>2000</v>
      </c>
      <c r="J15" s="39">
        <v>9</v>
      </c>
      <c r="K15" s="41">
        <v>55.5</v>
      </c>
      <c r="L15" s="39" t="s">
        <v>250</v>
      </c>
      <c r="M15" s="39" t="s">
        <v>114</v>
      </c>
      <c r="N15" s="39" t="s">
        <v>113</v>
      </c>
      <c r="O15" s="42">
        <v>2</v>
      </c>
      <c r="P15" s="39" t="s">
        <v>250</v>
      </c>
      <c r="Q15" s="43">
        <v>2</v>
      </c>
      <c r="R15" s="4"/>
      <c r="S15" s="4"/>
      <c r="T15" s="4"/>
      <c r="U15" s="4"/>
      <c r="V15" s="4"/>
      <c r="W15" s="4"/>
      <c r="X15" s="4"/>
      <c r="Y15" s="4"/>
      <c r="Z15" s="4"/>
      <c r="AA15" s="4"/>
      <c r="AB15" s="4"/>
      <c r="AC15" s="4"/>
      <c r="AD15" s="4"/>
      <c r="AE15" s="4"/>
      <c r="AF15" s="4"/>
      <c r="AG15" s="4"/>
      <c r="AH15" s="4"/>
      <c r="AI15" s="4"/>
      <c r="AJ15" s="4"/>
      <c r="AK15" s="4"/>
      <c r="AL15" s="4"/>
      <c r="AM15" s="4"/>
      <c r="AN15" s="4"/>
      <c r="AO15" s="4"/>
      <c r="AP15" s="4"/>
      <c r="AQ15" s="4"/>
      <c r="AR15" s="4"/>
      <c r="AS15" s="4"/>
      <c r="AT15" s="4"/>
      <c r="AU15" s="4"/>
      <c r="AV15" s="4"/>
      <c r="AW15" s="4"/>
      <c r="AX15" s="4"/>
      <c r="AY15" s="4"/>
      <c r="AZ15" s="4"/>
      <c r="BA15" s="4"/>
      <c r="BB15" s="4"/>
      <c r="BC15" s="4"/>
      <c r="BD15" s="4"/>
      <c r="BE15" s="4"/>
      <c r="BF15" s="4"/>
      <c r="BG15" s="4"/>
      <c r="BH15" s="4"/>
      <c r="BI15" s="4"/>
      <c r="BJ15" s="4"/>
      <c r="BK15" s="4"/>
      <c r="BL15" s="4"/>
      <c r="BM15" s="4"/>
      <c r="BN15" s="4"/>
      <c r="BO15" s="4"/>
      <c r="BP15" s="4"/>
      <c r="BQ15" s="4"/>
      <c r="BR15" s="4"/>
      <c r="BS15" s="4"/>
      <c r="BT15" s="4"/>
      <c r="BU15" s="4"/>
      <c r="BV15" s="4"/>
      <c r="BW15" s="4"/>
      <c r="BX15" s="4"/>
      <c r="BY15" s="4"/>
      <c r="BZ15" s="4"/>
      <c r="CA15" s="4"/>
      <c r="CB15" s="4"/>
      <c r="CC15" s="4"/>
      <c r="CD15" s="4"/>
      <c r="CE15" s="4"/>
      <c r="CF15" s="4"/>
      <c r="CG15" s="4"/>
      <c r="CH15" s="4"/>
      <c r="CI15" s="4"/>
      <c r="CJ15" s="4"/>
      <c r="CK15" s="4"/>
      <c r="CL15" s="4"/>
      <c r="CM15" s="4"/>
      <c r="CN15" s="4"/>
      <c r="CO15" s="4"/>
      <c r="CP15" s="4"/>
      <c r="CQ15" s="4"/>
      <c r="CR15" s="4"/>
      <c r="CS15" s="4"/>
      <c r="CT15" s="4"/>
      <c r="CU15" s="4"/>
      <c r="CV15" s="4"/>
      <c r="CW15" s="4"/>
      <c r="CX15" s="4"/>
      <c r="CY15" s="4"/>
      <c r="CZ15" s="4"/>
      <c r="DA15" s="4"/>
      <c r="DB15" s="4"/>
      <c r="DC15" s="4"/>
    </row>
    <row r="16" spans="1:107" s="39" customFormat="1" x14ac:dyDescent="0.35">
      <c r="A16" s="39">
        <v>2012</v>
      </c>
      <c r="B16" s="40">
        <v>1</v>
      </c>
      <c r="C16" s="39" t="s">
        <v>169</v>
      </c>
      <c r="D16" s="39" t="s">
        <v>75</v>
      </c>
      <c r="E16" s="41">
        <v>1</v>
      </c>
      <c r="F16" s="39" t="s">
        <v>108</v>
      </c>
      <c r="G16" s="39" t="s">
        <v>170</v>
      </c>
      <c r="H16" s="39">
        <v>2006</v>
      </c>
      <c r="I16" s="39">
        <v>2011</v>
      </c>
      <c r="J16" s="39">
        <v>5</v>
      </c>
      <c r="K16" s="41">
        <v>0</v>
      </c>
      <c r="L16" s="39" t="s">
        <v>250</v>
      </c>
      <c r="M16" s="39" t="s">
        <v>64</v>
      </c>
      <c r="N16" s="39" t="s">
        <v>110</v>
      </c>
      <c r="O16" s="42" t="s">
        <v>110</v>
      </c>
      <c r="P16" s="39" t="s">
        <v>110</v>
      </c>
      <c r="Q16" s="43">
        <v>2</v>
      </c>
      <c r="R16" s="4"/>
      <c r="S16" s="4"/>
      <c r="T16" s="4"/>
      <c r="U16" s="4"/>
      <c r="V16" s="4"/>
      <c r="W16" s="4"/>
      <c r="X16" s="4"/>
      <c r="Y16" s="4"/>
      <c r="Z16" s="4"/>
      <c r="AA16" s="4"/>
      <c r="AB16" s="4"/>
      <c r="AC16" s="4"/>
      <c r="AD16" s="4"/>
      <c r="AE16" s="4"/>
      <c r="AF16" s="4"/>
      <c r="AG16" s="4"/>
      <c r="AH16" s="4"/>
      <c r="AI16" s="4"/>
      <c r="AJ16" s="4"/>
      <c r="AK16" s="4"/>
      <c r="AL16" s="4"/>
      <c r="AM16" s="4"/>
      <c r="AN16" s="4"/>
      <c r="AO16" s="4"/>
      <c r="AP16" s="4"/>
      <c r="AQ16" s="4"/>
      <c r="AR16" s="4"/>
      <c r="AS16" s="4"/>
      <c r="AT16" s="4"/>
      <c r="AU16" s="4"/>
      <c r="AV16" s="4"/>
      <c r="AW16" s="4"/>
      <c r="AX16" s="4"/>
      <c r="AY16" s="4"/>
      <c r="AZ16" s="4"/>
      <c r="BA16" s="4"/>
      <c r="BB16" s="4"/>
      <c r="BC16" s="4"/>
      <c r="BD16" s="4"/>
      <c r="BE16" s="4"/>
      <c r="BF16" s="4"/>
      <c r="BG16" s="4"/>
      <c r="BH16" s="4"/>
      <c r="BI16" s="4"/>
      <c r="BJ16" s="4"/>
      <c r="BK16" s="4"/>
      <c r="BL16" s="4"/>
      <c r="BM16" s="4"/>
      <c r="BN16" s="4"/>
      <c r="BO16" s="4"/>
      <c r="BP16" s="4"/>
      <c r="BQ16" s="4"/>
      <c r="BR16" s="4"/>
      <c r="BS16" s="4"/>
      <c r="BT16" s="4"/>
      <c r="BU16" s="4"/>
      <c r="BV16" s="4"/>
      <c r="BW16" s="4"/>
      <c r="BX16" s="4"/>
      <c r="BY16" s="4"/>
      <c r="BZ16" s="4"/>
      <c r="CA16" s="4"/>
      <c r="CB16" s="4"/>
      <c r="CC16" s="4"/>
      <c r="CD16" s="4"/>
      <c r="CE16" s="4"/>
      <c r="CF16" s="4"/>
      <c r="CG16" s="4"/>
      <c r="CH16" s="4"/>
      <c r="CI16" s="4"/>
      <c r="CJ16" s="4"/>
      <c r="CK16" s="4"/>
      <c r="CL16" s="4"/>
      <c r="CM16" s="4"/>
      <c r="CN16" s="4"/>
      <c r="CO16" s="4"/>
      <c r="CP16" s="4"/>
      <c r="CQ16" s="4"/>
      <c r="CR16" s="4"/>
      <c r="CS16" s="4"/>
      <c r="CT16" s="4"/>
      <c r="CU16" s="4"/>
      <c r="CV16" s="4"/>
      <c r="CW16" s="4"/>
      <c r="CX16" s="4"/>
      <c r="CY16" s="4"/>
      <c r="CZ16" s="4"/>
      <c r="DA16" s="4"/>
      <c r="DB16" s="4"/>
      <c r="DC16" s="4"/>
    </row>
    <row r="17" spans="1:17" x14ac:dyDescent="0.35">
      <c r="A17" s="4">
        <v>2000</v>
      </c>
      <c r="B17" s="10">
        <v>1</v>
      </c>
      <c r="C17" s="4" t="s">
        <v>23</v>
      </c>
      <c r="D17" s="4" t="s">
        <v>107</v>
      </c>
      <c r="E17" s="7">
        <v>1</v>
      </c>
      <c r="F17" s="4" t="s">
        <v>108</v>
      </c>
      <c r="G17" s="4" t="s">
        <v>109</v>
      </c>
      <c r="H17" s="4">
        <v>1991</v>
      </c>
      <c r="I17" s="4">
        <v>2000</v>
      </c>
      <c r="J17" s="4">
        <v>9</v>
      </c>
      <c r="K17" s="7">
        <v>55.5</v>
      </c>
      <c r="L17" s="4" t="s">
        <v>250</v>
      </c>
      <c r="M17" s="4" t="s">
        <v>114</v>
      </c>
      <c r="N17" s="4" t="s">
        <v>112</v>
      </c>
      <c r="O17" s="5">
        <v>1</v>
      </c>
      <c r="P17" s="4" t="s">
        <v>250</v>
      </c>
      <c r="Q17" s="6">
        <v>2</v>
      </c>
    </row>
    <row r="18" spans="1:17" x14ac:dyDescent="0.35">
      <c r="A18" s="4">
        <v>2012</v>
      </c>
      <c r="B18" s="10">
        <v>1</v>
      </c>
      <c r="C18" s="4" t="s">
        <v>169</v>
      </c>
      <c r="D18" s="4" t="s">
        <v>107</v>
      </c>
      <c r="E18" s="7">
        <v>1</v>
      </c>
      <c r="F18" s="4" t="s">
        <v>108</v>
      </c>
      <c r="G18" s="4" t="s">
        <v>170</v>
      </c>
      <c r="H18" s="4">
        <v>2006</v>
      </c>
      <c r="I18" s="4">
        <v>2011</v>
      </c>
      <c r="J18" s="4">
        <v>5</v>
      </c>
      <c r="K18" s="7">
        <v>20</v>
      </c>
      <c r="L18" s="4" t="s">
        <v>250</v>
      </c>
      <c r="M18" s="4" t="s">
        <v>64</v>
      </c>
      <c r="N18" s="4" t="s">
        <v>110</v>
      </c>
      <c r="O18" s="5" t="s">
        <v>110</v>
      </c>
      <c r="P18" s="4" t="s">
        <v>110</v>
      </c>
      <c r="Q18" s="6">
        <v>2</v>
      </c>
    </row>
    <row r="19" spans="1:17" x14ac:dyDescent="0.35">
      <c r="A19" s="4">
        <v>2007</v>
      </c>
      <c r="B19" s="10">
        <v>1</v>
      </c>
      <c r="C19" s="4" t="s">
        <v>33</v>
      </c>
      <c r="D19" s="4" t="s">
        <v>153</v>
      </c>
      <c r="E19" s="7">
        <v>1</v>
      </c>
      <c r="F19" s="4" t="s">
        <v>361</v>
      </c>
      <c r="G19" s="4" t="s">
        <v>151</v>
      </c>
      <c r="H19" s="4">
        <v>1995</v>
      </c>
      <c r="I19" s="4">
        <v>2003</v>
      </c>
      <c r="J19" s="4">
        <v>9</v>
      </c>
      <c r="K19" s="7">
        <v>67.5</v>
      </c>
      <c r="L19" s="4" t="s">
        <v>250</v>
      </c>
      <c r="M19" s="4" t="s">
        <v>152</v>
      </c>
      <c r="N19" s="4" t="s">
        <v>250</v>
      </c>
      <c r="O19" s="5" t="s">
        <v>250</v>
      </c>
      <c r="P19" s="4" t="s">
        <v>250</v>
      </c>
      <c r="Q19" s="6" t="s">
        <v>250</v>
      </c>
    </row>
    <row r="20" spans="1:17" x14ac:dyDescent="0.35">
      <c r="A20" s="4">
        <v>2007</v>
      </c>
      <c r="B20" s="10">
        <v>1</v>
      </c>
      <c r="C20" s="4" t="s">
        <v>33</v>
      </c>
      <c r="D20" s="4" t="s">
        <v>153</v>
      </c>
      <c r="E20" s="7">
        <v>1</v>
      </c>
      <c r="F20" s="4" t="s">
        <v>361</v>
      </c>
      <c r="G20" s="4" t="s">
        <v>66</v>
      </c>
      <c r="H20" s="4">
        <v>1995</v>
      </c>
      <c r="I20" s="4">
        <v>2003</v>
      </c>
      <c r="J20" s="4">
        <v>9</v>
      </c>
      <c r="K20" s="7">
        <v>80.8</v>
      </c>
      <c r="L20" s="4" t="s">
        <v>250</v>
      </c>
      <c r="M20" s="4" t="s">
        <v>64</v>
      </c>
      <c r="N20" s="4" t="s">
        <v>250</v>
      </c>
      <c r="O20" s="5" t="s">
        <v>250</v>
      </c>
      <c r="P20" s="4" t="s">
        <v>250</v>
      </c>
      <c r="Q20" s="6" t="s">
        <v>250</v>
      </c>
    </row>
    <row r="21" spans="1:17" x14ac:dyDescent="0.35">
      <c r="A21" s="4">
        <v>2018</v>
      </c>
      <c r="B21" s="10">
        <v>1</v>
      </c>
      <c r="C21" s="4" t="s">
        <v>48</v>
      </c>
      <c r="D21" s="4" t="s">
        <v>153</v>
      </c>
      <c r="E21" s="7">
        <v>1</v>
      </c>
      <c r="F21" s="4" t="s">
        <v>215</v>
      </c>
      <c r="G21" s="4" t="s">
        <v>216</v>
      </c>
      <c r="H21" s="4">
        <v>2008</v>
      </c>
      <c r="I21" s="4">
        <v>2015</v>
      </c>
      <c r="J21" s="4">
        <v>7</v>
      </c>
      <c r="K21" s="7">
        <v>78</v>
      </c>
      <c r="L21" s="4" t="s">
        <v>250</v>
      </c>
      <c r="M21" s="4" t="s">
        <v>217</v>
      </c>
      <c r="N21" s="4" t="s">
        <v>250</v>
      </c>
      <c r="O21" s="5" t="s">
        <v>250</v>
      </c>
      <c r="P21" s="4" t="s">
        <v>250</v>
      </c>
      <c r="Q21" s="6" t="s">
        <v>250</v>
      </c>
    </row>
    <row r="22" spans="1:17" x14ac:dyDescent="0.35">
      <c r="A22" s="4">
        <v>2018</v>
      </c>
      <c r="B22" s="10">
        <v>1</v>
      </c>
      <c r="C22" s="4" t="s">
        <v>48</v>
      </c>
      <c r="D22" s="4" t="s">
        <v>153</v>
      </c>
      <c r="E22" s="7">
        <v>1</v>
      </c>
      <c r="F22" s="4" t="s">
        <v>215</v>
      </c>
      <c r="G22" s="4" t="s">
        <v>216</v>
      </c>
      <c r="H22" s="4">
        <v>2008</v>
      </c>
      <c r="I22" s="4">
        <v>2015</v>
      </c>
      <c r="J22" s="4">
        <v>7</v>
      </c>
      <c r="K22" s="7">
        <v>78</v>
      </c>
      <c r="L22" s="4" t="s">
        <v>250</v>
      </c>
      <c r="M22" s="4" t="s">
        <v>218</v>
      </c>
      <c r="N22" s="4" t="s">
        <v>250</v>
      </c>
      <c r="O22" s="5" t="s">
        <v>250</v>
      </c>
      <c r="P22" s="4" t="s">
        <v>250</v>
      </c>
      <c r="Q22" s="6" t="s">
        <v>250</v>
      </c>
    </row>
    <row r="23" spans="1:17" x14ac:dyDescent="0.35">
      <c r="A23" s="4">
        <v>2007</v>
      </c>
      <c r="B23" s="10">
        <v>2</v>
      </c>
      <c r="C23" s="4" t="s">
        <v>32</v>
      </c>
      <c r="D23" s="4" t="s">
        <v>148</v>
      </c>
      <c r="E23" s="7">
        <v>1</v>
      </c>
      <c r="F23" s="4" t="s">
        <v>149</v>
      </c>
      <c r="G23" s="4" t="s">
        <v>150</v>
      </c>
      <c r="H23" s="4">
        <v>2001</v>
      </c>
      <c r="I23" s="4">
        <v>2004</v>
      </c>
      <c r="J23" s="4">
        <v>1</v>
      </c>
      <c r="K23" s="7">
        <v>77</v>
      </c>
      <c r="L23" s="7">
        <v>0</v>
      </c>
      <c r="M23" s="4" t="s">
        <v>60</v>
      </c>
      <c r="N23" s="4" t="s">
        <v>110</v>
      </c>
      <c r="O23" s="5">
        <v>2</v>
      </c>
      <c r="P23" s="4" t="s">
        <v>250</v>
      </c>
      <c r="Q23" s="6">
        <v>2</v>
      </c>
    </row>
    <row r="24" spans="1:17" x14ac:dyDescent="0.35">
      <c r="A24" s="4">
        <v>2021</v>
      </c>
      <c r="B24" s="10">
        <v>2</v>
      </c>
      <c r="C24" s="4" t="s">
        <v>51</v>
      </c>
      <c r="D24" s="4" t="s">
        <v>228</v>
      </c>
      <c r="E24" s="7">
        <v>1</v>
      </c>
      <c r="F24" s="4" t="s">
        <v>120</v>
      </c>
      <c r="G24" s="4" t="s">
        <v>121</v>
      </c>
      <c r="H24" s="4">
        <v>2016</v>
      </c>
      <c r="I24" s="4">
        <v>2019</v>
      </c>
      <c r="J24" s="4">
        <v>4</v>
      </c>
      <c r="K24" s="7" t="s">
        <v>250</v>
      </c>
      <c r="L24" s="4">
        <v>20.8</v>
      </c>
      <c r="M24" s="4" t="s">
        <v>60</v>
      </c>
      <c r="N24" s="4" t="s">
        <v>110</v>
      </c>
      <c r="O24" s="5" t="s">
        <v>110</v>
      </c>
      <c r="P24" s="4" t="s">
        <v>110</v>
      </c>
      <c r="Q24" s="6">
        <v>2</v>
      </c>
    </row>
    <row r="25" spans="1:17" x14ac:dyDescent="0.35">
      <c r="A25" s="4">
        <v>2015</v>
      </c>
      <c r="B25" s="10">
        <v>3</v>
      </c>
      <c r="C25" s="4" t="s">
        <v>43</v>
      </c>
      <c r="D25" s="4" t="s">
        <v>197</v>
      </c>
      <c r="E25" s="7">
        <v>3</v>
      </c>
      <c r="F25" s="4" t="s">
        <v>361</v>
      </c>
      <c r="G25" s="4" t="s">
        <v>77</v>
      </c>
      <c r="H25" s="4">
        <v>2010</v>
      </c>
      <c r="I25" s="4">
        <v>2013</v>
      </c>
      <c r="J25" s="4">
        <v>1</v>
      </c>
      <c r="K25" s="7">
        <v>99.99</v>
      </c>
      <c r="L25" s="7">
        <v>25</v>
      </c>
      <c r="M25" s="4" t="s">
        <v>82</v>
      </c>
      <c r="N25" s="4" t="s">
        <v>78</v>
      </c>
      <c r="O25" s="5">
        <v>2</v>
      </c>
      <c r="P25" s="4">
        <v>2</v>
      </c>
      <c r="Q25" s="6">
        <v>2</v>
      </c>
    </row>
    <row r="26" spans="1:17" x14ac:dyDescent="0.35">
      <c r="A26" s="4">
        <v>2015</v>
      </c>
      <c r="B26" s="10">
        <v>3</v>
      </c>
      <c r="C26" s="4" t="s">
        <v>43</v>
      </c>
      <c r="D26" s="4" t="s">
        <v>197</v>
      </c>
      <c r="E26" s="7">
        <v>3</v>
      </c>
      <c r="F26" s="4" t="s">
        <v>361</v>
      </c>
      <c r="G26" s="4" t="s">
        <v>77</v>
      </c>
      <c r="H26" s="4">
        <v>2010</v>
      </c>
      <c r="I26" s="4">
        <v>2013</v>
      </c>
      <c r="J26" s="4">
        <v>3</v>
      </c>
      <c r="K26" s="7">
        <v>99.92</v>
      </c>
      <c r="L26" s="4">
        <v>38.869999999999997</v>
      </c>
      <c r="M26" s="4" t="s">
        <v>82</v>
      </c>
      <c r="N26" s="4" t="s">
        <v>198</v>
      </c>
      <c r="O26" s="5">
        <v>3</v>
      </c>
      <c r="P26" s="4">
        <v>2</v>
      </c>
      <c r="Q26" s="6">
        <v>2</v>
      </c>
    </row>
    <row r="27" spans="1:17" x14ac:dyDescent="0.35">
      <c r="A27" s="4">
        <v>2015</v>
      </c>
      <c r="B27" s="10">
        <v>3</v>
      </c>
      <c r="C27" s="4" t="s">
        <v>43</v>
      </c>
      <c r="D27" s="4" t="s">
        <v>197</v>
      </c>
      <c r="E27" s="7">
        <v>1</v>
      </c>
      <c r="F27" s="4" t="s">
        <v>361</v>
      </c>
      <c r="G27" s="4" t="s">
        <v>77</v>
      </c>
      <c r="H27" s="4">
        <v>2010</v>
      </c>
      <c r="I27" s="4">
        <v>2013</v>
      </c>
      <c r="J27" s="4">
        <v>3</v>
      </c>
      <c r="K27" s="7">
        <v>99.97</v>
      </c>
      <c r="L27" s="7">
        <v>6.33</v>
      </c>
      <c r="M27" s="4" t="s">
        <v>82</v>
      </c>
      <c r="N27" s="4" t="s">
        <v>199</v>
      </c>
      <c r="O27" s="5">
        <v>1</v>
      </c>
      <c r="P27" s="4">
        <v>2</v>
      </c>
      <c r="Q27" s="6">
        <v>2</v>
      </c>
    </row>
    <row r="28" spans="1:17" x14ac:dyDescent="0.35">
      <c r="A28" s="4">
        <v>2017</v>
      </c>
      <c r="B28" s="10">
        <v>3</v>
      </c>
      <c r="C28" s="4" t="s">
        <v>46</v>
      </c>
      <c r="D28" s="4" t="s">
        <v>197</v>
      </c>
      <c r="E28" s="7">
        <v>3</v>
      </c>
      <c r="F28" s="4" t="s">
        <v>361</v>
      </c>
      <c r="G28" s="4" t="s">
        <v>66</v>
      </c>
      <c r="H28" s="4">
        <v>2000</v>
      </c>
      <c r="I28" s="4">
        <v>2013</v>
      </c>
      <c r="J28" s="4">
        <v>14</v>
      </c>
      <c r="K28" s="7">
        <v>95.76</v>
      </c>
      <c r="L28" s="7">
        <v>0</v>
      </c>
      <c r="M28" s="4" t="s">
        <v>82</v>
      </c>
      <c r="N28" s="4" t="s">
        <v>250</v>
      </c>
      <c r="O28" s="5">
        <v>1</v>
      </c>
      <c r="P28" s="4">
        <v>2</v>
      </c>
      <c r="Q28" s="6">
        <v>1</v>
      </c>
    </row>
    <row r="29" spans="1:17" x14ac:dyDescent="0.35">
      <c r="A29" s="4">
        <v>2017</v>
      </c>
      <c r="B29" s="10">
        <v>3</v>
      </c>
      <c r="C29" s="4" t="s">
        <v>46</v>
      </c>
      <c r="D29" s="4" t="s">
        <v>197</v>
      </c>
      <c r="E29" s="7">
        <v>3</v>
      </c>
      <c r="F29" s="4" t="s">
        <v>361</v>
      </c>
      <c r="G29" s="4" t="s">
        <v>66</v>
      </c>
      <c r="H29" s="4">
        <v>2000</v>
      </c>
      <c r="I29" s="4">
        <v>2013</v>
      </c>
      <c r="J29" s="4">
        <v>14</v>
      </c>
      <c r="K29" s="7">
        <v>84.99</v>
      </c>
      <c r="L29" s="4">
        <v>14.55</v>
      </c>
      <c r="M29" s="4" t="s">
        <v>82</v>
      </c>
      <c r="N29" s="4" t="s">
        <v>250</v>
      </c>
      <c r="O29" s="5">
        <v>2</v>
      </c>
      <c r="P29" s="4">
        <v>2</v>
      </c>
      <c r="Q29" s="6">
        <v>1</v>
      </c>
    </row>
    <row r="30" spans="1:17" x14ac:dyDescent="0.35">
      <c r="A30" s="4">
        <v>2017</v>
      </c>
      <c r="B30" s="10">
        <v>3</v>
      </c>
      <c r="C30" s="4" t="s">
        <v>46</v>
      </c>
      <c r="D30" s="4" t="s">
        <v>197</v>
      </c>
      <c r="E30" s="7">
        <v>3</v>
      </c>
      <c r="F30" s="4" t="s">
        <v>361</v>
      </c>
      <c r="G30" s="4" t="s">
        <v>66</v>
      </c>
      <c r="H30" s="4">
        <v>2000</v>
      </c>
      <c r="I30" s="4">
        <v>2013</v>
      </c>
      <c r="J30" s="4">
        <v>14</v>
      </c>
      <c r="K30" s="7">
        <v>95.25</v>
      </c>
      <c r="L30" s="4">
        <v>35.46</v>
      </c>
      <c r="M30" s="4" t="s">
        <v>82</v>
      </c>
      <c r="N30" s="4" t="s">
        <v>250</v>
      </c>
      <c r="O30" s="5">
        <v>3</v>
      </c>
      <c r="P30" s="4">
        <v>2</v>
      </c>
      <c r="Q30" s="6">
        <v>1</v>
      </c>
    </row>
    <row r="31" spans="1:17" x14ac:dyDescent="0.35">
      <c r="A31" s="4">
        <v>2017</v>
      </c>
      <c r="B31" s="10">
        <v>3</v>
      </c>
      <c r="C31" s="4" t="s">
        <v>46</v>
      </c>
      <c r="D31" s="4" t="s">
        <v>197</v>
      </c>
      <c r="E31" s="7">
        <v>3</v>
      </c>
      <c r="F31" s="4" t="s">
        <v>361</v>
      </c>
      <c r="G31" s="4" t="s">
        <v>66</v>
      </c>
      <c r="H31" s="4">
        <v>2000</v>
      </c>
      <c r="I31" s="4">
        <v>2013</v>
      </c>
      <c r="J31" s="4">
        <v>14</v>
      </c>
      <c r="K31" s="7">
        <v>93.16</v>
      </c>
      <c r="L31" s="7">
        <v>0</v>
      </c>
      <c r="M31" s="4" t="s">
        <v>82</v>
      </c>
      <c r="N31" s="4" t="s">
        <v>250</v>
      </c>
      <c r="O31" s="5">
        <v>1</v>
      </c>
      <c r="P31" s="4">
        <v>2</v>
      </c>
      <c r="Q31" s="6">
        <v>3</v>
      </c>
    </row>
    <row r="32" spans="1:17" x14ac:dyDescent="0.35">
      <c r="A32" s="4">
        <v>2017</v>
      </c>
      <c r="B32" s="10">
        <v>3</v>
      </c>
      <c r="C32" s="4" t="s">
        <v>46</v>
      </c>
      <c r="D32" s="4" t="s">
        <v>197</v>
      </c>
      <c r="E32" s="7">
        <v>3</v>
      </c>
      <c r="F32" s="4" t="s">
        <v>361</v>
      </c>
      <c r="G32" s="4" t="s">
        <v>66</v>
      </c>
      <c r="H32" s="4">
        <v>2000</v>
      </c>
      <c r="I32" s="4">
        <v>2013</v>
      </c>
      <c r="J32" s="4">
        <v>14</v>
      </c>
      <c r="K32" s="7">
        <v>78.760000000000005</v>
      </c>
      <c r="L32" s="4">
        <v>14.55</v>
      </c>
      <c r="M32" s="4" t="s">
        <v>82</v>
      </c>
      <c r="N32" s="4" t="s">
        <v>250</v>
      </c>
      <c r="O32" s="5">
        <v>2</v>
      </c>
      <c r="P32" s="4">
        <v>2</v>
      </c>
      <c r="Q32" s="6">
        <v>3</v>
      </c>
    </row>
    <row r="33" spans="1:107" x14ac:dyDescent="0.35">
      <c r="A33" s="4">
        <v>2017</v>
      </c>
      <c r="B33" s="10">
        <v>3</v>
      </c>
      <c r="C33" s="4" t="s">
        <v>46</v>
      </c>
      <c r="D33" s="4" t="s">
        <v>197</v>
      </c>
      <c r="E33" s="7">
        <v>1</v>
      </c>
      <c r="F33" s="4" t="s">
        <v>361</v>
      </c>
      <c r="G33" s="4" t="s">
        <v>66</v>
      </c>
      <c r="H33" s="4">
        <v>2000</v>
      </c>
      <c r="I33" s="4">
        <v>2013</v>
      </c>
      <c r="J33" s="4">
        <v>14</v>
      </c>
      <c r="K33" s="7">
        <v>94.07</v>
      </c>
      <c r="L33" s="4">
        <v>35.46</v>
      </c>
      <c r="M33" s="4" t="s">
        <v>82</v>
      </c>
      <c r="N33" s="4" t="s">
        <v>250</v>
      </c>
      <c r="O33" s="5">
        <v>3</v>
      </c>
      <c r="P33" s="4">
        <v>2</v>
      </c>
      <c r="Q33" s="6">
        <v>3</v>
      </c>
      <c r="R33" s="13"/>
      <c r="S33" s="13"/>
      <c r="T33" s="13"/>
      <c r="U33" s="13"/>
      <c r="V33" s="13"/>
      <c r="W33" s="13"/>
    </row>
    <row r="34" spans="1:107" x14ac:dyDescent="0.35">
      <c r="A34" s="4">
        <v>2020</v>
      </c>
      <c r="B34" s="10">
        <v>3</v>
      </c>
      <c r="C34" s="4" t="s">
        <v>227</v>
      </c>
      <c r="D34" s="4" t="s">
        <v>223</v>
      </c>
      <c r="E34" s="7">
        <v>3</v>
      </c>
      <c r="F34" s="4" t="s">
        <v>163</v>
      </c>
      <c r="G34" s="4" t="s">
        <v>226</v>
      </c>
      <c r="H34" s="4">
        <v>1997</v>
      </c>
      <c r="I34" s="4">
        <v>1998</v>
      </c>
      <c r="J34" s="4">
        <v>2</v>
      </c>
      <c r="K34" s="7">
        <v>97</v>
      </c>
      <c r="L34" s="4" t="s">
        <v>250</v>
      </c>
      <c r="M34" s="4" t="s">
        <v>60</v>
      </c>
      <c r="N34" s="4" t="s">
        <v>224</v>
      </c>
      <c r="O34" s="5">
        <v>2</v>
      </c>
      <c r="P34" s="4" t="s">
        <v>250</v>
      </c>
      <c r="Q34" s="6">
        <v>2</v>
      </c>
    </row>
    <row r="35" spans="1:107" x14ac:dyDescent="0.35">
      <c r="A35" s="4">
        <v>2020</v>
      </c>
      <c r="B35" s="10">
        <v>3</v>
      </c>
      <c r="C35" s="4" t="s">
        <v>227</v>
      </c>
      <c r="D35" s="4" t="s">
        <v>223</v>
      </c>
      <c r="E35" s="7">
        <v>1</v>
      </c>
      <c r="F35" s="4" t="s">
        <v>163</v>
      </c>
      <c r="G35" s="4" t="s">
        <v>226</v>
      </c>
      <c r="H35" s="4">
        <v>1997</v>
      </c>
      <c r="I35" s="4">
        <v>1998</v>
      </c>
      <c r="J35" s="4">
        <v>2</v>
      </c>
      <c r="K35" s="7">
        <v>97</v>
      </c>
      <c r="L35" s="4" t="s">
        <v>250</v>
      </c>
      <c r="M35" s="4" t="s">
        <v>60</v>
      </c>
      <c r="N35" s="4" t="s">
        <v>225</v>
      </c>
      <c r="O35" s="5">
        <v>4</v>
      </c>
      <c r="P35" s="4" t="s">
        <v>250</v>
      </c>
      <c r="Q35" s="6">
        <v>2</v>
      </c>
      <c r="R35" s="13"/>
      <c r="S35" s="13"/>
      <c r="T35" s="13"/>
      <c r="U35" s="13"/>
      <c r="V35" s="13"/>
      <c r="W35" s="13"/>
    </row>
    <row r="36" spans="1:107" s="39" customFormat="1" x14ac:dyDescent="0.35">
      <c r="A36" s="39">
        <v>1975</v>
      </c>
      <c r="B36" s="40">
        <v>2</v>
      </c>
      <c r="C36" s="39" t="s">
        <v>16</v>
      </c>
      <c r="D36" s="39" t="s">
        <v>73</v>
      </c>
      <c r="E36" s="41">
        <v>1</v>
      </c>
      <c r="F36" s="39" t="s">
        <v>361</v>
      </c>
      <c r="G36" s="39" t="s">
        <v>72</v>
      </c>
      <c r="H36" s="39">
        <v>1972</v>
      </c>
      <c r="I36" s="39">
        <v>1972</v>
      </c>
      <c r="J36" s="39">
        <v>1</v>
      </c>
      <c r="K36" s="41">
        <v>100</v>
      </c>
      <c r="L36" s="39" t="s">
        <v>250</v>
      </c>
      <c r="M36" s="39" t="s">
        <v>64</v>
      </c>
      <c r="N36" s="39" t="s">
        <v>250</v>
      </c>
      <c r="O36" s="42" t="s">
        <v>250</v>
      </c>
      <c r="P36" s="39" t="s">
        <v>250</v>
      </c>
      <c r="Q36" s="43">
        <v>2</v>
      </c>
      <c r="R36" s="13"/>
      <c r="S36" s="13"/>
      <c r="T36" s="13"/>
      <c r="U36" s="13"/>
      <c r="V36" s="13"/>
      <c r="W36" s="13"/>
      <c r="X36" s="4"/>
      <c r="Y36" s="4"/>
      <c r="Z36" s="4"/>
      <c r="AA36" s="4"/>
      <c r="AB36" s="4"/>
      <c r="AC36" s="4"/>
      <c r="AD36" s="4"/>
      <c r="AE36" s="4"/>
      <c r="AF36" s="4"/>
      <c r="AG36" s="4"/>
      <c r="AH36" s="4"/>
      <c r="AI36" s="4"/>
      <c r="AJ36" s="4"/>
      <c r="AK36" s="4"/>
      <c r="AL36" s="4"/>
      <c r="AM36" s="4"/>
      <c r="AN36" s="4"/>
      <c r="AO36" s="4"/>
      <c r="AP36" s="4"/>
      <c r="AQ36" s="4"/>
      <c r="AR36" s="4"/>
      <c r="AS36" s="4"/>
      <c r="AT36" s="4"/>
      <c r="AU36" s="4"/>
      <c r="AV36" s="4"/>
      <c r="AW36" s="4"/>
      <c r="AX36" s="4"/>
      <c r="AY36" s="4"/>
      <c r="AZ36" s="4"/>
      <c r="BA36" s="4"/>
      <c r="BB36" s="4"/>
      <c r="BC36" s="4"/>
      <c r="BD36" s="4"/>
      <c r="BE36" s="4"/>
      <c r="BF36" s="4"/>
      <c r="BG36" s="4"/>
      <c r="BH36" s="4"/>
      <c r="BI36" s="4"/>
      <c r="BJ36" s="4"/>
      <c r="BK36" s="4"/>
      <c r="BL36" s="4"/>
      <c r="BM36" s="4"/>
      <c r="BN36" s="4"/>
      <c r="BO36" s="4"/>
      <c r="BP36" s="4"/>
      <c r="BQ36" s="4"/>
      <c r="BR36" s="4"/>
      <c r="BS36" s="4"/>
      <c r="BT36" s="4"/>
      <c r="BU36" s="4"/>
      <c r="BV36" s="4"/>
      <c r="BW36" s="4"/>
      <c r="BX36" s="4"/>
      <c r="BY36" s="4"/>
      <c r="BZ36" s="4"/>
      <c r="CA36" s="4"/>
      <c r="CB36" s="4"/>
      <c r="CC36" s="4"/>
      <c r="CD36" s="4"/>
      <c r="CE36" s="4"/>
      <c r="CF36" s="4"/>
      <c r="CG36" s="4"/>
      <c r="CH36" s="4"/>
      <c r="CI36" s="4"/>
      <c r="CJ36" s="4"/>
      <c r="CK36" s="4"/>
      <c r="CL36" s="4"/>
      <c r="CM36" s="4"/>
      <c r="CN36" s="4"/>
      <c r="CO36" s="4"/>
      <c r="CP36" s="4"/>
      <c r="CQ36" s="4"/>
      <c r="CR36" s="4"/>
      <c r="CS36" s="4"/>
      <c r="CT36" s="4"/>
      <c r="CU36" s="4"/>
      <c r="CV36" s="4"/>
      <c r="CW36" s="4"/>
      <c r="CX36" s="4"/>
      <c r="CY36" s="4"/>
      <c r="CZ36" s="4"/>
      <c r="DA36" s="4"/>
      <c r="DB36" s="4"/>
      <c r="DC36" s="4"/>
    </row>
    <row r="37" spans="1:107" s="39" customFormat="1" x14ac:dyDescent="0.35">
      <c r="A37" s="39">
        <v>1975</v>
      </c>
      <c r="B37" s="40">
        <v>2</v>
      </c>
      <c r="C37" s="39" t="s">
        <v>16</v>
      </c>
      <c r="D37" s="39" t="s">
        <v>73</v>
      </c>
      <c r="E37" s="41">
        <v>1</v>
      </c>
      <c r="F37" s="39" t="s">
        <v>361</v>
      </c>
      <c r="G37" s="39" t="s">
        <v>74</v>
      </c>
      <c r="H37" s="39">
        <v>1973</v>
      </c>
      <c r="I37" s="39">
        <v>1973</v>
      </c>
      <c r="J37" s="39">
        <v>1</v>
      </c>
      <c r="K37" s="41" t="s">
        <v>250</v>
      </c>
      <c r="L37" s="39" t="s">
        <v>250</v>
      </c>
      <c r="M37" s="39" t="s">
        <v>64</v>
      </c>
      <c r="N37" s="39" t="s">
        <v>250</v>
      </c>
      <c r="O37" s="42" t="s">
        <v>250</v>
      </c>
      <c r="P37" s="39" t="s">
        <v>250</v>
      </c>
      <c r="Q37" s="43">
        <v>2</v>
      </c>
      <c r="R37" s="4"/>
      <c r="S37" s="4"/>
      <c r="T37" s="4"/>
      <c r="U37" s="4"/>
      <c r="V37" s="4"/>
      <c r="W37" s="4"/>
      <c r="X37" s="4"/>
      <c r="Y37" s="4"/>
      <c r="Z37" s="4"/>
      <c r="AA37" s="4"/>
      <c r="AB37" s="4"/>
      <c r="AC37" s="4"/>
      <c r="AD37" s="4"/>
      <c r="AE37" s="4"/>
      <c r="AF37" s="4"/>
      <c r="AG37" s="4"/>
      <c r="AH37" s="4"/>
      <c r="AI37" s="4"/>
      <c r="AJ37" s="4"/>
      <c r="AK37" s="4"/>
      <c r="AL37" s="4"/>
      <c r="AM37" s="4"/>
      <c r="AN37" s="4"/>
      <c r="AO37" s="4"/>
      <c r="AP37" s="4"/>
      <c r="AQ37" s="4"/>
      <c r="AR37" s="4"/>
      <c r="AS37" s="4"/>
      <c r="AT37" s="4"/>
      <c r="AU37" s="4"/>
      <c r="AV37" s="4"/>
      <c r="AW37" s="4"/>
      <c r="AX37" s="4"/>
      <c r="AY37" s="4"/>
      <c r="AZ37" s="4"/>
      <c r="BA37" s="4"/>
      <c r="BB37" s="4"/>
      <c r="BC37" s="4"/>
      <c r="BD37" s="4"/>
      <c r="BE37" s="4"/>
      <c r="BF37" s="4"/>
      <c r="BG37" s="4"/>
      <c r="BH37" s="4"/>
      <c r="BI37" s="4"/>
      <c r="BJ37" s="4"/>
      <c r="BK37" s="4"/>
      <c r="BL37" s="4"/>
      <c r="BM37" s="4"/>
      <c r="BN37" s="4"/>
      <c r="BO37" s="4"/>
      <c r="BP37" s="4"/>
      <c r="BQ37" s="4"/>
      <c r="BR37" s="4"/>
      <c r="BS37" s="4"/>
      <c r="BT37" s="4"/>
      <c r="BU37" s="4"/>
      <c r="BV37" s="4"/>
      <c r="BW37" s="4"/>
      <c r="BX37" s="4"/>
      <c r="BY37" s="4"/>
      <c r="BZ37" s="4"/>
      <c r="CA37" s="4"/>
      <c r="CB37" s="4"/>
      <c r="CC37" s="4"/>
      <c r="CD37" s="4"/>
      <c r="CE37" s="4"/>
      <c r="CF37" s="4"/>
      <c r="CG37" s="4"/>
      <c r="CH37" s="4"/>
      <c r="CI37" s="4"/>
      <c r="CJ37" s="4"/>
      <c r="CK37" s="4"/>
      <c r="CL37" s="4"/>
      <c r="CM37" s="4"/>
      <c r="CN37" s="4"/>
      <c r="CO37" s="4"/>
      <c r="CP37" s="4"/>
      <c r="CQ37" s="4"/>
      <c r="CR37" s="4"/>
      <c r="CS37" s="4"/>
      <c r="CT37" s="4"/>
      <c r="CU37" s="4"/>
      <c r="CV37" s="4"/>
      <c r="CW37" s="4"/>
      <c r="CX37" s="4"/>
      <c r="CY37" s="4"/>
      <c r="CZ37" s="4"/>
      <c r="DA37" s="4"/>
      <c r="DB37" s="4"/>
      <c r="DC37" s="4"/>
    </row>
    <row r="38" spans="1:107" s="39" customFormat="1" x14ac:dyDescent="0.35">
      <c r="A38" s="39">
        <v>1977</v>
      </c>
      <c r="B38" s="40">
        <v>2</v>
      </c>
      <c r="C38" s="39" t="s">
        <v>18</v>
      </c>
      <c r="D38" s="39" t="s">
        <v>73</v>
      </c>
      <c r="E38" s="41">
        <v>1</v>
      </c>
      <c r="F38" s="39" t="s">
        <v>361</v>
      </c>
      <c r="G38" s="39" t="s">
        <v>77</v>
      </c>
      <c r="H38" s="39">
        <v>1973</v>
      </c>
      <c r="I38" s="39">
        <v>1974</v>
      </c>
      <c r="J38" s="39">
        <v>2</v>
      </c>
      <c r="K38" s="41" t="s">
        <v>250</v>
      </c>
      <c r="L38" s="41">
        <f>((60+((5/9)*100))/2)</f>
        <v>57.777777777777779</v>
      </c>
      <c r="M38" s="39" t="s">
        <v>64</v>
      </c>
      <c r="N38" s="39" t="s">
        <v>78</v>
      </c>
      <c r="O38" s="42" t="s">
        <v>81</v>
      </c>
      <c r="P38" s="39" t="s">
        <v>250</v>
      </c>
      <c r="Q38" s="43">
        <v>2</v>
      </c>
      <c r="R38" s="13"/>
      <c r="S38" s="13"/>
      <c r="T38" s="13"/>
      <c r="U38" s="13"/>
      <c r="V38" s="13"/>
      <c r="W38" s="13"/>
      <c r="X38" s="4"/>
      <c r="Y38" s="4"/>
      <c r="Z38" s="4"/>
      <c r="AA38" s="4"/>
      <c r="AB38" s="4"/>
      <c r="AC38" s="4"/>
      <c r="AD38" s="4"/>
      <c r="AE38" s="4"/>
      <c r="AF38" s="4"/>
      <c r="AG38" s="4"/>
      <c r="AH38" s="4"/>
      <c r="AI38" s="4"/>
      <c r="AJ38" s="4"/>
      <c r="AK38" s="4"/>
      <c r="AL38" s="4"/>
      <c r="AM38" s="4"/>
      <c r="AN38" s="4"/>
      <c r="AO38" s="4"/>
      <c r="AP38" s="4"/>
      <c r="AQ38" s="4"/>
      <c r="AR38" s="4"/>
      <c r="AS38" s="4"/>
      <c r="AT38" s="4"/>
      <c r="AU38" s="4"/>
      <c r="AV38" s="4"/>
      <c r="AW38" s="4"/>
      <c r="AX38" s="4"/>
      <c r="AY38" s="4"/>
      <c r="AZ38" s="4"/>
      <c r="BA38" s="4"/>
      <c r="BB38" s="4"/>
      <c r="BC38" s="4"/>
      <c r="BD38" s="4"/>
      <c r="BE38" s="4"/>
      <c r="BF38" s="4"/>
      <c r="BG38" s="4"/>
      <c r="BH38" s="4"/>
      <c r="BI38" s="4"/>
      <c r="BJ38" s="4"/>
      <c r="BK38" s="4"/>
      <c r="BL38" s="4"/>
      <c r="BM38" s="4"/>
      <c r="BN38" s="4"/>
      <c r="BO38" s="4"/>
      <c r="BP38" s="4"/>
      <c r="BQ38" s="4"/>
      <c r="BR38" s="4"/>
      <c r="BS38" s="4"/>
      <c r="BT38" s="4"/>
      <c r="BU38" s="4"/>
      <c r="BV38" s="4"/>
      <c r="BW38" s="4"/>
      <c r="BX38" s="4"/>
      <c r="BY38" s="4"/>
      <c r="BZ38" s="4"/>
      <c r="CA38" s="4"/>
      <c r="CB38" s="4"/>
      <c r="CC38" s="4"/>
      <c r="CD38" s="4"/>
      <c r="CE38" s="4"/>
      <c r="CF38" s="4"/>
      <c r="CG38" s="4"/>
      <c r="CH38" s="4"/>
      <c r="CI38" s="4"/>
      <c r="CJ38" s="4"/>
      <c r="CK38" s="4"/>
      <c r="CL38" s="4"/>
      <c r="CM38" s="4"/>
      <c r="CN38" s="4"/>
      <c r="CO38" s="4"/>
      <c r="CP38" s="4"/>
      <c r="CQ38" s="4"/>
      <c r="CR38" s="4"/>
      <c r="CS38" s="4"/>
      <c r="CT38" s="4"/>
      <c r="CU38" s="4"/>
      <c r="CV38" s="4"/>
      <c r="CW38" s="4"/>
      <c r="CX38" s="4"/>
      <c r="CY38" s="4"/>
      <c r="CZ38" s="4"/>
      <c r="DA38" s="4"/>
      <c r="DB38" s="4"/>
      <c r="DC38" s="4"/>
    </row>
    <row r="39" spans="1:107" s="39" customFormat="1" x14ac:dyDescent="0.35">
      <c r="A39" s="39">
        <v>1977</v>
      </c>
      <c r="B39" s="40">
        <v>2</v>
      </c>
      <c r="C39" s="39" t="s">
        <v>18</v>
      </c>
      <c r="D39" s="39" t="s">
        <v>73</v>
      </c>
      <c r="E39" s="41">
        <v>1</v>
      </c>
      <c r="F39" s="39" t="s">
        <v>361</v>
      </c>
      <c r="G39" s="39" t="s">
        <v>77</v>
      </c>
      <c r="H39" s="39">
        <v>1975</v>
      </c>
      <c r="I39" s="39">
        <v>1975</v>
      </c>
      <c r="J39" s="39">
        <v>1</v>
      </c>
      <c r="K39" s="41" t="s">
        <v>250</v>
      </c>
      <c r="L39" s="41">
        <v>36.36</v>
      </c>
      <c r="M39" s="39" t="s">
        <v>64</v>
      </c>
      <c r="N39" s="39" t="s">
        <v>80</v>
      </c>
      <c r="O39" s="42" t="s">
        <v>81</v>
      </c>
      <c r="P39" s="39" t="s">
        <v>250</v>
      </c>
      <c r="Q39" s="43">
        <v>2</v>
      </c>
      <c r="R39" s="13"/>
      <c r="S39" s="13"/>
      <c r="T39" s="13"/>
      <c r="U39" s="13"/>
      <c r="V39" s="13"/>
      <c r="W39" s="13"/>
      <c r="X39" s="4"/>
      <c r="Y39" s="4"/>
      <c r="Z39" s="4"/>
      <c r="AA39" s="4"/>
      <c r="AB39" s="4"/>
      <c r="AC39" s="4"/>
      <c r="AD39" s="4"/>
      <c r="AE39" s="4"/>
      <c r="AF39" s="4"/>
      <c r="AG39" s="4"/>
      <c r="AH39" s="4"/>
      <c r="AI39" s="4"/>
      <c r="AJ39" s="4"/>
      <c r="AK39" s="4"/>
      <c r="AL39" s="4"/>
      <c r="AM39" s="4"/>
      <c r="AN39" s="4"/>
      <c r="AO39" s="4"/>
      <c r="AP39" s="4"/>
      <c r="AQ39" s="4"/>
      <c r="AR39" s="4"/>
      <c r="AS39" s="4"/>
      <c r="AT39" s="4"/>
      <c r="AU39" s="4"/>
      <c r="AV39" s="4"/>
      <c r="AW39" s="4"/>
      <c r="AX39" s="4"/>
      <c r="AY39" s="4"/>
      <c r="AZ39" s="4"/>
      <c r="BA39" s="4"/>
      <c r="BB39" s="4"/>
      <c r="BC39" s="4"/>
      <c r="BD39" s="4"/>
      <c r="BE39" s="4"/>
      <c r="BF39" s="4"/>
      <c r="BG39" s="4"/>
      <c r="BH39" s="4"/>
      <c r="BI39" s="4"/>
      <c r="BJ39" s="4"/>
      <c r="BK39" s="4"/>
      <c r="BL39" s="4"/>
      <c r="BM39" s="4"/>
      <c r="BN39" s="4"/>
      <c r="BO39" s="4"/>
      <c r="BP39" s="4"/>
      <c r="BQ39" s="4"/>
      <c r="BR39" s="4"/>
      <c r="BS39" s="4"/>
      <c r="BT39" s="4"/>
      <c r="BU39" s="4"/>
      <c r="BV39" s="4"/>
      <c r="BW39" s="4"/>
      <c r="BX39" s="4"/>
      <c r="BY39" s="4"/>
      <c r="BZ39" s="4"/>
      <c r="CA39" s="4"/>
      <c r="CB39" s="4"/>
      <c r="CC39" s="4"/>
      <c r="CD39" s="4"/>
      <c r="CE39" s="4"/>
      <c r="CF39" s="4"/>
      <c r="CG39" s="4"/>
      <c r="CH39" s="4"/>
      <c r="CI39" s="4"/>
      <c r="CJ39" s="4"/>
      <c r="CK39" s="4"/>
      <c r="CL39" s="4"/>
      <c r="CM39" s="4"/>
      <c r="CN39" s="4"/>
      <c r="CO39" s="4"/>
      <c r="CP39" s="4"/>
      <c r="CQ39" s="4"/>
      <c r="CR39" s="4"/>
      <c r="CS39" s="4"/>
      <c r="CT39" s="4"/>
      <c r="CU39" s="4"/>
      <c r="CV39" s="4"/>
      <c r="CW39" s="4"/>
      <c r="CX39" s="4"/>
      <c r="CY39" s="4"/>
      <c r="CZ39" s="4"/>
      <c r="DA39" s="4"/>
      <c r="DB39" s="4"/>
      <c r="DC39" s="4"/>
    </row>
    <row r="40" spans="1:107" s="39" customFormat="1" x14ac:dyDescent="0.35">
      <c r="A40" s="39">
        <v>2000</v>
      </c>
      <c r="B40" s="40">
        <v>2</v>
      </c>
      <c r="C40" s="39" t="s">
        <v>22</v>
      </c>
      <c r="D40" s="39" t="s">
        <v>73</v>
      </c>
      <c r="E40" s="41">
        <v>3</v>
      </c>
      <c r="F40" s="39" t="s">
        <v>95</v>
      </c>
      <c r="G40" s="39" t="s">
        <v>96</v>
      </c>
      <c r="H40" s="39">
        <v>1997</v>
      </c>
      <c r="I40" s="39">
        <v>1998</v>
      </c>
      <c r="J40" s="39">
        <v>1</v>
      </c>
      <c r="K40" s="41">
        <f>100-1.1</f>
        <v>98.9</v>
      </c>
      <c r="L40" s="41">
        <f>+((15-9)/15)*100</f>
        <v>40</v>
      </c>
      <c r="M40" s="39" t="s">
        <v>97</v>
      </c>
      <c r="N40" s="39" t="s">
        <v>101</v>
      </c>
      <c r="O40" s="42">
        <v>1</v>
      </c>
      <c r="P40" s="39">
        <v>1</v>
      </c>
      <c r="Q40" s="43">
        <v>2</v>
      </c>
      <c r="R40" s="4"/>
      <c r="S40" s="4"/>
      <c r="T40" s="4"/>
      <c r="U40" s="4"/>
      <c r="V40" s="4"/>
      <c r="W40" s="4"/>
      <c r="X40" s="4"/>
      <c r="Y40" s="4"/>
      <c r="Z40" s="4"/>
      <c r="AA40" s="4"/>
      <c r="AB40" s="4"/>
      <c r="AC40" s="4"/>
      <c r="AD40" s="4"/>
      <c r="AE40" s="4"/>
      <c r="AF40" s="4"/>
      <c r="AG40" s="4"/>
      <c r="AH40" s="4"/>
      <c r="AI40" s="4"/>
      <c r="AJ40" s="4"/>
      <c r="AK40" s="4"/>
      <c r="AL40" s="4"/>
      <c r="AM40" s="4"/>
      <c r="AN40" s="4"/>
      <c r="AO40" s="4"/>
      <c r="AP40" s="4"/>
      <c r="AQ40" s="4"/>
      <c r="AR40" s="4"/>
      <c r="AS40" s="4"/>
      <c r="AT40" s="4"/>
      <c r="AU40" s="4"/>
      <c r="AV40" s="4"/>
      <c r="AW40" s="4"/>
      <c r="AX40" s="4"/>
      <c r="AY40" s="4"/>
      <c r="AZ40" s="4"/>
      <c r="BA40" s="4"/>
      <c r="BB40" s="4"/>
      <c r="BC40" s="4"/>
      <c r="BD40" s="4"/>
      <c r="BE40" s="4"/>
      <c r="BF40" s="4"/>
      <c r="BG40" s="4"/>
      <c r="BH40" s="4"/>
      <c r="BI40" s="4"/>
      <c r="BJ40" s="4"/>
      <c r="BK40" s="4"/>
      <c r="BL40" s="4"/>
      <c r="BM40" s="4"/>
      <c r="BN40" s="4"/>
      <c r="BO40" s="4"/>
      <c r="BP40" s="4"/>
      <c r="BQ40" s="4"/>
      <c r="BR40" s="4"/>
      <c r="BS40" s="4"/>
      <c r="BT40" s="4"/>
      <c r="BU40" s="4"/>
      <c r="BV40" s="4"/>
      <c r="BW40" s="4"/>
      <c r="BX40" s="4"/>
      <c r="BY40" s="4"/>
      <c r="BZ40" s="4"/>
      <c r="CA40" s="4"/>
      <c r="CB40" s="4"/>
      <c r="CC40" s="4"/>
      <c r="CD40" s="4"/>
      <c r="CE40" s="4"/>
      <c r="CF40" s="4"/>
      <c r="CG40" s="4"/>
      <c r="CH40" s="4"/>
      <c r="CI40" s="4"/>
      <c r="CJ40" s="4"/>
      <c r="CK40" s="4"/>
      <c r="CL40" s="4"/>
      <c r="CM40" s="4"/>
      <c r="CN40" s="4"/>
      <c r="CO40" s="4"/>
      <c r="CP40" s="4"/>
      <c r="CQ40" s="4"/>
      <c r="CR40" s="4"/>
      <c r="CS40" s="4"/>
      <c r="CT40" s="4"/>
      <c r="CU40" s="4"/>
      <c r="CV40" s="4"/>
      <c r="CW40" s="4"/>
      <c r="CX40" s="4"/>
      <c r="CY40" s="4"/>
      <c r="CZ40" s="4"/>
      <c r="DA40" s="4"/>
      <c r="DB40" s="4"/>
      <c r="DC40" s="4"/>
    </row>
    <row r="41" spans="1:107" s="39" customFormat="1" x14ac:dyDescent="0.35">
      <c r="A41" s="39">
        <v>2000</v>
      </c>
      <c r="B41" s="40">
        <v>2</v>
      </c>
      <c r="C41" s="39" t="s">
        <v>22</v>
      </c>
      <c r="D41" s="39" t="s">
        <v>73</v>
      </c>
      <c r="E41" s="41">
        <v>2</v>
      </c>
      <c r="F41" s="39" t="s">
        <v>95</v>
      </c>
      <c r="G41" s="39" t="s">
        <v>96</v>
      </c>
      <c r="H41" s="39">
        <v>1997</v>
      </c>
      <c r="I41" s="39">
        <v>1998</v>
      </c>
      <c r="J41" s="39">
        <v>1</v>
      </c>
      <c r="K41" s="41">
        <f>100-0.3</f>
        <v>99.7</v>
      </c>
      <c r="L41" s="41">
        <f>+((18-10)/18)*100</f>
        <v>44.444444444444443</v>
      </c>
      <c r="M41" s="39" t="s">
        <v>97</v>
      </c>
      <c r="N41" s="39" t="s">
        <v>102</v>
      </c>
      <c r="O41" s="42">
        <v>2</v>
      </c>
      <c r="P41" s="39">
        <v>3</v>
      </c>
      <c r="Q41" s="43">
        <v>2</v>
      </c>
      <c r="R41" s="4"/>
      <c r="S41" s="4"/>
      <c r="T41" s="4"/>
      <c r="U41" s="4"/>
      <c r="V41" s="4"/>
      <c r="W41" s="4"/>
      <c r="X41" s="4"/>
      <c r="Y41" s="4"/>
      <c r="Z41" s="4"/>
      <c r="AA41" s="4"/>
      <c r="AB41" s="4"/>
      <c r="AC41" s="4"/>
      <c r="AD41" s="4"/>
      <c r="AE41" s="4"/>
      <c r="AF41" s="4"/>
      <c r="AG41" s="4"/>
      <c r="AH41" s="4"/>
      <c r="AI41" s="4"/>
      <c r="AJ41" s="4"/>
      <c r="AK41" s="4"/>
      <c r="AL41" s="4"/>
      <c r="AM41" s="4"/>
      <c r="AN41" s="4"/>
      <c r="AO41" s="4"/>
      <c r="AP41" s="4"/>
      <c r="AQ41" s="4"/>
      <c r="AR41" s="4"/>
      <c r="AS41" s="4"/>
      <c r="AT41" s="4"/>
      <c r="AU41" s="4"/>
      <c r="AV41" s="4"/>
      <c r="AW41" s="4"/>
      <c r="AX41" s="4"/>
      <c r="AY41" s="4"/>
      <c r="AZ41" s="4"/>
      <c r="BA41" s="4"/>
      <c r="BB41" s="4"/>
      <c r="BC41" s="4"/>
      <c r="BD41" s="4"/>
      <c r="BE41" s="4"/>
      <c r="BF41" s="4"/>
      <c r="BG41" s="4"/>
      <c r="BH41" s="4"/>
      <c r="BI41" s="4"/>
      <c r="BJ41" s="4"/>
      <c r="BK41" s="4"/>
      <c r="BL41" s="4"/>
      <c r="BM41" s="4"/>
      <c r="BN41" s="4"/>
      <c r="BO41" s="4"/>
      <c r="BP41" s="4"/>
      <c r="BQ41" s="4"/>
      <c r="BR41" s="4"/>
      <c r="BS41" s="4"/>
      <c r="BT41" s="4"/>
      <c r="BU41" s="4"/>
      <c r="BV41" s="4"/>
      <c r="BW41" s="4"/>
      <c r="BX41" s="4"/>
      <c r="BY41" s="4"/>
      <c r="BZ41" s="4"/>
      <c r="CA41" s="4"/>
      <c r="CB41" s="4"/>
      <c r="CC41" s="4"/>
      <c r="CD41" s="4"/>
      <c r="CE41" s="4"/>
      <c r="CF41" s="4"/>
      <c r="CG41" s="4"/>
      <c r="CH41" s="4"/>
      <c r="CI41" s="4"/>
      <c r="CJ41" s="4"/>
      <c r="CK41" s="4"/>
      <c r="CL41" s="4"/>
      <c r="CM41" s="4"/>
      <c r="CN41" s="4"/>
      <c r="CO41" s="4"/>
      <c r="CP41" s="4"/>
      <c r="CQ41" s="4"/>
      <c r="CR41" s="4"/>
      <c r="CS41" s="4"/>
      <c r="CT41" s="4"/>
      <c r="CU41" s="4"/>
      <c r="CV41" s="4"/>
      <c r="CW41" s="4"/>
      <c r="CX41" s="4"/>
      <c r="CY41" s="4"/>
      <c r="CZ41" s="4"/>
      <c r="DA41" s="4"/>
      <c r="DB41" s="4"/>
      <c r="DC41" s="4"/>
    </row>
    <row r="42" spans="1:107" s="39" customFormat="1" x14ac:dyDescent="0.35">
      <c r="A42" s="39">
        <v>2001</v>
      </c>
      <c r="B42" s="40">
        <v>2</v>
      </c>
      <c r="C42" s="39" t="s">
        <v>24</v>
      </c>
      <c r="D42" s="39" t="s">
        <v>73</v>
      </c>
      <c r="E42" s="41">
        <v>2</v>
      </c>
      <c r="F42" s="39" t="s">
        <v>117</v>
      </c>
      <c r="G42" s="39" t="s">
        <v>118</v>
      </c>
      <c r="H42" s="39">
        <v>1999</v>
      </c>
      <c r="I42" s="39">
        <v>2000</v>
      </c>
      <c r="J42" s="39">
        <v>1</v>
      </c>
      <c r="K42" s="41" t="s">
        <v>250</v>
      </c>
      <c r="L42" s="41">
        <v>0</v>
      </c>
      <c r="M42" s="39" t="s">
        <v>82</v>
      </c>
      <c r="N42" s="39" t="s">
        <v>115</v>
      </c>
      <c r="O42" s="42">
        <v>1</v>
      </c>
      <c r="P42" s="39" t="s">
        <v>250</v>
      </c>
      <c r="Q42" s="43">
        <v>1</v>
      </c>
      <c r="R42" s="4"/>
      <c r="S42" s="4"/>
      <c r="T42" s="4"/>
      <c r="U42" s="4"/>
      <c r="V42" s="4"/>
      <c r="W42" s="4"/>
      <c r="X42" s="4"/>
      <c r="Y42" s="4"/>
      <c r="Z42" s="4"/>
      <c r="AA42" s="4"/>
      <c r="AB42" s="4"/>
      <c r="AC42" s="4"/>
      <c r="AD42" s="4"/>
      <c r="AE42" s="4"/>
      <c r="AF42" s="4"/>
      <c r="AG42" s="4"/>
      <c r="AH42" s="4"/>
      <c r="AI42" s="4"/>
      <c r="AJ42" s="4"/>
      <c r="AK42" s="4"/>
      <c r="AL42" s="4"/>
      <c r="AM42" s="4"/>
      <c r="AN42" s="4"/>
      <c r="AO42" s="4"/>
      <c r="AP42" s="4"/>
      <c r="AQ42" s="4"/>
      <c r="AR42" s="4"/>
      <c r="AS42" s="4"/>
      <c r="AT42" s="4"/>
      <c r="AU42" s="4"/>
      <c r="AV42" s="4"/>
      <c r="AW42" s="4"/>
      <c r="AX42" s="4"/>
      <c r="AY42" s="4"/>
      <c r="AZ42" s="4"/>
      <c r="BA42" s="4"/>
      <c r="BB42" s="4"/>
      <c r="BC42" s="4"/>
      <c r="BD42" s="4"/>
      <c r="BE42" s="4"/>
      <c r="BF42" s="4"/>
      <c r="BG42" s="4"/>
      <c r="BH42" s="4"/>
      <c r="BI42" s="4"/>
      <c r="BJ42" s="4"/>
      <c r="BK42" s="4"/>
      <c r="BL42" s="4"/>
      <c r="BM42" s="4"/>
      <c r="BN42" s="4"/>
      <c r="BO42" s="4"/>
      <c r="BP42" s="4"/>
      <c r="BQ42" s="4"/>
      <c r="BR42" s="4"/>
      <c r="BS42" s="4"/>
      <c r="BT42" s="4"/>
      <c r="BU42" s="4"/>
      <c r="BV42" s="4"/>
      <c r="BW42" s="4"/>
      <c r="BX42" s="4"/>
      <c r="BY42" s="4"/>
      <c r="BZ42" s="4"/>
      <c r="CA42" s="4"/>
      <c r="CB42" s="4"/>
      <c r="CC42" s="4"/>
      <c r="CD42" s="4"/>
      <c r="CE42" s="4"/>
      <c r="CF42" s="4"/>
      <c r="CG42" s="4"/>
      <c r="CH42" s="4"/>
      <c r="CI42" s="4"/>
      <c r="CJ42" s="4"/>
      <c r="CK42" s="4"/>
      <c r="CL42" s="4"/>
      <c r="CM42" s="4"/>
      <c r="CN42" s="4"/>
      <c r="CO42" s="4"/>
      <c r="CP42" s="4"/>
      <c r="CQ42" s="4"/>
      <c r="CR42" s="4"/>
      <c r="CS42" s="4"/>
      <c r="CT42" s="4"/>
      <c r="CU42" s="4"/>
      <c r="CV42" s="4"/>
      <c r="CW42" s="4"/>
      <c r="CX42" s="4"/>
      <c r="CY42" s="4"/>
      <c r="CZ42" s="4"/>
      <c r="DA42" s="4"/>
      <c r="DB42" s="4"/>
      <c r="DC42" s="4"/>
    </row>
    <row r="43" spans="1:107" s="39" customFormat="1" x14ac:dyDescent="0.35">
      <c r="A43" s="39">
        <v>2001</v>
      </c>
      <c r="B43" s="40">
        <v>2</v>
      </c>
      <c r="C43" s="39" t="s">
        <v>24</v>
      </c>
      <c r="D43" s="39" t="s">
        <v>73</v>
      </c>
      <c r="E43" s="41">
        <v>2</v>
      </c>
      <c r="F43" s="39" t="s">
        <v>117</v>
      </c>
      <c r="G43" s="39" t="s">
        <v>118</v>
      </c>
      <c r="H43" s="39">
        <v>1999</v>
      </c>
      <c r="I43" s="39">
        <v>2000</v>
      </c>
      <c r="J43" s="39">
        <v>1</v>
      </c>
      <c r="K43" s="41" t="s">
        <v>250</v>
      </c>
      <c r="L43" s="41">
        <v>0</v>
      </c>
      <c r="M43" s="39" t="s">
        <v>82</v>
      </c>
      <c r="N43" s="39" t="s">
        <v>115</v>
      </c>
      <c r="O43" s="42">
        <v>1</v>
      </c>
      <c r="P43" s="39" t="s">
        <v>250</v>
      </c>
      <c r="Q43" s="43">
        <v>2</v>
      </c>
      <c r="R43" s="4"/>
      <c r="S43" s="4"/>
      <c r="T43" s="4"/>
      <c r="U43" s="4"/>
      <c r="V43" s="4"/>
      <c r="W43" s="4"/>
      <c r="X43" s="4"/>
      <c r="Y43" s="4"/>
      <c r="Z43" s="4"/>
      <c r="AA43" s="4"/>
      <c r="AB43" s="4"/>
      <c r="AC43" s="4"/>
      <c r="AD43" s="4"/>
      <c r="AE43" s="4"/>
      <c r="AF43" s="4"/>
      <c r="AG43" s="4"/>
      <c r="AH43" s="4"/>
      <c r="AI43" s="4"/>
      <c r="AJ43" s="4"/>
      <c r="AK43" s="4"/>
      <c r="AL43" s="4"/>
      <c r="AM43" s="4"/>
      <c r="AN43" s="4"/>
      <c r="AO43" s="4"/>
      <c r="AP43" s="4"/>
      <c r="AQ43" s="4"/>
      <c r="AR43" s="4"/>
      <c r="AS43" s="4"/>
      <c r="AT43" s="4"/>
      <c r="AU43" s="4"/>
      <c r="AV43" s="4"/>
      <c r="AW43" s="4"/>
      <c r="AX43" s="4"/>
      <c r="AY43" s="4"/>
      <c r="AZ43" s="4"/>
      <c r="BA43" s="4"/>
      <c r="BB43" s="4"/>
      <c r="BC43" s="4"/>
      <c r="BD43" s="4"/>
      <c r="BE43" s="4"/>
      <c r="BF43" s="4"/>
      <c r="BG43" s="4"/>
      <c r="BH43" s="4"/>
      <c r="BI43" s="4"/>
      <c r="BJ43" s="4"/>
      <c r="BK43" s="4"/>
      <c r="BL43" s="4"/>
      <c r="BM43" s="4"/>
      <c r="BN43" s="4"/>
      <c r="BO43" s="4"/>
      <c r="BP43" s="4"/>
      <c r="BQ43" s="4"/>
      <c r="BR43" s="4"/>
      <c r="BS43" s="4"/>
      <c r="BT43" s="4"/>
      <c r="BU43" s="4"/>
      <c r="BV43" s="4"/>
      <c r="BW43" s="4"/>
      <c r="BX43" s="4"/>
      <c r="BY43" s="4"/>
      <c r="BZ43" s="4"/>
      <c r="CA43" s="4"/>
      <c r="CB43" s="4"/>
      <c r="CC43" s="4"/>
      <c r="CD43" s="4"/>
      <c r="CE43" s="4"/>
      <c r="CF43" s="4"/>
      <c r="CG43" s="4"/>
      <c r="CH43" s="4"/>
      <c r="CI43" s="4"/>
      <c r="CJ43" s="4"/>
      <c r="CK43" s="4"/>
      <c r="CL43" s="4"/>
      <c r="CM43" s="4"/>
      <c r="CN43" s="4"/>
      <c r="CO43" s="4"/>
      <c r="CP43" s="4"/>
      <c r="CQ43" s="4"/>
      <c r="CR43" s="4"/>
      <c r="CS43" s="4"/>
      <c r="CT43" s="4"/>
      <c r="CU43" s="4"/>
      <c r="CV43" s="4"/>
      <c r="CW43" s="4"/>
      <c r="CX43" s="4"/>
      <c r="CY43" s="4"/>
      <c r="CZ43" s="4"/>
      <c r="DA43" s="4"/>
      <c r="DB43" s="4"/>
      <c r="DC43" s="4"/>
    </row>
    <row r="44" spans="1:107" s="39" customFormat="1" x14ac:dyDescent="0.35">
      <c r="A44" s="39">
        <v>2003</v>
      </c>
      <c r="B44" s="40">
        <v>2</v>
      </c>
      <c r="C44" s="39" t="s">
        <v>28</v>
      </c>
      <c r="D44" s="39" t="s">
        <v>73</v>
      </c>
      <c r="E44" s="41">
        <v>2</v>
      </c>
      <c r="F44" s="39" t="s">
        <v>235</v>
      </c>
      <c r="G44" s="39" t="s">
        <v>235</v>
      </c>
      <c r="H44" s="39">
        <v>1993</v>
      </c>
      <c r="I44" s="39">
        <v>1998</v>
      </c>
      <c r="J44" s="39">
        <v>6</v>
      </c>
      <c r="K44" s="41">
        <v>25</v>
      </c>
      <c r="L44" s="39">
        <v>47.56</v>
      </c>
      <c r="M44" s="39" t="s">
        <v>60</v>
      </c>
      <c r="N44" s="39" t="s">
        <v>141</v>
      </c>
      <c r="O44" s="42">
        <v>1</v>
      </c>
      <c r="P44" s="39">
        <v>2</v>
      </c>
      <c r="Q44" s="43">
        <v>2</v>
      </c>
      <c r="R44" s="4"/>
      <c r="S44" s="4"/>
      <c r="T44" s="4"/>
      <c r="U44" s="4"/>
      <c r="V44" s="4"/>
      <c r="W44" s="4"/>
      <c r="X44" s="4"/>
      <c r="Y44" s="4"/>
      <c r="Z44" s="4"/>
      <c r="AA44" s="4"/>
      <c r="AB44" s="4"/>
      <c r="AC44" s="4"/>
      <c r="AD44" s="4"/>
      <c r="AE44" s="4"/>
      <c r="AF44" s="4"/>
      <c r="AG44" s="4"/>
      <c r="AH44" s="4"/>
      <c r="AI44" s="4"/>
      <c r="AJ44" s="4"/>
      <c r="AK44" s="4"/>
      <c r="AL44" s="4"/>
      <c r="AM44" s="4"/>
      <c r="AN44" s="4"/>
      <c r="AO44" s="4"/>
      <c r="AP44" s="4"/>
      <c r="AQ44" s="4"/>
      <c r="AR44" s="4"/>
      <c r="AS44" s="4"/>
      <c r="AT44" s="4"/>
      <c r="AU44" s="4"/>
      <c r="AV44" s="4"/>
      <c r="AW44" s="4"/>
      <c r="AX44" s="4"/>
      <c r="AY44" s="4"/>
      <c r="AZ44" s="4"/>
      <c r="BA44" s="4"/>
      <c r="BB44" s="4"/>
      <c r="BC44" s="4"/>
      <c r="BD44" s="4"/>
      <c r="BE44" s="4"/>
      <c r="BF44" s="4"/>
      <c r="BG44" s="4"/>
      <c r="BH44" s="4"/>
      <c r="BI44" s="4"/>
      <c r="BJ44" s="4"/>
      <c r="BK44" s="4"/>
      <c r="BL44" s="4"/>
      <c r="BM44" s="4"/>
      <c r="BN44" s="4"/>
      <c r="BO44" s="4"/>
      <c r="BP44" s="4"/>
      <c r="BQ44" s="4"/>
      <c r="BR44" s="4"/>
      <c r="BS44" s="4"/>
      <c r="BT44" s="4"/>
      <c r="BU44" s="4"/>
      <c r="BV44" s="4"/>
      <c r="BW44" s="4"/>
      <c r="BX44" s="4"/>
      <c r="BY44" s="4"/>
      <c r="BZ44" s="4"/>
      <c r="CA44" s="4"/>
      <c r="CB44" s="4"/>
      <c r="CC44" s="4"/>
      <c r="CD44" s="4"/>
      <c r="CE44" s="4"/>
      <c r="CF44" s="4"/>
      <c r="CG44" s="4"/>
      <c r="CH44" s="4"/>
      <c r="CI44" s="4"/>
      <c r="CJ44" s="4"/>
      <c r="CK44" s="4"/>
      <c r="CL44" s="4"/>
      <c r="CM44" s="4"/>
      <c r="CN44" s="4"/>
      <c r="CO44" s="4"/>
      <c r="CP44" s="4"/>
      <c r="CQ44" s="4"/>
      <c r="CR44" s="4"/>
      <c r="CS44" s="4"/>
      <c r="CT44" s="4"/>
      <c r="CU44" s="4"/>
      <c r="CV44" s="4"/>
      <c r="CW44" s="4"/>
      <c r="CX44" s="4"/>
      <c r="CY44" s="4"/>
      <c r="CZ44" s="4"/>
      <c r="DA44" s="4"/>
      <c r="DB44" s="4"/>
      <c r="DC44" s="4"/>
    </row>
    <row r="45" spans="1:107" s="39" customFormat="1" x14ac:dyDescent="0.35">
      <c r="A45" s="39">
        <v>2006</v>
      </c>
      <c r="B45" s="40">
        <v>2</v>
      </c>
      <c r="C45" s="39" t="s">
        <v>31</v>
      </c>
      <c r="D45" s="39" t="s">
        <v>73</v>
      </c>
      <c r="E45" s="41">
        <v>2</v>
      </c>
      <c r="F45" s="39" t="s">
        <v>356</v>
      </c>
      <c r="G45" s="39" t="s">
        <v>146</v>
      </c>
      <c r="H45" s="39">
        <v>2002</v>
      </c>
      <c r="I45" s="39">
        <v>2003</v>
      </c>
      <c r="J45" s="39">
        <v>1</v>
      </c>
      <c r="K45" s="41" t="s">
        <v>250</v>
      </c>
      <c r="L45" s="41">
        <v>0</v>
      </c>
      <c r="M45" s="39" t="s">
        <v>147</v>
      </c>
      <c r="N45" s="39" t="s">
        <v>144</v>
      </c>
      <c r="O45" s="42">
        <v>1</v>
      </c>
      <c r="P45" s="39" t="s">
        <v>250</v>
      </c>
      <c r="Q45" s="43">
        <v>1</v>
      </c>
      <c r="R45" s="4"/>
      <c r="S45" s="4"/>
      <c r="T45" s="4"/>
      <c r="U45" s="4"/>
      <c r="V45" s="4"/>
      <c r="W45" s="4"/>
      <c r="X45" s="4"/>
      <c r="Y45" s="4"/>
      <c r="Z45" s="4"/>
      <c r="AA45" s="4"/>
      <c r="AB45" s="4"/>
      <c r="AC45" s="4"/>
      <c r="AD45" s="4"/>
      <c r="AE45" s="4"/>
      <c r="AF45" s="4"/>
      <c r="AG45" s="4"/>
      <c r="AH45" s="4"/>
      <c r="AI45" s="4"/>
      <c r="AJ45" s="4"/>
      <c r="AK45" s="4"/>
      <c r="AL45" s="4"/>
      <c r="AM45" s="4"/>
      <c r="AN45" s="4"/>
      <c r="AO45" s="4"/>
      <c r="AP45" s="4"/>
      <c r="AQ45" s="4"/>
      <c r="AR45" s="4"/>
      <c r="AS45" s="4"/>
      <c r="AT45" s="4"/>
      <c r="AU45" s="4"/>
      <c r="AV45" s="4"/>
      <c r="AW45" s="4"/>
      <c r="AX45" s="4"/>
      <c r="AY45" s="4"/>
      <c r="AZ45" s="4"/>
      <c r="BA45" s="4"/>
      <c r="BB45" s="4"/>
      <c r="BC45" s="4"/>
      <c r="BD45" s="4"/>
      <c r="BE45" s="4"/>
      <c r="BF45" s="4"/>
      <c r="BG45" s="4"/>
      <c r="BH45" s="4"/>
      <c r="BI45" s="4"/>
      <c r="BJ45" s="4"/>
      <c r="BK45" s="4"/>
      <c r="BL45" s="4"/>
      <c r="BM45" s="4"/>
      <c r="BN45" s="4"/>
      <c r="BO45" s="4"/>
      <c r="BP45" s="4"/>
      <c r="BQ45" s="4"/>
      <c r="BR45" s="4"/>
      <c r="BS45" s="4"/>
      <c r="BT45" s="4"/>
      <c r="BU45" s="4"/>
      <c r="BV45" s="4"/>
      <c r="BW45" s="4"/>
      <c r="BX45" s="4"/>
      <c r="BY45" s="4"/>
      <c r="BZ45" s="4"/>
      <c r="CA45" s="4"/>
      <c r="CB45" s="4"/>
      <c r="CC45" s="4"/>
      <c r="CD45" s="4"/>
      <c r="CE45" s="4"/>
      <c r="CF45" s="4"/>
      <c r="CG45" s="4"/>
      <c r="CH45" s="4"/>
      <c r="CI45" s="4"/>
      <c r="CJ45" s="4"/>
      <c r="CK45" s="4"/>
      <c r="CL45" s="4"/>
      <c r="CM45" s="4"/>
      <c r="CN45" s="4"/>
      <c r="CO45" s="4"/>
      <c r="CP45" s="4"/>
      <c r="CQ45" s="4"/>
      <c r="CR45" s="4"/>
      <c r="CS45" s="4"/>
      <c r="CT45" s="4"/>
      <c r="CU45" s="4"/>
      <c r="CV45" s="4"/>
      <c r="CW45" s="4"/>
      <c r="CX45" s="4"/>
      <c r="CY45" s="4"/>
      <c r="CZ45" s="4"/>
      <c r="DA45" s="4"/>
      <c r="DB45" s="4"/>
      <c r="DC45" s="4"/>
    </row>
    <row r="46" spans="1:107" s="39" customFormat="1" x14ac:dyDescent="0.35">
      <c r="A46" s="39">
        <v>2006</v>
      </c>
      <c r="B46" s="40">
        <v>2</v>
      </c>
      <c r="C46" s="39" t="s">
        <v>31</v>
      </c>
      <c r="D46" s="39" t="s">
        <v>73</v>
      </c>
      <c r="E46" s="41">
        <v>2</v>
      </c>
      <c r="F46" s="39" t="s">
        <v>356</v>
      </c>
      <c r="G46" s="39" t="s">
        <v>146</v>
      </c>
      <c r="H46" s="39">
        <v>2002</v>
      </c>
      <c r="I46" s="39">
        <v>2003</v>
      </c>
      <c r="J46" s="39">
        <v>1</v>
      </c>
      <c r="K46" s="41">
        <v>98.37</v>
      </c>
      <c r="L46" s="41">
        <v>0</v>
      </c>
      <c r="M46" s="39" t="s">
        <v>147</v>
      </c>
      <c r="N46" s="39" t="s">
        <v>144</v>
      </c>
      <c r="O46" s="42">
        <v>1</v>
      </c>
      <c r="P46" s="39" t="s">
        <v>250</v>
      </c>
      <c r="Q46" s="43">
        <v>3</v>
      </c>
      <c r="R46" s="4"/>
      <c r="S46" s="4"/>
      <c r="T46" s="4"/>
      <c r="U46" s="4"/>
      <c r="V46" s="4"/>
      <c r="W46" s="4"/>
      <c r="X46" s="4"/>
      <c r="Y46" s="4"/>
      <c r="Z46" s="4"/>
      <c r="AA46" s="4"/>
      <c r="AB46" s="4"/>
      <c r="AC46" s="4"/>
      <c r="AD46" s="4"/>
      <c r="AE46" s="4"/>
      <c r="AF46" s="4"/>
      <c r="AG46" s="4"/>
      <c r="AH46" s="4"/>
      <c r="AI46" s="4"/>
      <c r="AJ46" s="4"/>
      <c r="AK46" s="4"/>
      <c r="AL46" s="4"/>
      <c r="AM46" s="4"/>
      <c r="AN46" s="4"/>
      <c r="AO46" s="4"/>
      <c r="AP46" s="4"/>
      <c r="AQ46" s="4"/>
      <c r="AR46" s="4"/>
      <c r="AS46" s="4"/>
      <c r="AT46" s="4"/>
      <c r="AU46" s="4"/>
      <c r="AV46" s="4"/>
      <c r="AW46" s="4"/>
      <c r="AX46" s="4"/>
      <c r="AY46" s="4"/>
      <c r="AZ46" s="4"/>
      <c r="BA46" s="4"/>
      <c r="BB46" s="4"/>
      <c r="BC46" s="4"/>
      <c r="BD46" s="4"/>
      <c r="BE46" s="4"/>
      <c r="BF46" s="4"/>
      <c r="BG46" s="4"/>
      <c r="BH46" s="4"/>
      <c r="BI46" s="4"/>
      <c r="BJ46" s="4"/>
      <c r="BK46" s="4"/>
      <c r="BL46" s="4"/>
      <c r="BM46" s="4"/>
      <c r="BN46" s="4"/>
      <c r="BO46" s="4"/>
      <c r="BP46" s="4"/>
      <c r="BQ46" s="4"/>
      <c r="BR46" s="4"/>
      <c r="BS46" s="4"/>
      <c r="BT46" s="4"/>
      <c r="BU46" s="4"/>
      <c r="BV46" s="4"/>
      <c r="BW46" s="4"/>
      <c r="BX46" s="4"/>
      <c r="BY46" s="4"/>
      <c r="BZ46" s="4"/>
      <c r="CA46" s="4"/>
      <c r="CB46" s="4"/>
      <c r="CC46" s="4"/>
      <c r="CD46" s="4"/>
      <c r="CE46" s="4"/>
      <c r="CF46" s="4"/>
      <c r="CG46" s="4"/>
      <c r="CH46" s="4"/>
      <c r="CI46" s="4"/>
      <c r="CJ46" s="4"/>
      <c r="CK46" s="4"/>
      <c r="CL46" s="4"/>
      <c r="CM46" s="4"/>
      <c r="CN46" s="4"/>
      <c r="CO46" s="4"/>
      <c r="CP46" s="4"/>
      <c r="CQ46" s="4"/>
      <c r="CR46" s="4"/>
      <c r="CS46" s="4"/>
      <c r="CT46" s="4"/>
      <c r="CU46" s="4"/>
      <c r="CV46" s="4"/>
      <c r="CW46" s="4"/>
      <c r="CX46" s="4"/>
      <c r="CY46" s="4"/>
      <c r="CZ46" s="4"/>
      <c r="DA46" s="4"/>
      <c r="DB46" s="4"/>
      <c r="DC46" s="4"/>
    </row>
    <row r="47" spans="1:107" s="39" customFormat="1" x14ac:dyDescent="0.35">
      <c r="A47" s="39">
        <v>2009</v>
      </c>
      <c r="B47" s="40">
        <v>2</v>
      </c>
      <c r="C47" s="39" t="s">
        <v>39</v>
      </c>
      <c r="D47" s="39" t="s">
        <v>73</v>
      </c>
      <c r="E47" s="41">
        <v>3</v>
      </c>
      <c r="F47" s="39" t="s">
        <v>356</v>
      </c>
      <c r="G47" s="39" t="s">
        <v>165</v>
      </c>
      <c r="H47" s="39">
        <v>2004</v>
      </c>
      <c r="I47" s="39">
        <v>2005</v>
      </c>
      <c r="J47" s="39">
        <v>2</v>
      </c>
      <c r="K47" s="39" t="s">
        <v>250</v>
      </c>
      <c r="L47" s="41">
        <v>67</v>
      </c>
      <c r="M47" s="39" t="s">
        <v>64</v>
      </c>
      <c r="N47" s="39" t="s">
        <v>166</v>
      </c>
      <c r="O47" s="42">
        <v>2</v>
      </c>
      <c r="P47" s="39" t="s">
        <v>250</v>
      </c>
      <c r="Q47" s="43">
        <v>2</v>
      </c>
      <c r="R47" s="4"/>
      <c r="S47" s="4"/>
      <c r="T47" s="4"/>
      <c r="U47" s="4"/>
      <c r="V47" s="4"/>
      <c r="W47" s="4"/>
      <c r="X47" s="4"/>
      <c r="Y47" s="4"/>
      <c r="Z47" s="4"/>
      <c r="AA47" s="4"/>
      <c r="AB47" s="4"/>
      <c r="AC47" s="4"/>
      <c r="AD47" s="4"/>
      <c r="AE47" s="4"/>
      <c r="AF47" s="4"/>
      <c r="AG47" s="4"/>
      <c r="AH47" s="4"/>
      <c r="AI47" s="4"/>
      <c r="AJ47" s="4"/>
      <c r="AK47" s="4"/>
      <c r="AL47" s="4"/>
      <c r="AM47" s="4"/>
      <c r="AN47" s="4"/>
      <c r="AO47" s="4"/>
      <c r="AP47" s="4"/>
      <c r="AQ47" s="4"/>
      <c r="AR47" s="4"/>
      <c r="AS47" s="4"/>
      <c r="AT47" s="4"/>
      <c r="AU47" s="4"/>
      <c r="AV47" s="4"/>
      <c r="AW47" s="4"/>
      <c r="AX47" s="4"/>
      <c r="AY47" s="4"/>
      <c r="AZ47" s="4"/>
      <c r="BA47" s="4"/>
      <c r="BB47" s="4"/>
      <c r="BC47" s="4"/>
      <c r="BD47" s="4"/>
      <c r="BE47" s="4"/>
      <c r="BF47" s="4"/>
      <c r="BG47" s="4"/>
      <c r="BH47" s="4"/>
      <c r="BI47" s="4"/>
      <c r="BJ47" s="4"/>
      <c r="BK47" s="4"/>
      <c r="BL47" s="4"/>
      <c r="BM47" s="4"/>
      <c r="BN47" s="4"/>
      <c r="BO47" s="4"/>
      <c r="BP47" s="4"/>
      <c r="BQ47" s="4"/>
      <c r="BR47" s="4"/>
      <c r="BS47" s="4"/>
      <c r="BT47" s="4"/>
      <c r="BU47" s="4"/>
      <c r="BV47" s="4"/>
      <c r="BW47" s="4"/>
      <c r="BX47" s="4"/>
      <c r="BY47" s="4"/>
      <c r="BZ47" s="4"/>
      <c r="CA47" s="4"/>
      <c r="CB47" s="4"/>
      <c r="CC47" s="4"/>
      <c r="CD47" s="4"/>
      <c r="CE47" s="4"/>
      <c r="CF47" s="4"/>
      <c r="CG47" s="4"/>
      <c r="CH47" s="4"/>
      <c r="CI47" s="4"/>
      <c r="CJ47" s="4"/>
      <c r="CK47" s="4"/>
      <c r="CL47" s="4"/>
      <c r="CM47" s="4"/>
      <c r="CN47" s="4"/>
      <c r="CO47" s="4"/>
      <c r="CP47" s="4"/>
      <c r="CQ47" s="4"/>
      <c r="CR47" s="4"/>
      <c r="CS47" s="4"/>
      <c r="CT47" s="4"/>
      <c r="CU47" s="4"/>
      <c r="CV47" s="4"/>
      <c r="CW47" s="4"/>
      <c r="CX47" s="4"/>
      <c r="CY47" s="4"/>
      <c r="CZ47" s="4"/>
      <c r="DA47" s="4"/>
      <c r="DB47" s="4"/>
      <c r="DC47" s="4"/>
    </row>
    <row r="48" spans="1:107" s="39" customFormat="1" x14ac:dyDescent="0.35">
      <c r="A48" s="39">
        <v>2010</v>
      </c>
      <c r="B48" s="40">
        <v>2</v>
      </c>
      <c r="C48" s="39" t="s">
        <v>36</v>
      </c>
      <c r="D48" s="39" t="s">
        <v>73</v>
      </c>
      <c r="E48" s="41">
        <v>3</v>
      </c>
      <c r="F48" s="39" t="s">
        <v>356</v>
      </c>
      <c r="G48" s="39" t="s">
        <v>165</v>
      </c>
      <c r="H48" s="39">
        <v>2006</v>
      </c>
      <c r="I48" s="39">
        <v>2007</v>
      </c>
      <c r="J48" s="39">
        <v>2</v>
      </c>
      <c r="K48" s="41">
        <v>43.96</v>
      </c>
      <c r="L48" s="39">
        <v>61.11</v>
      </c>
      <c r="M48" s="39" t="s">
        <v>64</v>
      </c>
      <c r="N48" s="39" t="s">
        <v>167</v>
      </c>
      <c r="O48" s="42">
        <v>1</v>
      </c>
      <c r="P48" s="39">
        <v>1</v>
      </c>
      <c r="Q48" s="43">
        <v>2</v>
      </c>
      <c r="R48" s="4"/>
      <c r="S48" s="4"/>
      <c r="T48" s="4"/>
      <c r="U48" s="4"/>
      <c r="V48" s="4"/>
      <c r="W48" s="4"/>
      <c r="X48" s="4"/>
      <c r="Y48" s="4"/>
      <c r="Z48" s="4"/>
      <c r="AA48" s="4"/>
      <c r="AB48" s="4"/>
      <c r="AC48" s="4"/>
      <c r="AD48" s="4"/>
      <c r="AE48" s="4"/>
      <c r="AF48" s="4"/>
      <c r="AG48" s="4"/>
      <c r="AH48" s="4"/>
      <c r="AI48" s="4"/>
      <c r="AJ48" s="4"/>
      <c r="AK48" s="4"/>
      <c r="AL48" s="4"/>
      <c r="AM48" s="4"/>
      <c r="AN48" s="4"/>
      <c r="AO48" s="4"/>
      <c r="AP48" s="4"/>
      <c r="AQ48" s="4"/>
      <c r="AR48" s="4"/>
      <c r="AS48" s="4"/>
      <c r="AT48" s="4"/>
      <c r="AU48" s="4"/>
      <c r="AV48" s="4"/>
      <c r="AW48" s="4"/>
      <c r="AX48" s="4"/>
      <c r="AY48" s="4"/>
      <c r="AZ48" s="4"/>
      <c r="BA48" s="4"/>
      <c r="BB48" s="4"/>
      <c r="BC48" s="4"/>
      <c r="BD48" s="4"/>
      <c r="BE48" s="4"/>
      <c r="BF48" s="4"/>
      <c r="BG48" s="4"/>
      <c r="BH48" s="4"/>
      <c r="BI48" s="4"/>
      <c r="BJ48" s="4"/>
      <c r="BK48" s="4"/>
      <c r="BL48" s="4"/>
      <c r="BM48" s="4"/>
      <c r="BN48" s="4"/>
      <c r="BO48" s="4"/>
      <c r="BP48" s="4"/>
      <c r="BQ48" s="4"/>
      <c r="BR48" s="4"/>
      <c r="BS48" s="4"/>
      <c r="BT48" s="4"/>
      <c r="BU48" s="4"/>
      <c r="BV48" s="4"/>
      <c r="BW48" s="4"/>
      <c r="BX48" s="4"/>
      <c r="BY48" s="4"/>
      <c r="BZ48" s="4"/>
      <c r="CA48" s="4"/>
      <c r="CB48" s="4"/>
      <c r="CC48" s="4"/>
      <c r="CD48" s="4"/>
      <c r="CE48" s="4"/>
      <c r="CF48" s="4"/>
      <c r="CG48" s="4"/>
      <c r="CH48" s="4"/>
      <c r="CI48" s="4"/>
      <c r="CJ48" s="4"/>
      <c r="CK48" s="4"/>
      <c r="CL48" s="4"/>
      <c r="CM48" s="4"/>
      <c r="CN48" s="4"/>
      <c r="CO48" s="4"/>
      <c r="CP48" s="4"/>
      <c r="CQ48" s="4"/>
      <c r="CR48" s="4"/>
      <c r="CS48" s="4"/>
      <c r="CT48" s="4"/>
      <c r="CU48" s="4"/>
      <c r="CV48" s="4"/>
      <c r="CW48" s="4"/>
      <c r="CX48" s="4"/>
      <c r="CY48" s="4"/>
      <c r="CZ48" s="4"/>
      <c r="DA48" s="4"/>
      <c r="DB48" s="4"/>
      <c r="DC48" s="4"/>
    </row>
    <row r="49" spans="1:107" s="39" customFormat="1" x14ac:dyDescent="0.35">
      <c r="A49" s="39">
        <v>2012</v>
      </c>
      <c r="B49" s="40">
        <v>2</v>
      </c>
      <c r="C49" s="39" t="s">
        <v>169</v>
      </c>
      <c r="D49" s="39" t="s">
        <v>73</v>
      </c>
      <c r="E49" s="41">
        <v>2</v>
      </c>
      <c r="F49" s="39" t="s">
        <v>108</v>
      </c>
      <c r="G49" s="39" t="s">
        <v>170</v>
      </c>
      <c r="H49" s="39">
        <v>2006</v>
      </c>
      <c r="I49" s="39">
        <v>2011</v>
      </c>
      <c r="J49" s="39">
        <v>5</v>
      </c>
      <c r="K49" s="41">
        <v>0</v>
      </c>
      <c r="L49" s="39" t="s">
        <v>250</v>
      </c>
      <c r="M49" s="39" t="s">
        <v>64</v>
      </c>
      <c r="N49" s="39" t="s">
        <v>110</v>
      </c>
      <c r="O49" s="42" t="s">
        <v>110</v>
      </c>
      <c r="P49" s="39" t="s">
        <v>110</v>
      </c>
      <c r="Q49" s="43">
        <v>2</v>
      </c>
      <c r="R49" s="4"/>
      <c r="S49" s="4"/>
      <c r="T49" s="4"/>
      <c r="U49" s="4"/>
      <c r="V49" s="4"/>
      <c r="W49" s="4"/>
      <c r="X49" s="4"/>
      <c r="Y49" s="4"/>
      <c r="Z49" s="4"/>
      <c r="AA49" s="4"/>
      <c r="AB49" s="4"/>
      <c r="AC49" s="4"/>
      <c r="AD49" s="4"/>
      <c r="AE49" s="4"/>
      <c r="AF49" s="4"/>
      <c r="AG49" s="4"/>
      <c r="AH49" s="4"/>
      <c r="AI49" s="4"/>
      <c r="AJ49" s="4"/>
      <c r="AK49" s="4"/>
      <c r="AL49" s="4"/>
      <c r="AM49" s="4"/>
      <c r="AN49" s="4"/>
      <c r="AO49" s="4"/>
      <c r="AP49" s="4"/>
      <c r="AQ49" s="4"/>
      <c r="AR49" s="4"/>
      <c r="AS49" s="4"/>
      <c r="AT49" s="4"/>
      <c r="AU49" s="4"/>
      <c r="AV49" s="4"/>
      <c r="AW49" s="4"/>
      <c r="AX49" s="4"/>
      <c r="AY49" s="4"/>
      <c r="AZ49" s="4"/>
      <c r="BA49" s="4"/>
      <c r="BB49" s="4"/>
      <c r="BC49" s="4"/>
      <c r="BD49" s="4"/>
      <c r="BE49" s="4"/>
      <c r="BF49" s="4"/>
      <c r="BG49" s="4"/>
      <c r="BH49" s="4"/>
      <c r="BI49" s="4"/>
      <c r="BJ49" s="4"/>
      <c r="BK49" s="4"/>
      <c r="BL49" s="4"/>
      <c r="BM49" s="4"/>
      <c r="BN49" s="4"/>
      <c r="BO49" s="4"/>
      <c r="BP49" s="4"/>
      <c r="BQ49" s="4"/>
      <c r="BR49" s="4"/>
      <c r="BS49" s="4"/>
      <c r="BT49" s="4"/>
      <c r="BU49" s="4"/>
      <c r="BV49" s="4"/>
      <c r="BW49" s="4"/>
      <c r="BX49" s="4"/>
      <c r="BY49" s="4"/>
      <c r="BZ49" s="4"/>
      <c r="CA49" s="4"/>
      <c r="CB49" s="4"/>
      <c r="CC49" s="4"/>
      <c r="CD49" s="4"/>
      <c r="CE49" s="4"/>
      <c r="CF49" s="4"/>
      <c r="CG49" s="4"/>
      <c r="CH49" s="4"/>
      <c r="CI49" s="4"/>
      <c r="CJ49" s="4"/>
      <c r="CK49" s="4"/>
      <c r="CL49" s="4"/>
      <c r="CM49" s="4"/>
      <c r="CN49" s="4"/>
      <c r="CO49" s="4"/>
      <c r="CP49" s="4"/>
      <c r="CQ49" s="4"/>
      <c r="CR49" s="4"/>
      <c r="CS49" s="4"/>
      <c r="CT49" s="4"/>
      <c r="CU49" s="4"/>
      <c r="CV49" s="4"/>
      <c r="CW49" s="4"/>
      <c r="CX49" s="4"/>
      <c r="CY49" s="4"/>
      <c r="CZ49" s="4"/>
      <c r="DA49" s="4"/>
      <c r="DB49" s="4"/>
      <c r="DC49" s="4"/>
    </row>
    <row r="50" spans="1:107" s="39" customFormat="1" x14ac:dyDescent="0.35">
      <c r="A50" s="39">
        <v>2018</v>
      </c>
      <c r="B50" s="40">
        <v>2</v>
      </c>
      <c r="C50" s="39" t="s">
        <v>47</v>
      </c>
      <c r="D50" s="39" t="s">
        <v>73</v>
      </c>
      <c r="E50" s="41">
        <v>3</v>
      </c>
      <c r="F50" s="39" t="s">
        <v>356</v>
      </c>
      <c r="G50" s="39" t="s">
        <v>209</v>
      </c>
      <c r="H50" s="39">
        <v>2016</v>
      </c>
      <c r="I50" s="39">
        <v>2018</v>
      </c>
      <c r="J50" s="39">
        <v>3</v>
      </c>
      <c r="K50" s="41" t="s">
        <v>250</v>
      </c>
      <c r="L50" s="39">
        <v>57.14</v>
      </c>
      <c r="M50" s="39" t="s">
        <v>64</v>
      </c>
      <c r="N50" s="39" t="s">
        <v>250</v>
      </c>
      <c r="O50" s="42" t="s">
        <v>250</v>
      </c>
      <c r="P50" s="39" t="s">
        <v>250</v>
      </c>
      <c r="Q50" s="43">
        <v>2</v>
      </c>
      <c r="R50" s="4"/>
      <c r="S50" s="4"/>
      <c r="T50" s="4"/>
      <c r="U50" s="4"/>
      <c r="V50" s="4"/>
      <c r="W50" s="4"/>
      <c r="X50" s="4"/>
      <c r="Y50" s="4"/>
      <c r="Z50" s="4"/>
      <c r="AA50" s="4"/>
      <c r="AB50" s="4"/>
      <c r="AC50" s="4"/>
      <c r="AD50" s="4"/>
      <c r="AE50" s="4"/>
      <c r="AF50" s="4"/>
      <c r="AG50" s="4"/>
      <c r="AH50" s="4"/>
      <c r="AI50" s="4"/>
      <c r="AJ50" s="4"/>
      <c r="AK50" s="4"/>
      <c r="AL50" s="4"/>
      <c r="AM50" s="4"/>
      <c r="AN50" s="4"/>
      <c r="AO50" s="4"/>
      <c r="AP50" s="4"/>
      <c r="AQ50" s="4"/>
      <c r="AR50" s="4"/>
      <c r="AS50" s="4"/>
      <c r="AT50" s="4"/>
      <c r="AU50" s="4"/>
      <c r="AV50" s="4"/>
      <c r="AW50" s="4"/>
      <c r="AX50" s="4"/>
      <c r="AY50" s="4"/>
      <c r="AZ50" s="4"/>
      <c r="BA50" s="4"/>
      <c r="BB50" s="4"/>
      <c r="BC50" s="4"/>
      <c r="BD50" s="4"/>
      <c r="BE50" s="4"/>
      <c r="BF50" s="4"/>
      <c r="BG50" s="4"/>
      <c r="BH50" s="4"/>
      <c r="BI50" s="4"/>
      <c r="BJ50" s="4"/>
      <c r="BK50" s="4"/>
      <c r="BL50" s="4"/>
      <c r="BM50" s="4"/>
      <c r="BN50" s="4"/>
      <c r="BO50" s="4"/>
      <c r="BP50" s="4"/>
      <c r="BQ50" s="4"/>
      <c r="BR50" s="4"/>
      <c r="BS50" s="4"/>
      <c r="BT50" s="4"/>
      <c r="BU50" s="4"/>
      <c r="BV50" s="4"/>
      <c r="BW50" s="4"/>
      <c r="BX50" s="4"/>
      <c r="BY50" s="4"/>
      <c r="BZ50" s="4"/>
      <c r="CA50" s="4"/>
      <c r="CB50" s="4"/>
      <c r="CC50" s="4"/>
      <c r="CD50" s="4"/>
      <c r="CE50" s="4"/>
      <c r="CF50" s="4"/>
      <c r="CG50" s="4"/>
      <c r="CH50" s="4"/>
      <c r="CI50" s="4"/>
      <c r="CJ50" s="4"/>
      <c r="CK50" s="4"/>
      <c r="CL50" s="4"/>
      <c r="CM50" s="4"/>
      <c r="CN50" s="4"/>
      <c r="CO50" s="4"/>
      <c r="CP50" s="4"/>
      <c r="CQ50" s="4"/>
      <c r="CR50" s="4"/>
      <c r="CS50" s="4"/>
      <c r="CT50" s="4"/>
      <c r="CU50" s="4"/>
      <c r="CV50" s="4"/>
      <c r="CW50" s="4"/>
      <c r="CX50" s="4"/>
      <c r="CY50" s="4"/>
      <c r="CZ50" s="4"/>
      <c r="DA50" s="4"/>
      <c r="DB50" s="4"/>
      <c r="DC50" s="4"/>
    </row>
    <row r="51" spans="1:107" s="39" customFormat="1" x14ac:dyDescent="0.35">
      <c r="A51" s="39">
        <v>2025</v>
      </c>
      <c r="B51" s="40">
        <v>2</v>
      </c>
      <c r="C51" s="39" t="s">
        <v>56</v>
      </c>
      <c r="D51" s="39" t="s">
        <v>73</v>
      </c>
      <c r="E51" s="41">
        <v>1</v>
      </c>
      <c r="F51" s="39" t="s">
        <v>356</v>
      </c>
      <c r="G51" s="39" t="s">
        <v>248</v>
      </c>
      <c r="H51" s="39">
        <v>2022</v>
      </c>
      <c r="I51" s="39">
        <v>2023</v>
      </c>
      <c r="J51" s="39">
        <v>1</v>
      </c>
      <c r="K51" s="41" t="s">
        <v>250</v>
      </c>
      <c r="L51" s="39">
        <v>81.48</v>
      </c>
      <c r="M51" s="39" t="s">
        <v>64</v>
      </c>
      <c r="N51" s="39" t="s">
        <v>249</v>
      </c>
      <c r="O51" s="42">
        <v>2</v>
      </c>
      <c r="P51" s="39">
        <v>1</v>
      </c>
      <c r="Q51" s="43">
        <v>2</v>
      </c>
      <c r="R51" s="4"/>
      <c r="S51" s="4"/>
      <c r="T51" s="4"/>
      <c r="U51" s="4"/>
      <c r="V51" s="4"/>
      <c r="W51" s="4"/>
      <c r="X51" s="4"/>
      <c r="Y51" s="4"/>
      <c r="Z51" s="4"/>
      <c r="AA51" s="4"/>
      <c r="AB51" s="4"/>
      <c r="AC51" s="4"/>
      <c r="AD51" s="4"/>
      <c r="AE51" s="4"/>
      <c r="AF51" s="4"/>
      <c r="AG51" s="4"/>
      <c r="AH51" s="4"/>
      <c r="AI51" s="4"/>
      <c r="AJ51" s="4"/>
      <c r="AK51" s="4"/>
      <c r="AL51" s="4"/>
      <c r="AM51" s="4"/>
      <c r="AN51" s="4"/>
      <c r="AO51" s="4"/>
      <c r="AP51" s="4"/>
      <c r="AQ51" s="4"/>
      <c r="AR51" s="4"/>
      <c r="AS51" s="4"/>
      <c r="AT51" s="4"/>
      <c r="AU51" s="4"/>
      <c r="AV51" s="4"/>
      <c r="AW51" s="4"/>
      <c r="AX51" s="4"/>
      <c r="AY51" s="4"/>
      <c r="AZ51" s="4"/>
      <c r="BA51" s="4"/>
      <c r="BB51" s="4"/>
      <c r="BC51" s="4"/>
      <c r="BD51" s="4"/>
      <c r="BE51" s="4"/>
      <c r="BF51" s="4"/>
      <c r="BG51" s="4"/>
      <c r="BH51" s="4"/>
      <c r="BI51" s="4"/>
      <c r="BJ51" s="4"/>
      <c r="BK51" s="4"/>
      <c r="BL51" s="4"/>
      <c r="BM51" s="4"/>
      <c r="BN51" s="4"/>
      <c r="BO51" s="4"/>
      <c r="BP51" s="4"/>
      <c r="BQ51" s="4"/>
      <c r="BR51" s="4"/>
      <c r="BS51" s="4"/>
      <c r="BT51" s="4"/>
      <c r="BU51" s="4"/>
      <c r="BV51" s="4"/>
      <c r="BW51" s="4"/>
      <c r="BX51" s="4"/>
      <c r="BY51" s="4"/>
      <c r="BZ51" s="4"/>
      <c r="CA51" s="4"/>
      <c r="CB51" s="4"/>
      <c r="CC51" s="4"/>
      <c r="CD51" s="4"/>
      <c r="CE51" s="4"/>
      <c r="CF51" s="4"/>
      <c r="CG51" s="4"/>
      <c r="CH51" s="4"/>
      <c r="CI51" s="4"/>
      <c r="CJ51" s="4"/>
      <c r="CK51" s="4"/>
      <c r="CL51" s="4"/>
      <c r="CM51" s="4"/>
      <c r="CN51" s="4"/>
      <c r="CO51" s="4"/>
      <c r="CP51" s="4"/>
      <c r="CQ51" s="4"/>
      <c r="CR51" s="4"/>
      <c r="CS51" s="4"/>
      <c r="CT51" s="4"/>
      <c r="CU51" s="4"/>
      <c r="CV51" s="4"/>
      <c r="CW51" s="4"/>
      <c r="CX51" s="4"/>
      <c r="CY51" s="4"/>
      <c r="CZ51" s="4"/>
      <c r="DA51" s="4"/>
      <c r="DB51" s="4"/>
      <c r="DC51" s="4"/>
    </row>
    <row r="52" spans="1:107" s="39" customFormat="1" x14ac:dyDescent="0.35">
      <c r="A52" s="39">
        <v>2025</v>
      </c>
      <c r="B52" s="40">
        <v>2</v>
      </c>
      <c r="C52" s="39" t="s">
        <v>56</v>
      </c>
      <c r="D52" s="39" t="s">
        <v>73</v>
      </c>
      <c r="E52" s="41"/>
      <c r="F52" s="39" t="s">
        <v>356</v>
      </c>
      <c r="G52" s="39" t="s">
        <v>248</v>
      </c>
      <c r="H52" s="39">
        <v>2022</v>
      </c>
      <c r="I52" s="39">
        <v>2023</v>
      </c>
      <c r="J52" s="39">
        <v>1</v>
      </c>
      <c r="K52" s="41" t="s">
        <v>250</v>
      </c>
      <c r="L52" s="39">
        <v>66.67</v>
      </c>
      <c r="M52" s="39" t="s">
        <v>64</v>
      </c>
      <c r="N52" s="39" t="s">
        <v>249</v>
      </c>
      <c r="O52" s="42">
        <v>2</v>
      </c>
      <c r="P52" s="39">
        <v>1</v>
      </c>
      <c r="Q52" s="43">
        <v>2</v>
      </c>
      <c r="R52" s="4"/>
      <c r="S52" s="4"/>
      <c r="T52" s="4"/>
      <c r="U52" s="4"/>
      <c r="V52" s="4"/>
      <c r="W52" s="4"/>
      <c r="X52" s="4"/>
      <c r="Y52" s="4"/>
      <c r="Z52" s="4"/>
      <c r="AA52" s="4"/>
      <c r="AB52" s="4"/>
      <c r="AC52" s="4"/>
      <c r="AD52" s="4"/>
      <c r="AE52" s="4"/>
      <c r="AF52" s="4"/>
      <c r="AG52" s="4"/>
      <c r="AH52" s="4"/>
      <c r="AI52" s="4"/>
      <c r="AJ52" s="4"/>
      <c r="AK52" s="4"/>
      <c r="AL52" s="4"/>
      <c r="AM52" s="4"/>
      <c r="AN52" s="4"/>
      <c r="AO52" s="4"/>
      <c r="AP52" s="4"/>
      <c r="AQ52" s="4"/>
      <c r="AR52" s="4"/>
      <c r="AS52" s="4"/>
      <c r="AT52" s="4"/>
      <c r="AU52" s="4"/>
      <c r="AV52" s="4"/>
      <c r="AW52" s="4"/>
      <c r="AX52" s="4"/>
      <c r="AY52" s="4"/>
      <c r="AZ52" s="4"/>
      <c r="BA52" s="4"/>
      <c r="BB52" s="4"/>
      <c r="BC52" s="4"/>
      <c r="BD52" s="4"/>
      <c r="BE52" s="4"/>
      <c r="BF52" s="4"/>
      <c r="BG52" s="4"/>
      <c r="BH52" s="4"/>
      <c r="BI52" s="4"/>
      <c r="BJ52" s="4"/>
      <c r="BK52" s="4"/>
      <c r="BL52" s="4"/>
      <c r="BM52" s="4"/>
      <c r="BN52" s="4"/>
      <c r="BO52" s="4"/>
      <c r="BP52" s="4"/>
      <c r="BQ52" s="4"/>
      <c r="BR52" s="4"/>
      <c r="BS52" s="4"/>
      <c r="BT52" s="4"/>
      <c r="BU52" s="4"/>
      <c r="BV52" s="4"/>
      <c r="BW52" s="4"/>
      <c r="BX52" s="4"/>
      <c r="BY52" s="4"/>
      <c r="BZ52" s="4"/>
      <c r="CA52" s="4"/>
      <c r="CB52" s="4"/>
      <c r="CC52" s="4"/>
      <c r="CD52" s="4"/>
      <c r="CE52" s="4"/>
      <c r="CF52" s="4"/>
      <c r="CG52" s="4"/>
      <c r="CH52" s="4"/>
      <c r="CI52" s="4"/>
      <c r="CJ52" s="4"/>
      <c r="CK52" s="4"/>
      <c r="CL52" s="4"/>
      <c r="CM52" s="4"/>
      <c r="CN52" s="4"/>
      <c r="CO52" s="4"/>
      <c r="CP52" s="4"/>
      <c r="CQ52" s="4"/>
      <c r="CR52" s="4"/>
      <c r="CS52" s="4"/>
      <c r="CT52" s="4"/>
      <c r="CU52" s="4"/>
      <c r="CV52" s="4"/>
      <c r="CW52" s="4"/>
      <c r="CX52" s="4"/>
      <c r="CY52" s="4"/>
      <c r="CZ52" s="4"/>
      <c r="DA52" s="4"/>
      <c r="DB52" s="4"/>
      <c r="DC52" s="4"/>
    </row>
    <row r="53" spans="1:107" s="39" customFormat="1" x14ac:dyDescent="0.35">
      <c r="A53" s="39">
        <v>1993</v>
      </c>
      <c r="B53" s="40">
        <v>2</v>
      </c>
      <c r="C53" s="39" t="s">
        <v>92</v>
      </c>
      <c r="D53" s="39" t="s">
        <v>393</v>
      </c>
      <c r="E53" s="41">
        <v>2</v>
      </c>
      <c r="F53" s="39" t="s">
        <v>361</v>
      </c>
      <c r="G53" s="39" t="s">
        <v>93</v>
      </c>
      <c r="H53" s="49">
        <v>1943</v>
      </c>
      <c r="I53" s="49">
        <v>1993</v>
      </c>
      <c r="J53" s="39">
        <v>50</v>
      </c>
      <c r="K53" s="41">
        <v>99.85</v>
      </c>
      <c r="L53" s="41">
        <v>0</v>
      </c>
      <c r="M53" s="39" t="s">
        <v>64</v>
      </c>
      <c r="N53" s="39" t="s">
        <v>250</v>
      </c>
      <c r="O53" s="42" t="s">
        <v>250</v>
      </c>
      <c r="P53" s="39" t="s">
        <v>250</v>
      </c>
      <c r="Q53" s="43">
        <v>3</v>
      </c>
      <c r="R53" s="4"/>
      <c r="S53" s="4"/>
      <c r="T53" s="4"/>
      <c r="U53" s="4"/>
      <c r="V53" s="4"/>
      <c r="W53" s="4"/>
      <c r="X53" s="4"/>
      <c r="Y53" s="4"/>
      <c r="Z53" s="4"/>
      <c r="AA53" s="4"/>
      <c r="AB53" s="4"/>
      <c r="AC53" s="4"/>
      <c r="AD53" s="4"/>
      <c r="AE53" s="4"/>
      <c r="AF53" s="4"/>
      <c r="AG53" s="4"/>
      <c r="AH53" s="4"/>
      <c r="AI53" s="4"/>
      <c r="AJ53" s="4"/>
      <c r="AK53" s="4"/>
      <c r="AL53" s="4"/>
      <c r="AM53" s="4"/>
      <c r="AN53" s="4"/>
      <c r="AO53" s="4"/>
      <c r="AP53" s="4"/>
      <c r="AQ53" s="4"/>
      <c r="AR53" s="4"/>
      <c r="AS53" s="4"/>
      <c r="AT53" s="4"/>
      <c r="AU53" s="4"/>
      <c r="AV53" s="4"/>
      <c r="AW53" s="4"/>
      <c r="AX53" s="4"/>
      <c r="AY53" s="4"/>
      <c r="AZ53" s="4"/>
      <c r="BA53" s="4"/>
      <c r="BB53" s="4"/>
      <c r="BC53" s="4"/>
      <c r="BD53" s="4"/>
      <c r="BE53" s="4"/>
      <c r="BF53" s="4"/>
      <c r="BG53" s="4"/>
      <c r="BH53" s="4"/>
      <c r="BI53" s="4"/>
      <c r="BJ53" s="4"/>
      <c r="BK53" s="4"/>
      <c r="BL53" s="4"/>
      <c r="BM53" s="4"/>
      <c r="BN53" s="4"/>
      <c r="BO53" s="4"/>
      <c r="BP53" s="4"/>
      <c r="BQ53" s="4"/>
      <c r="BR53" s="4"/>
      <c r="BS53" s="4"/>
      <c r="BT53" s="4"/>
      <c r="BU53" s="4"/>
      <c r="BV53" s="4"/>
      <c r="BW53" s="4"/>
      <c r="BX53" s="4"/>
      <c r="BY53" s="4"/>
      <c r="BZ53" s="4"/>
      <c r="CA53" s="4"/>
      <c r="CB53" s="4"/>
      <c r="CC53" s="4"/>
      <c r="CD53" s="4"/>
      <c r="CE53" s="4"/>
      <c r="CF53" s="4"/>
      <c r="CG53" s="4"/>
      <c r="CH53" s="4"/>
      <c r="CI53" s="4"/>
      <c r="CJ53" s="4"/>
      <c r="CK53" s="4"/>
      <c r="CL53" s="4"/>
      <c r="CM53" s="4"/>
      <c r="CN53" s="4"/>
      <c r="CO53" s="4"/>
      <c r="CP53" s="4"/>
      <c r="CQ53" s="4"/>
      <c r="CR53" s="4"/>
      <c r="CS53" s="4"/>
      <c r="CT53" s="4"/>
      <c r="CU53" s="4"/>
      <c r="CV53" s="4"/>
      <c r="CW53" s="4"/>
      <c r="CX53" s="4"/>
      <c r="CY53" s="4"/>
      <c r="CZ53" s="4"/>
      <c r="DA53" s="4"/>
      <c r="DB53" s="4"/>
      <c r="DC53" s="4"/>
    </row>
    <row r="54" spans="1:107" s="39" customFormat="1" x14ac:dyDescent="0.35">
      <c r="A54" s="39">
        <v>1993</v>
      </c>
      <c r="B54" s="40">
        <v>2</v>
      </c>
      <c r="C54" s="39" t="s">
        <v>92</v>
      </c>
      <c r="D54" s="39" t="s">
        <v>393</v>
      </c>
      <c r="E54" s="41">
        <v>2</v>
      </c>
      <c r="F54" s="39" t="s">
        <v>361</v>
      </c>
      <c r="G54" s="39" t="s">
        <v>93</v>
      </c>
      <c r="H54" s="49">
        <v>1943</v>
      </c>
      <c r="I54" s="49">
        <v>1993</v>
      </c>
      <c r="J54" s="39">
        <v>50</v>
      </c>
      <c r="K54" s="41">
        <v>99.87</v>
      </c>
      <c r="L54" s="39">
        <v>11.44</v>
      </c>
      <c r="M54" s="39" t="s">
        <v>64</v>
      </c>
      <c r="N54" s="39" t="s">
        <v>250</v>
      </c>
      <c r="O54" s="42" t="s">
        <v>250</v>
      </c>
      <c r="P54" s="39" t="s">
        <v>250</v>
      </c>
      <c r="Q54" s="43">
        <v>2</v>
      </c>
      <c r="R54" s="4"/>
      <c r="S54" s="4"/>
      <c r="T54" s="4"/>
      <c r="U54" s="4"/>
      <c r="V54" s="4"/>
      <c r="W54" s="4"/>
      <c r="X54" s="4"/>
      <c r="Y54" s="4"/>
      <c r="Z54" s="4"/>
      <c r="AA54" s="4"/>
      <c r="AB54" s="4"/>
      <c r="AC54" s="4"/>
      <c r="AD54" s="4"/>
      <c r="AE54" s="4"/>
      <c r="AF54" s="4"/>
      <c r="AG54" s="4"/>
      <c r="AH54" s="4"/>
      <c r="AI54" s="4"/>
      <c r="AJ54" s="4"/>
      <c r="AK54" s="4"/>
      <c r="AL54" s="4"/>
      <c r="AM54" s="4"/>
      <c r="AN54" s="4"/>
      <c r="AO54" s="4"/>
      <c r="AP54" s="4"/>
      <c r="AQ54" s="4"/>
      <c r="AR54" s="4"/>
      <c r="AS54" s="4"/>
      <c r="AT54" s="4"/>
      <c r="AU54" s="4"/>
      <c r="AV54" s="4"/>
      <c r="AW54" s="4"/>
      <c r="AX54" s="4"/>
      <c r="AY54" s="4"/>
      <c r="AZ54" s="4"/>
      <c r="BA54" s="4"/>
      <c r="BB54" s="4"/>
      <c r="BC54" s="4"/>
      <c r="BD54" s="4"/>
      <c r="BE54" s="4"/>
      <c r="BF54" s="4"/>
      <c r="BG54" s="4"/>
      <c r="BH54" s="4"/>
      <c r="BI54" s="4"/>
      <c r="BJ54" s="4"/>
      <c r="BK54" s="4"/>
      <c r="BL54" s="4"/>
      <c r="BM54" s="4"/>
      <c r="BN54" s="4"/>
      <c r="BO54" s="4"/>
      <c r="BP54" s="4"/>
      <c r="BQ54" s="4"/>
      <c r="BR54" s="4"/>
      <c r="BS54" s="4"/>
      <c r="BT54" s="4"/>
      <c r="BU54" s="4"/>
      <c r="BV54" s="4"/>
      <c r="BW54" s="4"/>
      <c r="BX54" s="4"/>
      <c r="BY54" s="4"/>
      <c r="BZ54" s="4"/>
      <c r="CA54" s="4"/>
      <c r="CB54" s="4"/>
      <c r="CC54" s="4"/>
      <c r="CD54" s="4"/>
      <c r="CE54" s="4"/>
      <c r="CF54" s="4"/>
      <c r="CG54" s="4"/>
      <c r="CH54" s="4"/>
      <c r="CI54" s="4"/>
      <c r="CJ54" s="4"/>
      <c r="CK54" s="4"/>
      <c r="CL54" s="4"/>
      <c r="CM54" s="4"/>
      <c r="CN54" s="4"/>
      <c r="CO54" s="4"/>
      <c r="CP54" s="4"/>
      <c r="CQ54" s="4"/>
      <c r="CR54" s="4"/>
      <c r="CS54" s="4"/>
      <c r="CT54" s="4"/>
      <c r="CU54" s="4"/>
      <c r="CV54" s="4"/>
      <c r="CW54" s="4"/>
      <c r="CX54" s="4"/>
      <c r="CY54" s="4"/>
      <c r="CZ54" s="4"/>
      <c r="DA54" s="4"/>
      <c r="DB54" s="4"/>
      <c r="DC54" s="4"/>
    </row>
    <row r="55" spans="1:107" s="39" customFormat="1" x14ac:dyDescent="0.35">
      <c r="A55" s="39">
        <v>1993</v>
      </c>
      <c r="B55" s="40">
        <v>2</v>
      </c>
      <c r="C55" s="39" t="s">
        <v>92</v>
      </c>
      <c r="D55" s="39" t="s">
        <v>393</v>
      </c>
      <c r="E55" s="41">
        <v>3</v>
      </c>
      <c r="F55" s="39" t="s">
        <v>361</v>
      </c>
      <c r="G55" s="39" t="s">
        <v>93</v>
      </c>
      <c r="H55" s="49">
        <v>1943</v>
      </c>
      <c r="I55" s="49">
        <v>1993</v>
      </c>
      <c r="J55" s="39">
        <v>50</v>
      </c>
      <c r="K55" s="41">
        <v>99.77</v>
      </c>
      <c r="L55" s="39">
        <v>47.78</v>
      </c>
      <c r="M55" s="39" t="s">
        <v>64</v>
      </c>
      <c r="N55" s="39" t="s">
        <v>250</v>
      </c>
      <c r="O55" s="42" t="s">
        <v>250</v>
      </c>
      <c r="P55" s="39" t="s">
        <v>250</v>
      </c>
      <c r="Q55" s="43">
        <v>1</v>
      </c>
      <c r="R55" s="4"/>
      <c r="S55" s="4"/>
      <c r="T55" s="4"/>
      <c r="U55" s="4"/>
      <c r="V55" s="4"/>
      <c r="W55" s="4"/>
      <c r="X55" s="4"/>
      <c r="Y55" s="4"/>
      <c r="Z55" s="4"/>
      <c r="AA55" s="4"/>
      <c r="AB55" s="4"/>
      <c r="AC55" s="4"/>
      <c r="AD55" s="4"/>
      <c r="AE55" s="4"/>
      <c r="AF55" s="4"/>
      <c r="AG55" s="4"/>
      <c r="AH55" s="4"/>
      <c r="AI55" s="4"/>
      <c r="AJ55" s="4"/>
      <c r="AK55" s="4"/>
      <c r="AL55" s="4"/>
      <c r="AM55" s="4"/>
      <c r="AN55" s="4"/>
      <c r="AO55" s="4"/>
      <c r="AP55" s="4"/>
      <c r="AQ55" s="4"/>
      <c r="AR55" s="4"/>
      <c r="AS55" s="4"/>
      <c r="AT55" s="4"/>
      <c r="AU55" s="4"/>
      <c r="AV55" s="4"/>
      <c r="AW55" s="4"/>
      <c r="AX55" s="4"/>
      <c r="AY55" s="4"/>
      <c r="AZ55" s="4"/>
      <c r="BA55" s="4"/>
      <c r="BB55" s="4"/>
      <c r="BC55" s="4"/>
      <c r="BD55" s="4"/>
      <c r="BE55" s="4"/>
      <c r="BF55" s="4"/>
      <c r="BG55" s="4"/>
      <c r="BH55" s="4"/>
      <c r="BI55" s="4"/>
      <c r="BJ55" s="4"/>
      <c r="BK55" s="4"/>
      <c r="BL55" s="4"/>
      <c r="BM55" s="4"/>
      <c r="BN55" s="4"/>
      <c r="BO55" s="4"/>
      <c r="BP55" s="4"/>
      <c r="BQ55" s="4"/>
      <c r="BR55" s="4"/>
      <c r="BS55" s="4"/>
      <c r="BT55" s="4"/>
      <c r="BU55" s="4"/>
      <c r="BV55" s="4"/>
      <c r="BW55" s="4"/>
      <c r="BX55" s="4"/>
      <c r="BY55" s="4"/>
      <c r="BZ55" s="4"/>
      <c r="CA55" s="4"/>
      <c r="CB55" s="4"/>
      <c r="CC55" s="4"/>
      <c r="CD55" s="4"/>
      <c r="CE55" s="4"/>
      <c r="CF55" s="4"/>
      <c r="CG55" s="4"/>
      <c r="CH55" s="4"/>
      <c r="CI55" s="4"/>
      <c r="CJ55" s="4"/>
      <c r="CK55" s="4"/>
      <c r="CL55" s="4"/>
      <c r="CM55" s="4"/>
      <c r="CN55" s="4"/>
      <c r="CO55" s="4"/>
      <c r="CP55" s="4"/>
      <c r="CQ55" s="4"/>
      <c r="CR55" s="4"/>
      <c r="CS55" s="4"/>
      <c r="CT55" s="4"/>
      <c r="CU55" s="4"/>
      <c r="CV55" s="4"/>
      <c r="CW55" s="4"/>
      <c r="CX55" s="4"/>
      <c r="CY55" s="4"/>
      <c r="CZ55" s="4"/>
      <c r="DA55" s="4"/>
      <c r="DB55" s="4"/>
      <c r="DC55" s="4"/>
    </row>
    <row r="56" spans="1:107" s="39" customFormat="1" x14ac:dyDescent="0.35">
      <c r="A56" s="39">
        <v>2012</v>
      </c>
      <c r="B56" s="40">
        <v>2</v>
      </c>
      <c r="C56" s="39" t="s">
        <v>40</v>
      </c>
      <c r="D56" s="39" t="s">
        <v>394</v>
      </c>
      <c r="E56" s="41">
        <v>1</v>
      </c>
      <c r="F56" s="39" t="s">
        <v>361</v>
      </c>
      <c r="G56" s="39" t="s">
        <v>72</v>
      </c>
      <c r="H56" s="39">
        <v>2004</v>
      </c>
      <c r="I56" s="39">
        <v>2009</v>
      </c>
      <c r="J56" s="39">
        <v>6</v>
      </c>
      <c r="K56" s="41">
        <v>100</v>
      </c>
      <c r="L56" s="39" t="s">
        <v>250</v>
      </c>
      <c r="M56" s="39" t="s">
        <v>82</v>
      </c>
      <c r="N56" s="39" t="s">
        <v>110</v>
      </c>
      <c r="O56" s="42" t="s">
        <v>110</v>
      </c>
      <c r="P56" s="39" t="s">
        <v>110</v>
      </c>
      <c r="Q56" s="43">
        <v>2</v>
      </c>
      <c r="R56" s="4"/>
      <c r="S56" s="4"/>
      <c r="T56" s="4"/>
      <c r="U56" s="4"/>
      <c r="V56" s="4"/>
      <c r="W56" s="4"/>
      <c r="X56" s="4"/>
      <c r="Y56" s="4"/>
      <c r="Z56" s="4"/>
      <c r="AA56" s="4"/>
      <c r="AB56" s="4"/>
      <c r="AC56" s="4"/>
      <c r="AD56" s="4"/>
      <c r="AE56" s="4"/>
      <c r="AF56" s="4"/>
      <c r="AG56" s="4"/>
      <c r="AH56" s="4"/>
      <c r="AI56" s="4"/>
      <c r="AJ56" s="4"/>
      <c r="AK56" s="4"/>
      <c r="AL56" s="4"/>
      <c r="AM56" s="4"/>
      <c r="AN56" s="4"/>
      <c r="AO56" s="4"/>
      <c r="AP56" s="4"/>
      <c r="AQ56" s="4"/>
      <c r="AR56" s="4"/>
      <c r="AS56" s="4"/>
      <c r="AT56" s="4"/>
      <c r="AU56" s="4"/>
      <c r="AV56" s="4"/>
      <c r="AW56" s="4"/>
      <c r="AX56" s="4"/>
      <c r="AY56" s="4"/>
      <c r="AZ56" s="4"/>
      <c r="BA56" s="4"/>
      <c r="BB56" s="4"/>
      <c r="BC56" s="4"/>
      <c r="BD56" s="4"/>
      <c r="BE56" s="4"/>
      <c r="BF56" s="4"/>
      <c r="BG56" s="4"/>
      <c r="BH56" s="4"/>
      <c r="BI56" s="4"/>
      <c r="BJ56" s="4"/>
      <c r="BK56" s="4"/>
      <c r="BL56" s="4"/>
      <c r="BM56" s="4"/>
      <c r="BN56" s="4"/>
      <c r="BO56" s="4"/>
      <c r="BP56" s="4"/>
      <c r="BQ56" s="4"/>
      <c r="BR56" s="4"/>
      <c r="BS56" s="4"/>
      <c r="BT56" s="4"/>
      <c r="BU56" s="4"/>
      <c r="BV56" s="4"/>
      <c r="BW56" s="4"/>
      <c r="BX56" s="4"/>
      <c r="BY56" s="4"/>
      <c r="BZ56" s="4"/>
      <c r="CA56" s="4"/>
      <c r="CB56" s="4"/>
      <c r="CC56" s="4"/>
      <c r="CD56" s="4"/>
      <c r="CE56" s="4"/>
      <c r="CF56" s="4"/>
      <c r="CG56" s="4"/>
      <c r="CH56" s="4"/>
      <c r="CI56" s="4"/>
      <c r="CJ56" s="4"/>
      <c r="CK56" s="4"/>
      <c r="CL56" s="4"/>
      <c r="CM56" s="4"/>
      <c r="CN56" s="4"/>
      <c r="CO56" s="4"/>
      <c r="CP56" s="4"/>
      <c r="CQ56" s="4"/>
      <c r="CR56" s="4"/>
      <c r="CS56" s="4"/>
      <c r="CT56" s="4"/>
      <c r="CU56" s="4"/>
      <c r="CV56" s="4"/>
      <c r="CW56" s="4"/>
      <c r="CX56" s="4"/>
      <c r="CY56" s="4"/>
      <c r="CZ56" s="4"/>
      <c r="DA56" s="4"/>
      <c r="DB56" s="4"/>
      <c r="DC56" s="4"/>
    </row>
    <row r="57" spans="1:107" s="39" customFormat="1" x14ac:dyDescent="0.35">
      <c r="A57" s="39">
        <v>2020</v>
      </c>
      <c r="B57" s="40">
        <v>2</v>
      </c>
      <c r="C57" s="39" t="s">
        <v>52</v>
      </c>
      <c r="D57" s="39" t="s">
        <v>394</v>
      </c>
      <c r="E57" s="41">
        <v>1</v>
      </c>
      <c r="F57" s="39" t="s">
        <v>357</v>
      </c>
      <c r="G57" s="39" t="s">
        <v>110</v>
      </c>
      <c r="H57" s="39">
        <v>2006</v>
      </c>
      <c r="I57" s="39">
        <v>2019</v>
      </c>
      <c r="J57" s="39">
        <v>13</v>
      </c>
      <c r="K57" s="41">
        <v>50</v>
      </c>
      <c r="L57" s="39" t="s">
        <v>250</v>
      </c>
      <c r="M57" s="39" t="s">
        <v>60</v>
      </c>
      <c r="N57" s="39" t="s">
        <v>250</v>
      </c>
      <c r="O57" s="42" t="s">
        <v>250</v>
      </c>
      <c r="P57" s="39" t="s">
        <v>250</v>
      </c>
      <c r="Q57" s="43">
        <v>2</v>
      </c>
      <c r="R57" s="4"/>
      <c r="S57" s="4"/>
      <c r="T57" s="4"/>
      <c r="U57" s="4"/>
      <c r="V57" s="4"/>
      <c r="W57" s="4"/>
      <c r="X57" s="4"/>
      <c r="Y57" s="4"/>
      <c r="Z57" s="4"/>
      <c r="AA57" s="4"/>
      <c r="AB57" s="4"/>
      <c r="AC57" s="4"/>
      <c r="AD57" s="4"/>
      <c r="AE57" s="4"/>
      <c r="AF57" s="4"/>
      <c r="AG57" s="4"/>
      <c r="AH57" s="4"/>
      <c r="AI57" s="4"/>
      <c r="AJ57" s="4"/>
      <c r="AK57" s="4"/>
      <c r="AL57" s="4"/>
      <c r="AM57" s="4"/>
      <c r="AN57" s="4"/>
      <c r="AO57" s="4"/>
      <c r="AP57" s="4"/>
      <c r="AQ57" s="4"/>
      <c r="AR57" s="4"/>
      <c r="AS57" s="4"/>
      <c r="AT57" s="4"/>
      <c r="AU57" s="4"/>
      <c r="AV57" s="4"/>
      <c r="AW57" s="4"/>
      <c r="AX57" s="4"/>
      <c r="AY57" s="4"/>
      <c r="AZ57" s="4"/>
      <c r="BA57" s="4"/>
      <c r="BB57" s="4"/>
      <c r="BC57" s="4"/>
      <c r="BD57" s="4"/>
      <c r="BE57" s="4"/>
      <c r="BF57" s="4"/>
      <c r="BG57" s="4"/>
      <c r="BH57" s="4"/>
      <c r="BI57" s="4"/>
      <c r="BJ57" s="4"/>
      <c r="BK57" s="4"/>
      <c r="BL57" s="4"/>
      <c r="BM57" s="4"/>
      <c r="BN57" s="4"/>
      <c r="BO57" s="4"/>
      <c r="BP57" s="4"/>
      <c r="BQ57" s="4"/>
      <c r="BR57" s="4"/>
      <c r="BS57" s="4"/>
      <c r="BT57" s="4"/>
      <c r="BU57" s="4"/>
      <c r="BV57" s="4"/>
      <c r="BW57" s="4"/>
      <c r="BX57" s="4"/>
      <c r="BY57" s="4"/>
      <c r="BZ57" s="4"/>
      <c r="CA57" s="4"/>
      <c r="CB57" s="4"/>
      <c r="CC57" s="4"/>
      <c r="CD57" s="4"/>
      <c r="CE57" s="4"/>
      <c r="CF57" s="4"/>
      <c r="CG57" s="4"/>
      <c r="CH57" s="4"/>
      <c r="CI57" s="4"/>
      <c r="CJ57" s="4"/>
      <c r="CK57" s="4"/>
      <c r="CL57" s="4"/>
      <c r="CM57" s="4"/>
      <c r="CN57" s="4"/>
      <c r="CO57" s="4"/>
      <c r="CP57" s="4"/>
      <c r="CQ57" s="4"/>
      <c r="CR57" s="4"/>
      <c r="CS57" s="4"/>
      <c r="CT57" s="4"/>
      <c r="CU57" s="4"/>
      <c r="CV57" s="4"/>
      <c r="CW57" s="4"/>
      <c r="CX57" s="4"/>
      <c r="CY57" s="4"/>
      <c r="CZ57" s="4"/>
      <c r="DA57" s="4"/>
      <c r="DB57" s="4"/>
      <c r="DC57" s="4"/>
    </row>
    <row r="58" spans="1:107" s="39" customFormat="1" x14ac:dyDescent="0.35">
      <c r="A58" s="39">
        <v>2020</v>
      </c>
      <c r="B58" s="40">
        <v>2</v>
      </c>
      <c r="C58" s="39" t="s">
        <v>52</v>
      </c>
      <c r="D58" s="39" t="s">
        <v>394</v>
      </c>
      <c r="E58" s="41">
        <v>1</v>
      </c>
      <c r="F58" s="39" t="s">
        <v>358</v>
      </c>
      <c r="G58" s="39" t="s">
        <v>110</v>
      </c>
      <c r="H58" s="39">
        <v>2006</v>
      </c>
      <c r="I58" s="39">
        <v>2019</v>
      </c>
      <c r="J58" s="39">
        <v>13</v>
      </c>
      <c r="K58" s="41">
        <v>50</v>
      </c>
      <c r="L58" s="39" t="s">
        <v>250</v>
      </c>
      <c r="M58" s="39" t="s">
        <v>60</v>
      </c>
      <c r="N58" s="39" t="s">
        <v>250</v>
      </c>
      <c r="O58" s="42" t="s">
        <v>250</v>
      </c>
      <c r="P58" s="39" t="s">
        <v>250</v>
      </c>
      <c r="Q58" s="43">
        <v>2</v>
      </c>
      <c r="R58" s="4"/>
      <c r="S58" s="4"/>
      <c r="T58" s="4"/>
      <c r="U58" s="4"/>
      <c r="V58" s="4"/>
      <c r="W58" s="4"/>
      <c r="X58" s="4"/>
      <c r="Y58" s="4"/>
      <c r="Z58" s="4"/>
      <c r="AA58" s="4"/>
      <c r="AB58" s="4"/>
      <c r="AC58" s="4"/>
      <c r="AD58" s="4"/>
      <c r="AE58" s="4"/>
      <c r="AF58" s="4"/>
      <c r="AG58" s="4"/>
      <c r="AH58" s="4"/>
      <c r="AI58" s="4"/>
      <c r="AJ58" s="4"/>
      <c r="AK58" s="4"/>
      <c r="AL58" s="4"/>
      <c r="AM58" s="4"/>
      <c r="AN58" s="4"/>
      <c r="AO58" s="4"/>
      <c r="AP58" s="4"/>
      <c r="AQ58" s="4"/>
      <c r="AR58" s="4"/>
      <c r="AS58" s="4"/>
      <c r="AT58" s="4"/>
      <c r="AU58" s="4"/>
      <c r="AV58" s="4"/>
      <c r="AW58" s="4"/>
      <c r="AX58" s="4"/>
      <c r="AY58" s="4"/>
      <c r="AZ58" s="4"/>
      <c r="BA58" s="4"/>
      <c r="BB58" s="4"/>
      <c r="BC58" s="4"/>
      <c r="BD58" s="4"/>
      <c r="BE58" s="4"/>
      <c r="BF58" s="4"/>
      <c r="BG58" s="4"/>
      <c r="BH58" s="4"/>
      <c r="BI58" s="4"/>
      <c r="BJ58" s="4"/>
      <c r="BK58" s="4"/>
      <c r="BL58" s="4"/>
      <c r="BM58" s="4"/>
      <c r="BN58" s="4"/>
      <c r="BO58" s="4"/>
      <c r="BP58" s="4"/>
      <c r="BQ58" s="4"/>
      <c r="BR58" s="4"/>
      <c r="BS58" s="4"/>
      <c r="BT58" s="4"/>
      <c r="BU58" s="4"/>
      <c r="BV58" s="4"/>
      <c r="BW58" s="4"/>
      <c r="BX58" s="4"/>
      <c r="BY58" s="4"/>
      <c r="BZ58" s="4"/>
      <c r="CA58" s="4"/>
      <c r="CB58" s="4"/>
      <c r="CC58" s="4"/>
      <c r="CD58" s="4"/>
      <c r="CE58" s="4"/>
      <c r="CF58" s="4"/>
      <c r="CG58" s="4"/>
      <c r="CH58" s="4"/>
      <c r="CI58" s="4"/>
      <c r="CJ58" s="4"/>
      <c r="CK58" s="4"/>
      <c r="CL58" s="4"/>
      <c r="CM58" s="4"/>
      <c r="CN58" s="4"/>
      <c r="CO58" s="4"/>
      <c r="CP58" s="4"/>
      <c r="CQ58" s="4"/>
      <c r="CR58" s="4"/>
      <c r="CS58" s="4"/>
      <c r="CT58" s="4"/>
      <c r="CU58" s="4"/>
      <c r="CV58" s="4"/>
      <c r="CW58" s="4"/>
      <c r="CX58" s="4"/>
      <c r="CY58" s="4"/>
      <c r="CZ58" s="4"/>
      <c r="DA58" s="4"/>
      <c r="DB58" s="4"/>
      <c r="DC58" s="4"/>
    </row>
    <row r="59" spans="1:107" x14ac:dyDescent="0.35">
      <c r="A59" s="39">
        <v>2000</v>
      </c>
      <c r="B59" s="40">
        <v>2</v>
      </c>
      <c r="C59" s="39" t="s">
        <v>22</v>
      </c>
      <c r="D59" s="39" t="s">
        <v>100</v>
      </c>
      <c r="E59" s="41">
        <v>1</v>
      </c>
      <c r="F59" s="39" t="s">
        <v>95</v>
      </c>
      <c r="G59" s="39" t="s">
        <v>96</v>
      </c>
      <c r="H59" s="39">
        <v>1997</v>
      </c>
      <c r="I59" s="39">
        <v>1998</v>
      </c>
      <c r="J59" s="39">
        <v>2</v>
      </c>
      <c r="K59" s="41">
        <f>100-43.8</f>
        <v>56.2</v>
      </c>
      <c r="L59" s="41">
        <f>((15-8.5)/15)*100</f>
        <v>43.333333333333336</v>
      </c>
      <c r="M59" s="39" t="s">
        <v>97</v>
      </c>
      <c r="N59" s="39" t="s">
        <v>101</v>
      </c>
      <c r="O59" s="42">
        <v>1</v>
      </c>
      <c r="P59" s="39">
        <v>1</v>
      </c>
      <c r="Q59" s="43">
        <v>2</v>
      </c>
    </row>
    <row r="60" spans="1:107" x14ac:dyDescent="0.35">
      <c r="A60" s="39">
        <v>2000</v>
      </c>
      <c r="B60" s="40">
        <v>2</v>
      </c>
      <c r="C60" s="39" t="s">
        <v>22</v>
      </c>
      <c r="D60" s="39" t="s">
        <v>100</v>
      </c>
      <c r="E60" s="41">
        <v>1</v>
      </c>
      <c r="F60" s="39" t="s">
        <v>95</v>
      </c>
      <c r="G60" s="39" t="s">
        <v>96</v>
      </c>
      <c r="H60" s="39">
        <v>1997</v>
      </c>
      <c r="I60" s="39">
        <v>1998</v>
      </c>
      <c r="J60" s="39">
        <v>1</v>
      </c>
      <c r="K60" s="41">
        <f>100-0.4</f>
        <v>99.6</v>
      </c>
      <c r="L60" s="41">
        <f>+((18-10)/18)*100</f>
        <v>44.444444444444443</v>
      </c>
      <c r="M60" s="39" t="s">
        <v>97</v>
      </c>
      <c r="N60" s="39" t="s">
        <v>102</v>
      </c>
      <c r="O60" s="42">
        <v>2</v>
      </c>
      <c r="P60" s="39">
        <v>3</v>
      </c>
      <c r="Q60" s="43">
        <v>2</v>
      </c>
    </row>
    <row r="61" spans="1:107" x14ac:dyDescent="0.35">
      <c r="A61" s="4">
        <v>2016</v>
      </c>
      <c r="B61" s="10">
        <v>2</v>
      </c>
      <c r="C61" s="4" t="s">
        <v>44</v>
      </c>
      <c r="D61" s="4" t="s">
        <v>204</v>
      </c>
      <c r="E61" s="7">
        <v>1</v>
      </c>
      <c r="F61" s="4" t="s">
        <v>200</v>
      </c>
      <c r="G61" s="4" t="s">
        <v>201</v>
      </c>
      <c r="H61" s="4">
        <v>1976</v>
      </c>
      <c r="I61" s="4">
        <v>2012</v>
      </c>
      <c r="J61" s="4">
        <v>14</v>
      </c>
      <c r="K61" s="7" t="s">
        <v>250</v>
      </c>
      <c r="L61" s="4">
        <v>35.71</v>
      </c>
      <c r="M61" s="4" t="s">
        <v>82</v>
      </c>
      <c r="N61" s="4" t="s">
        <v>250</v>
      </c>
      <c r="O61" s="5" t="s">
        <v>250</v>
      </c>
      <c r="P61" s="4" t="s">
        <v>250</v>
      </c>
      <c r="Q61" s="6">
        <v>2</v>
      </c>
    </row>
    <row r="62" spans="1:107" x14ac:dyDescent="0.35">
      <c r="A62" s="4">
        <v>1979</v>
      </c>
      <c r="B62" s="10">
        <v>2</v>
      </c>
      <c r="C62" s="4" t="s">
        <v>19</v>
      </c>
      <c r="D62" s="4" t="s">
        <v>83</v>
      </c>
      <c r="E62" s="7">
        <v>3</v>
      </c>
      <c r="F62" s="4" t="s">
        <v>194</v>
      </c>
      <c r="G62" s="4" t="s">
        <v>84</v>
      </c>
      <c r="H62" s="4">
        <v>1978</v>
      </c>
      <c r="I62" s="4">
        <v>1978</v>
      </c>
      <c r="J62" s="4">
        <v>1</v>
      </c>
      <c r="K62" s="7">
        <v>55.56</v>
      </c>
      <c r="L62" s="7">
        <v>50</v>
      </c>
      <c r="M62" s="4" t="s">
        <v>82</v>
      </c>
      <c r="N62" s="4" t="s">
        <v>250</v>
      </c>
      <c r="O62" s="5" t="s">
        <v>250</v>
      </c>
      <c r="P62" s="4" t="s">
        <v>250</v>
      </c>
      <c r="Q62" s="6">
        <v>2</v>
      </c>
    </row>
    <row r="63" spans="1:107" x14ac:dyDescent="0.35">
      <c r="A63" s="4">
        <v>1981</v>
      </c>
      <c r="B63" s="10">
        <v>2</v>
      </c>
      <c r="C63" s="4" t="s">
        <v>20</v>
      </c>
      <c r="D63" s="4" t="s">
        <v>105</v>
      </c>
      <c r="E63" s="7">
        <v>3</v>
      </c>
      <c r="F63" s="4" t="s">
        <v>361</v>
      </c>
      <c r="G63" s="4" t="s">
        <v>77</v>
      </c>
      <c r="H63" s="4">
        <v>1977</v>
      </c>
      <c r="I63" s="4">
        <v>1979</v>
      </c>
      <c r="J63" s="4">
        <v>3</v>
      </c>
      <c r="K63" s="7">
        <v>98.96</v>
      </c>
      <c r="L63" s="4" t="s">
        <v>250</v>
      </c>
      <c r="M63" s="4" t="s">
        <v>64</v>
      </c>
      <c r="N63" s="4" t="s">
        <v>85</v>
      </c>
      <c r="O63" s="5">
        <v>1</v>
      </c>
      <c r="P63" s="4" t="s">
        <v>250</v>
      </c>
      <c r="Q63" s="6">
        <v>2</v>
      </c>
    </row>
    <row r="64" spans="1:107" x14ac:dyDescent="0.35">
      <c r="A64" s="4">
        <v>1981</v>
      </c>
      <c r="B64" s="10">
        <v>2</v>
      </c>
      <c r="C64" s="4" t="s">
        <v>20</v>
      </c>
      <c r="D64" s="4" t="s">
        <v>105</v>
      </c>
      <c r="E64" s="7">
        <v>3</v>
      </c>
      <c r="F64" s="4" t="s">
        <v>361</v>
      </c>
      <c r="G64" s="4" t="s">
        <v>77</v>
      </c>
      <c r="H64" s="4">
        <v>1977</v>
      </c>
      <c r="I64" s="4">
        <v>1979</v>
      </c>
      <c r="J64" s="4">
        <v>2</v>
      </c>
      <c r="K64" s="7">
        <v>98.95</v>
      </c>
      <c r="L64" s="7">
        <v>37.5</v>
      </c>
      <c r="M64" s="4" t="s">
        <v>64</v>
      </c>
      <c r="N64" s="4" t="s">
        <v>198</v>
      </c>
      <c r="O64" s="5">
        <v>3</v>
      </c>
      <c r="P64" s="4" t="s">
        <v>250</v>
      </c>
      <c r="Q64" s="6">
        <v>2</v>
      </c>
    </row>
    <row r="65" spans="1:107" s="44" customFormat="1" x14ac:dyDescent="0.35">
      <c r="A65" s="4">
        <v>1981</v>
      </c>
      <c r="B65" s="10">
        <v>2</v>
      </c>
      <c r="C65" s="4" t="s">
        <v>20</v>
      </c>
      <c r="D65" s="4" t="s">
        <v>105</v>
      </c>
      <c r="E65" s="7">
        <v>3</v>
      </c>
      <c r="F65" s="4" t="s">
        <v>361</v>
      </c>
      <c r="G65" s="4" t="s">
        <v>77</v>
      </c>
      <c r="H65" s="4">
        <v>1977</v>
      </c>
      <c r="I65" s="4">
        <v>1979</v>
      </c>
      <c r="J65" s="4">
        <v>2</v>
      </c>
      <c r="K65" s="7">
        <v>98.81</v>
      </c>
      <c r="L65" s="7">
        <v>37.5</v>
      </c>
      <c r="M65" s="4" t="s">
        <v>64</v>
      </c>
      <c r="N65" s="4" t="s">
        <v>78</v>
      </c>
      <c r="O65" s="5">
        <v>2</v>
      </c>
      <c r="P65" s="4" t="s">
        <v>250</v>
      </c>
      <c r="Q65" s="6">
        <v>2</v>
      </c>
      <c r="R65" s="4"/>
      <c r="S65" s="4"/>
      <c r="T65" s="4"/>
      <c r="U65" s="4"/>
      <c r="V65" s="4"/>
      <c r="W65" s="4"/>
      <c r="X65" s="4"/>
      <c r="Y65" s="4"/>
      <c r="Z65" s="4"/>
      <c r="AA65" s="4"/>
      <c r="AB65" s="4"/>
      <c r="AC65" s="4"/>
      <c r="AD65" s="4"/>
      <c r="AE65" s="4"/>
      <c r="AF65" s="4"/>
      <c r="AG65" s="4"/>
      <c r="AH65" s="4"/>
      <c r="AI65" s="4"/>
      <c r="AJ65" s="4"/>
      <c r="AK65" s="4"/>
      <c r="AL65" s="4"/>
      <c r="AM65" s="4"/>
      <c r="AN65" s="4"/>
      <c r="AO65" s="4"/>
      <c r="AP65" s="4"/>
      <c r="AQ65" s="4"/>
      <c r="AR65" s="4"/>
      <c r="AS65" s="4"/>
      <c r="AT65" s="4"/>
      <c r="AU65" s="4"/>
      <c r="AV65" s="4"/>
      <c r="AW65" s="4"/>
      <c r="AX65" s="4"/>
      <c r="AY65" s="4"/>
      <c r="AZ65" s="4"/>
      <c r="BA65" s="4"/>
      <c r="BB65" s="4"/>
      <c r="BC65" s="4"/>
      <c r="BD65" s="4"/>
      <c r="BE65" s="4"/>
      <c r="BF65" s="4"/>
      <c r="BG65" s="4"/>
      <c r="BH65" s="4"/>
      <c r="BI65" s="4"/>
      <c r="BJ65" s="4"/>
      <c r="BK65" s="4"/>
      <c r="BL65" s="4"/>
      <c r="BM65" s="4"/>
      <c r="BN65" s="4"/>
      <c r="BO65" s="4"/>
      <c r="BP65" s="4"/>
      <c r="BQ65" s="4"/>
      <c r="BR65" s="4"/>
      <c r="BS65" s="4"/>
      <c r="BT65" s="4"/>
      <c r="BU65" s="4"/>
      <c r="BV65" s="4"/>
      <c r="BW65" s="4"/>
      <c r="BX65" s="4"/>
      <c r="BY65" s="4"/>
      <c r="BZ65" s="4"/>
      <c r="CA65" s="4"/>
      <c r="CB65" s="4"/>
      <c r="CC65" s="4"/>
      <c r="CD65" s="4"/>
      <c r="CE65" s="4"/>
      <c r="CF65" s="4"/>
      <c r="CG65" s="4"/>
      <c r="CH65" s="4"/>
      <c r="CI65" s="4"/>
      <c r="CJ65" s="4"/>
      <c r="CK65" s="4"/>
      <c r="CL65" s="4"/>
      <c r="CM65" s="4"/>
      <c r="CN65" s="4"/>
      <c r="CO65" s="4"/>
      <c r="CP65" s="4"/>
      <c r="CQ65" s="4"/>
      <c r="CR65" s="4"/>
      <c r="CS65" s="4"/>
      <c r="CT65" s="4"/>
      <c r="CU65" s="4"/>
      <c r="CV65" s="4"/>
      <c r="CW65" s="4"/>
      <c r="CX65" s="4"/>
      <c r="CY65" s="4"/>
      <c r="CZ65" s="4"/>
      <c r="DA65" s="4"/>
      <c r="DB65" s="4"/>
      <c r="DC65" s="4"/>
    </row>
    <row r="66" spans="1:107" s="44" customFormat="1" x14ac:dyDescent="0.35">
      <c r="A66" s="4">
        <v>1981</v>
      </c>
      <c r="B66" s="10">
        <v>2</v>
      </c>
      <c r="C66" s="4" t="s">
        <v>20</v>
      </c>
      <c r="D66" s="4" t="s">
        <v>105</v>
      </c>
      <c r="E66" s="7">
        <v>3</v>
      </c>
      <c r="F66" s="4" t="s">
        <v>361</v>
      </c>
      <c r="G66" s="4" t="s">
        <v>77</v>
      </c>
      <c r="H66" s="4">
        <v>1977</v>
      </c>
      <c r="I66" s="4">
        <v>1979</v>
      </c>
      <c r="J66" s="4">
        <v>2</v>
      </c>
      <c r="K66" s="7">
        <v>99.52</v>
      </c>
      <c r="L66" s="7">
        <v>25</v>
      </c>
      <c r="M66" s="4" t="s">
        <v>64</v>
      </c>
      <c r="N66" s="4" t="s">
        <v>86</v>
      </c>
      <c r="O66" s="5">
        <v>1</v>
      </c>
      <c r="P66" s="4" t="s">
        <v>250</v>
      </c>
      <c r="Q66" s="6">
        <v>2</v>
      </c>
      <c r="R66" s="4"/>
      <c r="S66" s="4"/>
      <c r="T66" s="4"/>
      <c r="U66" s="4"/>
      <c r="V66" s="4"/>
      <c r="W66" s="4"/>
      <c r="X66" s="4"/>
      <c r="Y66" s="4"/>
      <c r="Z66" s="4"/>
      <c r="AA66" s="4"/>
      <c r="AB66" s="4"/>
      <c r="AC66" s="4"/>
      <c r="AD66" s="4"/>
      <c r="AE66" s="4"/>
      <c r="AF66" s="4"/>
      <c r="AG66" s="4"/>
      <c r="AH66" s="4"/>
      <c r="AI66" s="4"/>
      <c r="AJ66" s="4"/>
      <c r="AK66" s="4"/>
      <c r="AL66" s="4"/>
      <c r="AM66" s="4"/>
      <c r="AN66" s="4"/>
      <c r="AO66" s="4"/>
      <c r="AP66" s="4"/>
      <c r="AQ66" s="4"/>
      <c r="AR66" s="4"/>
      <c r="AS66" s="4"/>
      <c r="AT66" s="4"/>
      <c r="AU66" s="4"/>
      <c r="AV66" s="4"/>
      <c r="AW66" s="4"/>
      <c r="AX66" s="4"/>
      <c r="AY66" s="4"/>
      <c r="AZ66" s="4"/>
      <c r="BA66" s="4"/>
      <c r="BB66" s="4"/>
      <c r="BC66" s="4"/>
      <c r="BD66" s="4"/>
      <c r="BE66" s="4"/>
      <c r="BF66" s="4"/>
      <c r="BG66" s="4"/>
      <c r="BH66" s="4"/>
      <c r="BI66" s="4"/>
      <c r="BJ66" s="4"/>
      <c r="BK66" s="4"/>
      <c r="BL66" s="4"/>
      <c r="BM66" s="4"/>
      <c r="BN66" s="4"/>
      <c r="BO66" s="4"/>
      <c r="BP66" s="4"/>
      <c r="BQ66" s="4"/>
      <c r="BR66" s="4"/>
      <c r="BS66" s="4"/>
      <c r="BT66" s="4"/>
      <c r="BU66" s="4"/>
      <c r="BV66" s="4"/>
      <c r="BW66" s="4"/>
      <c r="BX66" s="4"/>
      <c r="BY66" s="4"/>
      <c r="BZ66" s="4"/>
      <c r="CA66" s="4"/>
      <c r="CB66" s="4"/>
      <c r="CC66" s="4"/>
      <c r="CD66" s="4"/>
      <c r="CE66" s="4"/>
      <c r="CF66" s="4"/>
      <c r="CG66" s="4"/>
      <c r="CH66" s="4"/>
      <c r="CI66" s="4"/>
      <c r="CJ66" s="4"/>
      <c r="CK66" s="4"/>
      <c r="CL66" s="4"/>
      <c r="CM66" s="4"/>
      <c r="CN66" s="4"/>
      <c r="CO66" s="4"/>
      <c r="CP66" s="4"/>
      <c r="CQ66" s="4"/>
      <c r="CR66" s="4"/>
      <c r="CS66" s="4"/>
      <c r="CT66" s="4"/>
      <c r="CU66" s="4"/>
      <c r="CV66" s="4"/>
      <c r="CW66" s="4"/>
      <c r="CX66" s="4"/>
      <c r="CY66" s="4"/>
      <c r="CZ66" s="4"/>
      <c r="DA66" s="4"/>
      <c r="DB66" s="4"/>
      <c r="DC66" s="4"/>
    </row>
    <row r="67" spans="1:107" s="44" customFormat="1" x14ac:dyDescent="0.35">
      <c r="A67" s="4">
        <v>1984</v>
      </c>
      <c r="B67" s="10">
        <v>2</v>
      </c>
      <c r="C67" s="4" t="s">
        <v>21</v>
      </c>
      <c r="D67" s="4" t="s">
        <v>105</v>
      </c>
      <c r="E67" s="7">
        <v>1</v>
      </c>
      <c r="F67" s="4" t="s">
        <v>361</v>
      </c>
      <c r="G67" s="4" t="s">
        <v>77</v>
      </c>
      <c r="H67" s="4">
        <v>1975</v>
      </c>
      <c r="I67" s="4">
        <v>1981</v>
      </c>
      <c r="J67" s="4">
        <v>4</v>
      </c>
      <c r="K67" s="7" t="s">
        <v>250</v>
      </c>
      <c r="L67" s="7">
        <f>((7.8-7.6)/7.8)*100</f>
        <v>2.5641025641025665</v>
      </c>
      <c r="M67" s="4" t="s">
        <v>64</v>
      </c>
      <c r="N67" s="4" t="s">
        <v>250</v>
      </c>
      <c r="O67" s="5" t="s">
        <v>250</v>
      </c>
      <c r="P67" s="4" t="s">
        <v>250</v>
      </c>
      <c r="Q67" s="6">
        <v>1</v>
      </c>
      <c r="R67" s="4"/>
      <c r="S67" s="4"/>
      <c r="T67" s="4"/>
      <c r="U67" s="4"/>
      <c r="V67" s="4"/>
      <c r="W67" s="4"/>
      <c r="X67" s="4"/>
      <c r="Y67" s="4"/>
      <c r="Z67" s="4"/>
      <c r="AA67" s="4"/>
      <c r="AB67" s="4"/>
      <c r="AC67" s="4"/>
      <c r="AD67" s="4"/>
      <c r="AE67" s="4"/>
      <c r="AF67" s="4"/>
      <c r="AG67" s="4"/>
      <c r="AH67" s="4"/>
      <c r="AI67" s="4"/>
      <c r="AJ67" s="4"/>
      <c r="AK67" s="4"/>
      <c r="AL67" s="4"/>
      <c r="AM67" s="4"/>
      <c r="AN67" s="4"/>
      <c r="AO67" s="4"/>
      <c r="AP67" s="4"/>
      <c r="AQ67" s="4"/>
      <c r="AR67" s="4"/>
      <c r="AS67" s="4"/>
      <c r="AT67" s="4"/>
      <c r="AU67" s="4"/>
      <c r="AV67" s="4"/>
      <c r="AW67" s="4"/>
      <c r="AX67" s="4"/>
      <c r="AY67" s="4"/>
      <c r="AZ67" s="4"/>
      <c r="BA67" s="4"/>
      <c r="BB67" s="4"/>
      <c r="BC67" s="4"/>
      <c r="BD67" s="4"/>
      <c r="BE67" s="4"/>
      <c r="BF67" s="4"/>
      <c r="BG67" s="4"/>
      <c r="BH67" s="4"/>
      <c r="BI67" s="4"/>
      <c r="BJ67" s="4"/>
      <c r="BK67" s="4"/>
      <c r="BL67" s="4"/>
      <c r="BM67" s="4"/>
      <c r="BN67" s="4"/>
      <c r="BO67" s="4"/>
      <c r="BP67" s="4"/>
      <c r="BQ67" s="4"/>
      <c r="BR67" s="4"/>
      <c r="BS67" s="4"/>
      <c r="BT67" s="4"/>
      <c r="BU67" s="4"/>
      <c r="BV67" s="4"/>
      <c r="BW67" s="4"/>
      <c r="BX67" s="4"/>
      <c r="BY67" s="4"/>
      <c r="BZ67" s="4"/>
      <c r="CA67" s="4"/>
      <c r="CB67" s="4"/>
      <c r="CC67" s="4"/>
      <c r="CD67" s="4"/>
      <c r="CE67" s="4"/>
      <c r="CF67" s="4"/>
      <c r="CG67" s="4"/>
      <c r="CH67" s="4"/>
      <c r="CI67" s="4"/>
      <c r="CJ67" s="4"/>
      <c r="CK67" s="4"/>
      <c r="CL67" s="4"/>
      <c r="CM67" s="4"/>
      <c r="CN67" s="4"/>
      <c r="CO67" s="4"/>
      <c r="CP67" s="4"/>
      <c r="CQ67" s="4"/>
      <c r="CR67" s="4"/>
      <c r="CS67" s="4"/>
      <c r="CT67" s="4"/>
      <c r="CU67" s="4"/>
      <c r="CV67" s="4"/>
      <c r="CW67" s="4"/>
      <c r="CX67" s="4"/>
      <c r="CY67" s="4"/>
      <c r="CZ67" s="4"/>
      <c r="DA67" s="4"/>
      <c r="DB67" s="4"/>
      <c r="DC67" s="4"/>
    </row>
    <row r="68" spans="1:107" s="44" customFormat="1" x14ac:dyDescent="0.35">
      <c r="A68" s="44">
        <v>1962</v>
      </c>
      <c r="B68" s="45">
        <v>1</v>
      </c>
      <c r="C68" s="44" t="s">
        <v>13</v>
      </c>
      <c r="D68" s="44" t="s">
        <v>106</v>
      </c>
      <c r="E68" s="46">
        <v>1</v>
      </c>
      <c r="F68" s="44" t="s">
        <v>361</v>
      </c>
      <c r="G68" s="44" t="s">
        <v>66</v>
      </c>
      <c r="H68" s="44">
        <v>1959</v>
      </c>
      <c r="I68" s="44">
        <v>1959</v>
      </c>
      <c r="J68" s="44">
        <v>1</v>
      </c>
      <c r="K68" s="46">
        <v>89</v>
      </c>
      <c r="L68" s="44" t="s">
        <v>250</v>
      </c>
      <c r="M68" s="44" t="s">
        <v>64</v>
      </c>
      <c r="N68" s="44" t="s">
        <v>250</v>
      </c>
      <c r="O68" s="47" t="s">
        <v>250</v>
      </c>
      <c r="P68" s="44" t="s">
        <v>250</v>
      </c>
      <c r="Q68" s="48">
        <v>2</v>
      </c>
      <c r="R68" s="4"/>
      <c r="S68" s="4"/>
      <c r="T68" s="4"/>
      <c r="U68" s="4"/>
      <c r="V68" s="4"/>
      <c r="W68" s="4"/>
      <c r="X68" s="4"/>
      <c r="Y68" s="4"/>
      <c r="Z68" s="4"/>
      <c r="AA68" s="4"/>
      <c r="AB68" s="4"/>
      <c r="AC68" s="4"/>
      <c r="AD68" s="4"/>
      <c r="AE68" s="4"/>
      <c r="AF68" s="4"/>
      <c r="AG68" s="4"/>
      <c r="AH68" s="4"/>
      <c r="AI68" s="4"/>
      <c r="AJ68" s="4"/>
      <c r="AK68" s="4"/>
      <c r="AL68" s="4"/>
      <c r="AM68" s="4"/>
      <c r="AN68" s="4"/>
      <c r="AO68" s="4"/>
      <c r="AP68" s="4"/>
      <c r="AQ68" s="4"/>
      <c r="AR68" s="4"/>
      <c r="AS68" s="4"/>
      <c r="AT68" s="4"/>
      <c r="AU68" s="4"/>
      <c r="AV68" s="4"/>
      <c r="AW68" s="4"/>
      <c r="AX68" s="4"/>
      <c r="AY68" s="4"/>
      <c r="AZ68" s="4"/>
      <c r="BA68" s="4"/>
      <c r="BB68" s="4"/>
      <c r="BC68" s="4"/>
      <c r="BD68" s="4"/>
      <c r="BE68" s="4"/>
      <c r="BF68" s="4"/>
      <c r="BG68" s="4"/>
      <c r="BH68" s="4"/>
      <c r="BI68" s="4"/>
      <c r="BJ68" s="4"/>
      <c r="BK68" s="4"/>
      <c r="BL68" s="4"/>
      <c r="BM68" s="4"/>
      <c r="BN68" s="4"/>
      <c r="BO68" s="4"/>
      <c r="BP68" s="4"/>
      <c r="BQ68" s="4"/>
      <c r="BR68" s="4"/>
      <c r="BS68" s="4"/>
      <c r="BT68" s="4"/>
      <c r="BU68" s="4"/>
      <c r="BV68" s="4"/>
      <c r="BW68" s="4"/>
      <c r="BX68" s="4"/>
      <c r="BY68" s="4"/>
      <c r="BZ68" s="4"/>
      <c r="CA68" s="4"/>
      <c r="CB68" s="4"/>
      <c r="CC68" s="4"/>
      <c r="CD68" s="4"/>
      <c r="CE68" s="4"/>
      <c r="CF68" s="4"/>
      <c r="CG68" s="4"/>
      <c r="CH68" s="4"/>
      <c r="CI68" s="4"/>
      <c r="CJ68" s="4"/>
      <c r="CK68" s="4"/>
      <c r="CL68" s="4"/>
      <c r="CM68" s="4"/>
      <c r="CN68" s="4"/>
      <c r="CO68" s="4"/>
      <c r="CP68" s="4"/>
      <c r="CQ68" s="4"/>
      <c r="CR68" s="4"/>
      <c r="CS68" s="4"/>
      <c r="CT68" s="4"/>
      <c r="CU68" s="4"/>
      <c r="CV68" s="4"/>
      <c r="CW68" s="4"/>
      <c r="CX68" s="4"/>
      <c r="CY68" s="4"/>
      <c r="CZ68" s="4"/>
      <c r="DA68" s="4"/>
      <c r="DB68" s="4"/>
      <c r="DC68" s="4"/>
    </row>
    <row r="69" spans="1:107" s="44" customFormat="1" x14ac:dyDescent="0.35">
      <c r="A69" s="44">
        <v>1962</v>
      </c>
      <c r="B69" s="45">
        <v>1</v>
      </c>
      <c r="C69" s="44" t="s">
        <v>13</v>
      </c>
      <c r="D69" s="44" t="s">
        <v>106</v>
      </c>
      <c r="E69" s="46">
        <v>1</v>
      </c>
      <c r="F69" s="44" t="s">
        <v>361</v>
      </c>
      <c r="G69" s="44" t="s">
        <v>66</v>
      </c>
      <c r="H69" s="44">
        <v>1960</v>
      </c>
      <c r="I69" s="44">
        <v>1960</v>
      </c>
      <c r="J69" s="44">
        <v>1</v>
      </c>
      <c r="K69" s="46">
        <f>0.625*100</f>
        <v>62.5</v>
      </c>
      <c r="L69" s="44" t="s">
        <v>250</v>
      </c>
      <c r="M69" s="44" t="s">
        <v>64</v>
      </c>
      <c r="N69" s="44" t="s">
        <v>250</v>
      </c>
      <c r="O69" s="47" t="s">
        <v>250</v>
      </c>
      <c r="P69" s="44" t="s">
        <v>250</v>
      </c>
      <c r="Q69" s="48">
        <v>2</v>
      </c>
      <c r="R69" s="4"/>
      <c r="S69" s="4"/>
      <c r="T69" s="4"/>
      <c r="U69" s="4"/>
      <c r="V69" s="4"/>
      <c r="W69" s="4"/>
      <c r="X69" s="4"/>
      <c r="Y69" s="4"/>
      <c r="Z69" s="4"/>
      <c r="AA69" s="4"/>
      <c r="AB69" s="4"/>
      <c r="AC69" s="4"/>
      <c r="AD69" s="4"/>
      <c r="AE69" s="4"/>
      <c r="AF69" s="4"/>
      <c r="AG69" s="4"/>
      <c r="AH69" s="4"/>
      <c r="AI69" s="4"/>
      <c r="AJ69" s="4"/>
      <c r="AK69" s="4"/>
      <c r="AL69" s="4"/>
      <c r="AM69" s="4"/>
      <c r="AN69" s="4"/>
      <c r="AO69" s="4"/>
      <c r="AP69" s="4"/>
      <c r="AQ69" s="4"/>
      <c r="AR69" s="4"/>
      <c r="AS69" s="4"/>
      <c r="AT69" s="4"/>
      <c r="AU69" s="4"/>
      <c r="AV69" s="4"/>
      <c r="AW69" s="4"/>
      <c r="AX69" s="4"/>
      <c r="AY69" s="4"/>
      <c r="AZ69" s="4"/>
      <c r="BA69" s="4"/>
      <c r="BB69" s="4"/>
      <c r="BC69" s="4"/>
      <c r="BD69" s="4"/>
      <c r="BE69" s="4"/>
      <c r="BF69" s="4"/>
      <c r="BG69" s="4"/>
      <c r="BH69" s="4"/>
      <c r="BI69" s="4"/>
      <c r="BJ69" s="4"/>
      <c r="BK69" s="4"/>
      <c r="BL69" s="4"/>
      <c r="BM69" s="4"/>
      <c r="BN69" s="4"/>
      <c r="BO69" s="4"/>
      <c r="BP69" s="4"/>
      <c r="BQ69" s="4"/>
      <c r="BR69" s="4"/>
      <c r="BS69" s="4"/>
      <c r="BT69" s="4"/>
      <c r="BU69" s="4"/>
      <c r="BV69" s="4"/>
      <c r="BW69" s="4"/>
      <c r="BX69" s="4"/>
      <c r="BY69" s="4"/>
      <c r="BZ69" s="4"/>
      <c r="CA69" s="4"/>
      <c r="CB69" s="4"/>
      <c r="CC69" s="4"/>
      <c r="CD69" s="4"/>
      <c r="CE69" s="4"/>
      <c r="CF69" s="4"/>
      <c r="CG69" s="4"/>
      <c r="CH69" s="4"/>
      <c r="CI69" s="4"/>
      <c r="CJ69" s="4"/>
      <c r="CK69" s="4"/>
      <c r="CL69" s="4"/>
      <c r="CM69" s="4"/>
      <c r="CN69" s="4"/>
      <c r="CO69" s="4"/>
      <c r="CP69" s="4"/>
      <c r="CQ69" s="4"/>
      <c r="CR69" s="4"/>
      <c r="CS69" s="4"/>
      <c r="CT69" s="4"/>
      <c r="CU69" s="4"/>
      <c r="CV69" s="4"/>
      <c r="CW69" s="4"/>
      <c r="CX69" s="4"/>
      <c r="CY69" s="4"/>
      <c r="CZ69" s="4"/>
      <c r="DA69" s="4"/>
      <c r="DB69" s="4"/>
      <c r="DC69" s="4"/>
    </row>
    <row r="70" spans="1:107" x14ac:dyDescent="0.35">
      <c r="A70" s="44">
        <v>2000</v>
      </c>
      <c r="B70" s="45">
        <v>1</v>
      </c>
      <c r="C70" s="44" t="s">
        <v>23</v>
      </c>
      <c r="D70" s="44" t="s">
        <v>106</v>
      </c>
      <c r="E70" s="46">
        <v>1</v>
      </c>
      <c r="F70" s="44" t="s">
        <v>108</v>
      </c>
      <c r="G70" s="44" t="s">
        <v>109</v>
      </c>
      <c r="H70" s="44">
        <v>1991</v>
      </c>
      <c r="I70" s="44">
        <v>2000</v>
      </c>
      <c r="J70" s="44">
        <v>9</v>
      </c>
      <c r="K70" s="46">
        <v>44.4</v>
      </c>
      <c r="L70" s="44" t="s">
        <v>250</v>
      </c>
      <c r="M70" s="44" t="s">
        <v>114</v>
      </c>
      <c r="N70" s="44" t="s">
        <v>112</v>
      </c>
      <c r="O70" s="47">
        <v>1</v>
      </c>
      <c r="P70" s="44" t="s">
        <v>250</v>
      </c>
      <c r="Q70" s="48">
        <v>2</v>
      </c>
    </row>
    <row r="71" spans="1:107" x14ac:dyDescent="0.35">
      <c r="A71" s="44">
        <v>2012</v>
      </c>
      <c r="B71" s="45">
        <v>1</v>
      </c>
      <c r="C71" s="44" t="s">
        <v>169</v>
      </c>
      <c r="D71" s="44" t="s">
        <v>106</v>
      </c>
      <c r="E71" s="46">
        <v>1</v>
      </c>
      <c r="F71" s="44" t="s">
        <v>108</v>
      </c>
      <c r="G71" s="44" t="s">
        <v>170</v>
      </c>
      <c r="H71" s="44">
        <v>2006</v>
      </c>
      <c r="I71" s="44">
        <v>2011</v>
      </c>
      <c r="J71" s="44">
        <v>5</v>
      </c>
      <c r="K71" s="46">
        <v>0</v>
      </c>
      <c r="L71" s="44" t="s">
        <v>250</v>
      </c>
      <c r="M71" s="44" t="s">
        <v>64</v>
      </c>
      <c r="N71" s="44" t="s">
        <v>110</v>
      </c>
      <c r="O71" s="47" t="s">
        <v>110</v>
      </c>
      <c r="P71" s="44" t="s">
        <v>110</v>
      </c>
      <c r="Q71" s="48">
        <v>2</v>
      </c>
    </row>
    <row r="72" spans="1:107" x14ac:dyDescent="0.35">
      <c r="A72" s="44">
        <v>2016</v>
      </c>
      <c r="B72" s="45">
        <v>1</v>
      </c>
      <c r="C72" s="44" t="s">
        <v>44</v>
      </c>
      <c r="D72" s="44" t="s">
        <v>106</v>
      </c>
      <c r="E72" s="46">
        <v>1</v>
      </c>
      <c r="F72" s="44" t="s">
        <v>200</v>
      </c>
      <c r="G72" s="44" t="s">
        <v>201</v>
      </c>
      <c r="H72" s="44">
        <v>1976</v>
      </c>
      <c r="I72" s="44">
        <v>2012</v>
      </c>
      <c r="J72" s="44">
        <v>14</v>
      </c>
      <c r="K72" s="46" t="s">
        <v>250</v>
      </c>
      <c r="L72" s="44">
        <v>42.86</v>
      </c>
      <c r="M72" s="44" t="s">
        <v>82</v>
      </c>
      <c r="N72" s="44" t="s">
        <v>250</v>
      </c>
      <c r="O72" s="47" t="s">
        <v>250</v>
      </c>
      <c r="P72" s="44" t="s">
        <v>250</v>
      </c>
      <c r="Q72" s="48">
        <v>2</v>
      </c>
    </row>
    <row r="73" spans="1:107" s="39" customFormat="1" x14ac:dyDescent="0.35">
      <c r="A73" s="4">
        <v>2000</v>
      </c>
      <c r="B73" s="10">
        <v>1</v>
      </c>
      <c r="C73" s="4" t="s">
        <v>23</v>
      </c>
      <c r="D73" s="4" t="s">
        <v>62</v>
      </c>
      <c r="E73" s="7">
        <v>1</v>
      </c>
      <c r="F73" s="4" t="s">
        <v>108</v>
      </c>
      <c r="G73" s="4" t="s">
        <v>109</v>
      </c>
      <c r="H73" s="4">
        <v>1991</v>
      </c>
      <c r="I73" s="4">
        <v>2000</v>
      </c>
      <c r="J73" s="4">
        <v>9</v>
      </c>
      <c r="K73" s="7">
        <v>0</v>
      </c>
      <c r="L73" s="4" t="s">
        <v>250</v>
      </c>
      <c r="M73" s="4" t="s">
        <v>114</v>
      </c>
      <c r="N73" s="4" t="s">
        <v>113</v>
      </c>
      <c r="O73" s="5">
        <v>2</v>
      </c>
      <c r="P73" s="4" t="s">
        <v>250</v>
      </c>
      <c r="Q73" s="6">
        <v>2</v>
      </c>
      <c r="R73" s="4"/>
      <c r="S73" s="4"/>
      <c r="T73" s="4"/>
      <c r="U73" s="4"/>
      <c r="V73" s="4"/>
      <c r="W73" s="4"/>
      <c r="X73" s="4"/>
      <c r="Y73" s="4"/>
      <c r="Z73" s="4"/>
      <c r="AA73" s="4"/>
      <c r="AB73" s="4"/>
      <c r="AC73" s="4"/>
      <c r="AD73" s="4"/>
      <c r="AE73" s="4"/>
      <c r="AF73" s="4"/>
      <c r="AG73" s="4"/>
      <c r="AH73" s="4"/>
      <c r="AI73" s="4"/>
      <c r="AJ73" s="4"/>
      <c r="AK73" s="4"/>
      <c r="AL73" s="4"/>
      <c r="AM73" s="4"/>
      <c r="AN73" s="4"/>
      <c r="AO73" s="4"/>
      <c r="AP73" s="4"/>
      <c r="AQ73" s="4"/>
      <c r="AR73" s="4"/>
      <c r="AS73" s="4"/>
      <c r="AT73" s="4"/>
      <c r="AU73" s="4"/>
      <c r="AV73" s="4"/>
      <c r="AW73" s="4"/>
      <c r="AX73" s="4"/>
      <c r="AY73" s="4"/>
      <c r="AZ73" s="4"/>
      <c r="BA73" s="4"/>
      <c r="BB73" s="4"/>
      <c r="BC73" s="4"/>
      <c r="BD73" s="4"/>
      <c r="BE73" s="4"/>
      <c r="BF73" s="4"/>
      <c r="BG73" s="4"/>
      <c r="BH73" s="4"/>
      <c r="BI73" s="4"/>
      <c r="BJ73" s="4"/>
      <c r="BK73" s="4"/>
      <c r="BL73" s="4"/>
      <c r="BM73" s="4"/>
      <c r="BN73" s="4"/>
      <c r="BO73" s="4"/>
      <c r="BP73" s="4"/>
      <c r="BQ73" s="4"/>
      <c r="BR73" s="4"/>
      <c r="BS73" s="4"/>
      <c r="BT73" s="4"/>
      <c r="BU73" s="4"/>
      <c r="BV73" s="4"/>
      <c r="BW73" s="4"/>
      <c r="BX73" s="4"/>
      <c r="BY73" s="4"/>
      <c r="BZ73" s="4"/>
      <c r="CA73" s="4"/>
      <c r="CB73" s="4"/>
      <c r="CC73" s="4"/>
      <c r="CD73" s="4"/>
      <c r="CE73" s="4"/>
      <c r="CF73" s="4"/>
      <c r="CG73" s="4"/>
      <c r="CH73" s="4"/>
      <c r="CI73" s="4"/>
      <c r="CJ73" s="4"/>
      <c r="CK73" s="4"/>
      <c r="CL73" s="4"/>
      <c r="CM73" s="4"/>
      <c r="CN73" s="4"/>
      <c r="CO73" s="4"/>
      <c r="CP73" s="4"/>
      <c r="CQ73" s="4"/>
      <c r="CR73" s="4"/>
      <c r="CS73" s="4"/>
      <c r="CT73" s="4"/>
      <c r="CU73" s="4"/>
      <c r="CV73" s="4"/>
      <c r="CW73" s="4"/>
      <c r="CX73" s="4"/>
      <c r="CY73" s="4"/>
      <c r="CZ73" s="4"/>
      <c r="DA73" s="4"/>
      <c r="DB73" s="4"/>
      <c r="DC73" s="4"/>
    </row>
    <row r="74" spans="1:107" s="39" customFormat="1" x14ac:dyDescent="0.35">
      <c r="A74" s="4">
        <v>2007</v>
      </c>
      <c r="B74" s="10">
        <v>2</v>
      </c>
      <c r="C74" s="4" t="s">
        <v>34</v>
      </c>
      <c r="D74" s="4" t="s">
        <v>157</v>
      </c>
      <c r="E74" s="7">
        <v>1</v>
      </c>
      <c r="F74" s="4" t="s">
        <v>361</v>
      </c>
      <c r="G74" s="4" t="s">
        <v>160</v>
      </c>
      <c r="H74" s="4">
        <v>2001</v>
      </c>
      <c r="I74" s="4">
        <v>2004</v>
      </c>
      <c r="J74" s="4">
        <v>4</v>
      </c>
      <c r="K74" s="7">
        <v>75.5</v>
      </c>
      <c r="L74" s="4" t="s">
        <v>250</v>
      </c>
      <c r="M74" s="4" t="s">
        <v>82</v>
      </c>
      <c r="N74" s="4" t="s">
        <v>250</v>
      </c>
      <c r="O74" s="5" t="s">
        <v>250</v>
      </c>
      <c r="P74" s="4" t="s">
        <v>250</v>
      </c>
      <c r="Q74" s="6" t="s">
        <v>250</v>
      </c>
      <c r="R74" s="4"/>
      <c r="S74" s="4"/>
      <c r="T74" s="4"/>
      <c r="U74" s="4"/>
      <c r="V74" s="4"/>
      <c r="W74" s="4"/>
      <c r="X74" s="4"/>
      <c r="Y74" s="4"/>
      <c r="Z74" s="4"/>
      <c r="AA74" s="4"/>
      <c r="AB74" s="4"/>
      <c r="AC74" s="4"/>
      <c r="AD74" s="4"/>
      <c r="AE74" s="4"/>
      <c r="AF74" s="4"/>
      <c r="AG74" s="4"/>
      <c r="AH74" s="4"/>
      <c r="AI74" s="4"/>
      <c r="AJ74" s="4"/>
      <c r="AK74" s="4"/>
      <c r="AL74" s="4"/>
      <c r="AM74" s="4"/>
      <c r="AN74" s="4"/>
      <c r="AO74" s="4"/>
      <c r="AP74" s="4"/>
      <c r="AQ74" s="4"/>
      <c r="AR74" s="4"/>
      <c r="AS74" s="4"/>
      <c r="AT74" s="4"/>
      <c r="AU74" s="4"/>
      <c r="AV74" s="4"/>
      <c r="AW74" s="4"/>
      <c r="AX74" s="4"/>
      <c r="AY74" s="4"/>
      <c r="AZ74" s="4"/>
      <c r="BA74" s="4"/>
      <c r="BB74" s="4"/>
      <c r="BC74" s="4"/>
      <c r="BD74" s="4"/>
      <c r="BE74" s="4"/>
      <c r="BF74" s="4"/>
      <c r="BG74" s="4"/>
      <c r="BH74" s="4"/>
      <c r="BI74" s="4"/>
      <c r="BJ74" s="4"/>
      <c r="BK74" s="4"/>
      <c r="BL74" s="4"/>
      <c r="BM74" s="4"/>
      <c r="BN74" s="4"/>
      <c r="BO74" s="4"/>
      <c r="BP74" s="4"/>
      <c r="BQ74" s="4"/>
      <c r="BR74" s="4"/>
      <c r="BS74" s="4"/>
      <c r="BT74" s="4"/>
      <c r="BU74" s="4"/>
      <c r="BV74" s="4"/>
      <c r="BW74" s="4"/>
      <c r="BX74" s="4"/>
      <c r="BY74" s="4"/>
      <c r="BZ74" s="4"/>
      <c r="CA74" s="4"/>
      <c r="CB74" s="4"/>
      <c r="CC74" s="4"/>
      <c r="CD74" s="4"/>
      <c r="CE74" s="4"/>
      <c r="CF74" s="4"/>
      <c r="CG74" s="4"/>
      <c r="CH74" s="4"/>
      <c r="CI74" s="4"/>
      <c r="CJ74" s="4"/>
      <c r="CK74" s="4"/>
      <c r="CL74" s="4"/>
      <c r="CM74" s="4"/>
      <c r="CN74" s="4"/>
      <c r="CO74" s="4"/>
      <c r="CP74" s="4"/>
      <c r="CQ74" s="4"/>
      <c r="CR74" s="4"/>
      <c r="CS74" s="4"/>
      <c r="CT74" s="4"/>
      <c r="CU74" s="4"/>
      <c r="CV74" s="4"/>
      <c r="CW74" s="4"/>
      <c r="CX74" s="4"/>
      <c r="CY74" s="4"/>
      <c r="CZ74" s="4"/>
      <c r="DA74" s="4"/>
      <c r="DB74" s="4"/>
      <c r="DC74" s="4"/>
    </row>
    <row r="75" spans="1:107" s="39" customFormat="1" x14ac:dyDescent="0.35">
      <c r="A75" s="4">
        <v>2007</v>
      </c>
      <c r="B75" s="10">
        <v>2</v>
      </c>
      <c r="C75" s="4" t="s">
        <v>34</v>
      </c>
      <c r="D75" s="4" t="s">
        <v>159</v>
      </c>
      <c r="E75" s="7">
        <v>1</v>
      </c>
      <c r="F75" s="4" t="s">
        <v>361</v>
      </c>
      <c r="G75" s="4" t="s">
        <v>160</v>
      </c>
      <c r="H75" s="4">
        <v>2001</v>
      </c>
      <c r="I75" s="4">
        <v>2004</v>
      </c>
      <c r="J75" s="4">
        <v>4</v>
      </c>
      <c r="K75" s="7">
        <v>74.3</v>
      </c>
      <c r="L75" s="4" t="s">
        <v>250</v>
      </c>
      <c r="M75" s="4" t="s">
        <v>82</v>
      </c>
      <c r="N75" s="4" t="s">
        <v>250</v>
      </c>
      <c r="O75" s="5" t="s">
        <v>250</v>
      </c>
      <c r="P75" s="4" t="s">
        <v>250</v>
      </c>
      <c r="Q75" s="6" t="s">
        <v>250</v>
      </c>
      <c r="R75" s="4"/>
      <c r="S75" s="4"/>
      <c r="T75" s="4"/>
      <c r="U75" s="4"/>
      <c r="V75" s="4"/>
      <c r="W75" s="4"/>
      <c r="X75" s="4"/>
      <c r="Y75" s="4"/>
      <c r="Z75" s="4"/>
      <c r="AA75" s="4"/>
      <c r="AB75" s="4"/>
      <c r="AC75" s="4"/>
      <c r="AD75" s="4"/>
      <c r="AE75" s="4"/>
      <c r="AF75" s="4"/>
      <c r="AG75" s="4"/>
      <c r="AH75" s="4"/>
      <c r="AI75" s="4"/>
      <c r="AJ75" s="4"/>
      <c r="AK75" s="4"/>
      <c r="AL75" s="4"/>
      <c r="AM75" s="4"/>
      <c r="AN75" s="4"/>
      <c r="AO75" s="4"/>
      <c r="AP75" s="4"/>
      <c r="AQ75" s="4"/>
      <c r="AR75" s="4"/>
      <c r="AS75" s="4"/>
      <c r="AT75" s="4"/>
      <c r="AU75" s="4"/>
      <c r="AV75" s="4"/>
      <c r="AW75" s="4"/>
      <c r="AX75" s="4"/>
      <c r="AY75" s="4"/>
      <c r="AZ75" s="4"/>
      <c r="BA75" s="4"/>
      <c r="BB75" s="4"/>
      <c r="BC75" s="4"/>
      <c r="BD75" s="4"/>
      <c r="BE75" s="4"/>
      <c r="BF75" s="4"/>
      <c r="BG75" s="4"/>
      <c r="BH75" s="4"/>
      <c r="BI75" s="4"/>
      <c r="BJ75" s="4"/>
      <c r="BK75" s="4"/>
      <c r="BL75" s="4"/>
      <c r="BM75" s="4"/>
      <c r="BN75" s="4"/>
      <c r="BO75" s="4"/>
      <c r="BP75" s="4"/>
      <c r="BQ75" s="4"/>
      <c r="BR75" s="4"/>
      <c r="BS75" s="4"/>
      <c r="BT75" s="4"/>
      <c r="BU75" s="4"/>
      <c r="BV75" s="4"/>
      <c r="BW75" s="4"/>
      <c r="BX75" s="4"/>
      <c r="BY75" s="4"/>
      <c r="BZ75" s="4"/>
      <c r="CA75" s="4"/>
      <c r="CB75" s="4"/>
      <c r="CC75" s="4"/>
      <c r="CD75" s="4"/>
      <c r="CE75" s="4"/>
      <c r="CF75" s="4"/>
      <c r="CG75" s="4"/>
      <c r="CH75" s="4"/>
      <c r="CI75" s="4"/>
      <c r="CJ75" s="4"/>
      <c r="CK75" s="4"/>
      <c r="CL75" s="4"/>
      <c r="CM75" s="4"/>
      <c r="CN75" s="4"/>
      <c r="CO75" s="4"/>
      <c r="CP75" s="4"/>
      <c r="CQ75" s="4"/>
      <c r="CR75" s="4"/>
      <c r="CS75" s="4"/>
      <c r="CT75" s="4"/>
      <c r="CU75" s="4"/>
      <c r="CV75" s="4"/>
      <c r="CW75" s="4"/>
      <c r="CX75" s="4"/>
      <c r="CY75" s="4"/>
      <c r="CZ75" s="4"/>
      <c r="DA75" s="4"/>
      <c r="DB75" s="4"/>
      <c r="DC75" s="4"/>
    </row>
    <row r="76" spans="1:107" s="39" customFormat="1" x14ac:dyDescent="0.35">
      <c r="A76" s="39">
        <v>1926</v>
      </c>
      <c r="B76" s="40">
        <v>1</v>
      </c>
      <c r="C76" s="39" t="s">
        <v>57</v>
      </c>
      <c r="D76" s="39" t="s">
        <v>7</v>
      </c>
      <c r="E76" s="41">
        <v>1</v>
      </c>
      <c r="F76" s="39" t="s">
        <v>6</v>
      </c>
      <c r="G76" s="39" t="s">
        <v>6</v>
      </c>
      <c r="H76" s="39">
        <v>1919</v>
      </c>
      <c r="I76" s="39">
        <v>1923</v>
      </c>
      <c r="J76" s="39">
        <v>5</v>
      </c>
      <c r="K76" s="41">
        <v>89</v>
      </c>
      <c r="L76" s="39" t="s">
        <v>250</v>
      </c>
      <c r="M76" s="39" t="s">
        <v>60</v>
      </c>
      <c r="N76" s="39" t="s">
        <v>250</v>
      </c>
      <c r="O76" s="42" t="s">
        <v>250</v>
      </c>
      <c r="P76" s="39" t="s">
        <v>250</v>
      </c>
      <c r="Q76" s="43">
        <v>2</v>
      </c>
      <c r="R76" s="4"/>
      <c r="S76" s="4"/>
      <c r="T76" s="4"/>
      <c r="U76" s="4"/>
      <c r="V76" s="4"/>
      <c r="W76" s="4"/>
      <c r="X76" s="4"/>
      <c r="Y76" s="4"/>
      <c r="Z76" s="4"/>
      <c r="AA76" s="4"/>
      <c r="AB76" s="4"/>
      <c r="AC76" s="4"/>
      <c r="AD76" s="4"/>
      <c r="AE76" s="4"/>
      <c r="AF76" s="4"/>
      <c r="AG76" s="4"/>
      <c r="AH76" s="4"/>
      <c r="AI76" s="4"/>
      <c r="AJ76" s="4"/>
      <c r="AK76" s="4"/>
      <c r="AL76" s="4"/>
      <c r="AM76" s="4"/>
      <c r="AN76" s="4"/>
      <c r="AO76" s="4"/>
      <c r="AP76" s="4"/>
      <c r="AQ76" s="4"/>
      <c r="AR76" s="4"/>
      <c r="AS76" s="4"/>
      <c r="AT76" s="4"/>
      <c r="AU76" s="4"/>
      <c r="AV76" s="4"/>
      <c r="AW76" s="4"/>
      <c r="AX76" s="4"/>
      <c r="AY76" s="4"/>
      <c r="AZ76" s="4"/>
      <c r="BA76" s="4"/>
      <c r="BB76" s="4"/>
      <c r="BC76" s="4"/>
      <c r="BD76" s="4"/>
      <c r="BE76" s="4"/>
      <c r="BF76" s="4"/>
      <c r="BG76" s="4"/>
      <c r="BH76" s="4"/>
      <c r="BI76" s="4"/>
      <c r="BJ76" s="4"/>
      <c r="BK76" s="4"/>
      <c r="BL76" s="4"/>
      <c r="BM76" s="4"/>
      <c r="BN76" s="4"/>
      <c r="BO76" s="4"/>
      <c r="BP76" s="4"/>
      <c r="BQ76" s="4"/>
      <c r="BR76" s="4"/>
      <c r="BS76" s="4"/>
      <c r="BT76" s="4"/>
      <c r="BU76" s="4"/>
      <c r="BV76" s="4"/>
      <c r="BW76" s="4"/>
      <c r="BX76" s="4"/>
      <c r="BY76" s="4"/>
      <c r="BZ76" s="4"/>
      <c r="CA76" s="4"/>
      <c r="CB76" s="4"/>
      <c r="CC76" s="4"/>
      <c r="CD76" s="4"/>
      <c r="CE76" s="4"/>
      <c r="CF76" s="4"/>
      <c r="CG76" s="4"/>
      <c r="CH76" s="4"/>
      <c r="CI76" s="4"/>
      <c r="CJ76" s="4"/>
      <c r="CK76" s="4"/>
      <c r="CL76" s="4"/>
      <c r="CM76" s="4"/>
      <c r="CN76" s="4"/>
      <c r="CO76" s="4"/>
      <c r="CP76" s="4"/>
      <c r="CQ76" s="4"/>
      <c r="CR76" s="4"/>
      <c r="CS76" s="4"/>
      <c r="CT76" s="4"/>
      <c r="CU76" s="4"/>
      <c r="CV76" s="4"/>
      <c r="CW76" s="4"/>
      <c r="CX76" s="4"/>
      <c r="CY76" s="4"/>
      <c r="CZ76" s="4"/>
      <c r="DA76" s="4"/>
      <c r="DB76" s="4"/>
      <c r="DC76" s="4"/>
    </row>
    <row r="77" spans="1:107" s="39" customFormat="1" x14ac:dyDescent="0.35">
      <c r="A77" s="39">
        <v>1947</v>
      </c>
      <c r="B77" s="40">
        <v>1</v>
      </c>
      <c r="C77" s="39" t="s">
        <v>10</v>
      </c>
      <c r="D77" s="39" t="s">
        <v>7</v>
      </c>
      <c r="E77" s="41">
        <v>1</v>
      </c>
      <c r="F77" s="39" t="s">
        <v>235</v>
      </c>
      <c r="G77" s="39" t="s">
        <v>58</v>
      </c>
      <c r="H77" s="39">
        <v>1929</v>
      </c>
      <c r="I77" s="39">
        <v>1939</v>
      </c>
      <c r="J77" s="39">
        <v>11</v>
      </c>
      <c r="K77" s="41">
        <v>38.5</v>
      </c>
      <c r="L77" s="39" t="s">
        <v>250</v>
      </c>
      <c r="M77" s="39" t="s">
        <v>60</v>
      </c>
      <c r="N77" s="39" t="s">
        <v>250</v>
      </c>
      <c r="O77" s="42" t="s">
        <v>250</v>
      </c>
      <c r="P77" s="39" t="s">
        <v>250</v>
      </c>
      <c r="Q77" s="43">
        <v>2</v>
      </c>
      <c r="R77" s="4"/>
      <c r="S77" s="4"/>
      <c r="T77" s="4"/>
      <c r="U77" s="4"/>
      <c r="V77" s="4"/>
      <c r="W77" s="4"/>
      <c r="X77" s="4"/>
      <c r="Y77" s="4"/>
      <c r="Z77" s="4"/>
      <c r="AA77" s="4"/>
      <c r="AB77" s="4"/>
      <c r="AC77" s="4"/>
      <c r="AD77" s="4"/>
      <c r="AE77" s="4"/>
      <c r="AF77" s="4"/>
      <c r="AG77" s="4"/>
      <c r="AH77" s="4"/>
      <c r="AI77" s="4"/>
      <c r="AJ77" s="4"/>
      <c r="AK77" s="4"/>
      <c r="AL77" s="4"/>
      <c r="AM77" s="4"/>
      <c r="AN77" s="4"/>
      <c r="AO77" s="4"/>
      <c r="AP77" s="4"/>
      <c r="AQ77" s="4"/>
      <c r="AR77" s="4"/>
      <c r="AS77" s="4"/>
      <c r="AT77" s="4"/>
      <c r="AU77" s="4"/>
      <c r="AV77" s="4"/>
      <c r="AW77" s="4"/>
      <c r="AX77" s="4"/>
      <c r="AY77" s="4"/>
      <c r="AZ77" s="4"/>
      <c r="BA77" s="4"/>
      <c r="BB77" s="4"/>
      <c r="BC77" s="4"/>
      <c r="BD77" s="4"/>
      <c r="BE77" s="4"/>
      <c r="BF77" s="4"/>
      <c r="BG77" s="4"/>
      <c r="BH77" s="4"/>
      <c r="BI77" s="4"/>
      <c r="BJ77" s="4"/>
      <c r="BK77" s="4"/>
      <c r="BL77" s="4"/>
      <c r="BM77" s="4"/>
      <c r="BN77" s="4"/>
      <c r="BO77" s="4"/>
      <c r="BP77" s="4"/>
      <c r="BQ77" s="4"/>
      <c r="BR77" s="4"/>
      <c r="BS77" s="4"/>
      <c r="BT77" s="4"/>
      <c r="BU77" s="4"/>
      <c r="BV77" s="4"/>
      <c r="BW77" s="4"/>
      <c r="BX77" s="4"/>
      <c r="BY77" s="4"/>
      <c r="BZ77" s="4"/>
      <c r="CA77" s="4"/>
      <c r="CB77" s="4"/>
      <c r="CC77" s="4"/>
      <c r="CD77" s="4"/>
      <c r="CE77" s="4"/>
      <c r="CF77" s="4"/>
      <c r="CG77" s="4"/>
      <c r="CH77" s="4"/>
      <c r="CI77" s="4"/>
      <c r="CJ77" s="4"/>
      <c r="CK77" s="4"/>
      <c r="CL77" s="4"/>
      <c r="CM77" s="4"/>
      <c r="CN77" s="4"/>
      <c r="CO77" s="4"/>
      <c r="CP77" s="4"/>
      <c r="CQ77" s="4"/>
      <c r="CR77" s="4"/>
      <c r="CS77" s="4"/>
      <c r="CT77" s="4"/>
      <c r="CU77" s="4"/>
      <c r="CV77" s="4"/>
      <c r="CW77" s="4"/>
      <c r="CX77" s="4"/>
      <c r="CY77" s="4"/>
      <c r="CZ77" s="4"/>
      <c r="DA77" s="4"/>
      <c r="DB77" s="4"/>
      <c r="DC77" s="4"/>
    </row>
    <row r="78" spans="1:107" s="39" customFormat="1" x14ac:dyDescent="0.35">
      <c r="A78" s="39">
        <v>2000</v>
      </c>
      <c r="B78" s="40">
        <v>1</v>
      </c>
      <c r="C78" s="39" t="s">
        <v>23</v>
      </c>
      <c r="D78" s="39" t="s">
        <v>7</v>
      </c>
      <c r="E78" s="41">
        <v>1</v>
      </c>
      <c r="F78" s="39" t="s">
        <v>108</v>
      </c>
      <c r="G78" s="39" t="s">
        <v>109</v>
      </c>
      <c r="H78" s="39">
        <v>1997</v>
      </c>
      <c r="I78" s="39">
        <v>2000</v>
      </c>
      <c r="J78" s="39">
        <v>4</v>
      </c>
      <c r="K78" s="41">
        <v>0</v>
      </c>
      <c r="L78" s="39" t="s">
        <v>250</v>
      </c>
      <c r="M78" s="39" t="s">
        <v>114</v>
      </c>
      <c r="N78" s="39" t="s">
        <v>112</v>
      </c>
      <c r="O78" s="42">
        <v>1</v>
      </c>
      <c r="P78" s="39" t="s">
        <v>250</v>
      </c>
      <c r="Q78" s="43">
        <v>2</v>
      </c>
      <c r="R78" s="4"/>
      <c r="S78" s="4"/>
      <c r="T78" s="4"/>
      <c r="U78" s="4"/>
      <c r="V78" s="4"/>
      <c r="W78" s="4"/>
      <c r="X78" s="4"/>
      <c r="Y78" s="4"/>
      <c r="Z78" s="4"/>
      <c r="AA78" s="4"/>
      <c r="AB78" s="4"/>
      <c r="AC78" s="4"/>
      <c r="AD78" s="4"/>
      <c r="AE78" s="4"/>
      <c r="AF78" s="4"/>
      <c r="AG78" s="4"/>
      <c r="AH78" s="4"/>
      <c r="AI78" s="4"/>
      <c r="AJ78" s="4"/>
      <c r="AK78" s="4"/>
      <c r="AL78" s="4"/>
      <c r="AM78" s="4"/>
      <c r="AN78" s="4"/>
      <c r="AO78" s="4"/>
      <c r="AP78" s="4"/>
      <c r="AQ78" s="4"/>
      <c r="AR78" s="4"/>
      <c r="AS78" s="4"/>
      <c r="AT78" s="4"/>
      <c r="AU78" s="4"/>
      <c r="AV78" s="4"/>
      <c r="AW78" s="4"/>
      <c r="AX78" s="4"/>
      <c r="AY78" s="4"/>
      <c r="AZ78" s="4"/>
      <c r="BA78" s="4"/>
      <c r="BB78" s="4"/>
      <c r="BC78" s="4"/>
      <c r="BD78" s="4"/>
      <c r="BE78" s="4"/>
      <c r="BF78" s="4"/>
      <c r="BG78" s="4"/>
      <c r="BH78" s="4"/>
      <c r="BI78" s="4"/>
      <c r="BJ78" s="4"/>
      <c r="BK78" s="4"/>
      <c r="BL78" s="4"/>
      <c r="BM78" s="4"/>
      <c r="BN78" s="4"/>
      <c r="BO78" s="4"/>
      <c r="BP78" s="4"/>
      <c r="BQ78" s="4"/>
      <c r="BR78" s="4"/>
      <c r="BS78" s="4"/>
      <c r="BT78" s="4"/>
      <c r="BU78" s="4"/>
      <c r="BV78" s="4"/>
      <c r="BW78" s="4"/>
      <c r="BX78" s="4"/>
      <c r="BY78" s="4"/>
      <c r="BZ78" s="4"/>
      <c r="CA78" s="4"/>
      <c r="CB78" s="4"/>
      <c r="CC78" s="4"/>
      <c r="CD78" s="4"/>
      <c r="CE78" s="4"/>
      <c r="CF78" s="4"/>
      <c r="CG78" s="4"/>
      <c r="CH78" s="4"/>
      <c r="CI78" s="4"/>
      <c r="CJ78" s="4"/>
      <c r="CK78" s="4"/>
      <c r="CL78" s="4"/>
      <c r="CM78" s="4"/>
      <c r="CN78" s="4"/>
      <c r="CO78" s="4"/>
      <c r="CP78" s="4"/>
      <c r="CQ78" s="4"/>
      <c r="CR78" s="4"/>
      <c r="CS78" s="4"/>
      <c r="CT78" s="4"/>
      <c r="CU78" s="4"/>
      <c r="CV78" s="4"/>
      <c r="CW78" s="4"/>
      <c r="CX78" s="4"/>
      <c r="CY78" s="4"/>
      <c r="CZ78" s="4"/>
      <c r="DA78" s="4"/>
      <c r="DB78" s="4"/>
      <c r="DC78" s="4"/>
    </row>
    <row r="79" spans="1:107" s="39" customFormat="1" x14ac:dyDescent="0.35">
      <c r="A79" s="39">
        <v>2012</v>
      </c>
      <c r="B79" s="40">
        <v>1</v>
      </c>
      <c r="C79" s="39" t="s">
        <v>169</v>
      </c>
      <c r="D79" s="39" t="s">
        <v>7</v>
      </c>
      <c r="E79" s="41">
        <v>1</v>
      </c>
      <c r="F79" s="39" t="s">
        <v>108</v>
      </c>
      <c r="G79" s="39" t="s">
        <v>170</v>
      </c>
      <c r="H79" s="39">
        <v>2006</v>
      </c>
      <c r="I79" s="39">
        <v>2011</v>
      </c>
      <c r="J79" s="39">
        <v>5</v>
      </c>
      <c r="K79" s="41">
        <v>20</v>
      </c>
      <c r="L79" s="39" t="s">
        <v>250</v>
      </c>
      <c r="M79" s="39" t="s">
        <v>64</v>
      </c>
      <c r="N79" s="39" t="s">
        <v>110</v>
      </c>
      <c r="O79" s="42" t="s">
        <v>110</v>
      </c>
      <c r="P79" s="39" t="s">
        <v>110</v>
      </c>
      <c r="Q79" s="43">
        <v>2</v>
      </c>
      <c r="R79" s="4"/>
      <c r="S79" s="4"/>
      <c r="T79" s="4"/>
      <c r="U79" s="4"/>
      <c r="V79" s="4"/>
      <c r="W79" s="4"/>
      <c r="X79" s="4"/>
      <c r="Y79" s="4"/>
      <c r="Z79" s="4"/>
      <c r="AA79" s="4"/>
      <c r="AB79" s="4"/>
      <c r="AC79" s="4"/>
      <c r="AD79" s="4"/>
      <c r="AE79" s="4"/>
      <c r="AF79" s="4"/>
      <c r="AG79" s="4"/>
      <c r="AH79" s="4"/>
      <c r="AI79" s="4"/>
      <c r="AJ79" s="4"/>
      <c r="AK79" s="4"/>
      <c r="AL79" s="4"/>
      <c r="AM79" s="4"/>
      <c r="AN79" s="4"/>
      <c r="AO79" s="4"/>
      <c r="AP79" s="4"/>
      <c r="AQ79" s="4"/>
      <c r="AR79" s="4"/>
      <c r="AS79" s="4"/>
      <c r="AT79" s="4"/>
      <c r="AU79" s="4"/>
      <c r="AV79" s="4"/>
      <c r="AW79" s="4"/>
      <c r="AX79" s="4"/>
      <c r="AY79" s="4"/>
      <c r="AZ79" s="4"/>
      <c r="BA79" s="4"/>
      <c r="BB79" s="4"/>
      <c r="BC79" s="4"/>
      <c r="BD79" s="4"/>
      <c r="BE79" s="4"/>
      <c r="BF79" s="4"/>
      <c r="BG79" s="4"/>
      <c r="BH79" s="4"/>
      <c r="BI79" s="4"/>
      <c r="BJ79" s="4"/>
      <c r="BK79" s="4"/>
      <c r="BL79" s="4"/>
      <c r="BM79" s="4"/>
      <c r="BN79" s="4"/>
      <c r="BO79" s="4"/>
      <c r="BP79" s="4"/>
      <c r="BQ79" s="4"/>
      <c r="BR79" s="4"/>
      <c r="BS79" s="4"/>
      <c r="BT79" s="4"/>
      <c r="BU79" s="4"/>
      <c r="BV79" s="4"/>
      <c r="BW79" s="4"/>
      <c r="BX79" s="4"/>
      <c r="BY79" s="4"/>
      <c r="BZ79" s="4"/>
      <c r="CA79" s="4"/>
      <c r="CB79" s="4"/>
      <c r="CC79" s="4"/>
      <c r="CD79" s="4"/>
      <c r="CE79" s="4"/>
      <c r="CF79" s="4"/>
      <c r="CG79" s="4"/>
      <c r="CH79" s="4"/>
      <c r="CI79" s="4"/>
      <c r="CJ79" s="4"/>
      <c r="CK79" s="4"/>
      <c r="CL79" s="4"/>
      <c r="CM79" s="4"/>
      <c r="CN79" s="4"/>
      <c r="CO79" s="4"/>
      <c r="CP79" s="4"/>
      <c r="CQ79" s="4"/>
      <c r="CR79" s="4"/>
      <c r="CS79" s="4"/>
      <c r="CT79" s="4"/>
      <c r="CU79" s="4"/>
      <c r="CV79" s="4"/>
      <c r="CW79" s="4"/>
      <c r="CX79" s="4"/>
      <c r="CY79" s="4"/>
      <c r="CZ79" s="4"/>
      <c r="DA79" s="4"/>
      <c r="DB79" s="4"/>
      <c r="DC79" s="4"/>
    </row>
    <row r="80" spans="1:107" s="39" customFormat="1" x14ac:dyDescent="0.35">
      <c r="A80" s="39">
        <v>2019</v>
      </c>
      <c r="B80" s="40">
        <v>2</v>
      </c>
      <c r="C80" s="39" t="s">
        <v>51</v>
      </c>
      <c r="D80" s="39" t="s">
        <v>7</v>
      </c>
      <c r="E80" s="41">
        <v>1</v>
      </c>
      <c r="F80" s="39" t="s">
        <v>120</v>
      </c>
      <c r="G80" s="39" t="s">
        <v>121</v>
      </c>
      <c r="H80" s="39">
        <v>2007</v>
      </c>
      <c r="I80" s="39">
        <v>2016</v>
      </c>
      <c r="J80" s="39">
        <v>10</v>
      </c>
      <c r="K80" s="41">
        <v>69.5</v>
      </c>
      <c r="L80" s="39" t="s">
        <v>250</v>
      </c>
      <c r="M80" s="39" t="s">
        <v>60</v>
      </c>
      <c r="N80" s="39" t="s">
        <v>250</v>
      </c>
      <c r="O80" s="42" t="s">
        <v>250</v>
      </c>
      <c r="P80" s="39" t="s">
        <v>250</v>
      </c>
      <c r="Q80" s="43">
        <v>2</v>
      </c>
      <c r="R80" s="4"/>
      <c r="S80" s="4"/>
      <c r="T80" s="4"/>
      <c r="U80" s="4"/>
      <c r="V80" s="4"/>
      <c r="W80" s="4"/>
      <c r="X80" s="4"/>
      <c r="Y80" s="4"/>
      <c r="Z80" s="4"/>
      <c r="AA80" s="4"/>
      <c r="AB80" s="4"/>
      <c r="AC80" s="4"/>
      <c r="AD80" s="4"/>
      <c r="AE80" s="4"/>
      <c r="AF80" s="4"/>
      <c r="AG80" s="4"/>
      <c r="AH80" s="4"/>
      <c r="AI80" s="4"/>
      <c r="AJ80" s="4"/>
      <c r="AK80" s="4"/>
      <c r="AL80" s="4"/>
      <c r="AM80" s="4"/>
      <c r="AN80" s="4"/>
      <c r="AO80" s="4"/>
      <c r="AP80" s="4"/>
      <c r="AQ80" s="4"/>
      <c r="AR80" s="4"/>
      <c r="AS80" s="4"/>
      <c r="AT80" s="4"/>
      <c r="AU80" s="4"/>
      <c r="AV80" s="4"/>
      <c r="AW80" s="4"/>
      <c r="AX80" s="4"/>
      <c r="AY80" s="4"/>
      <c r="AZ80" s="4"/>
      <c r="BA80" s="4"/>
      <c r="BB80" s="4"/>
      <c r="BC80" s="4"/>
      <c r="BD80" s="4"/>
      <c r="BE80" s="4"/>
      <c r="BF80" s="4"/>
      <c r="BG80" s="4"/>
      <c r="BH80" s="4"/>
      <c r="BI80" s="4"/>
      <c r="BJ80" s="4"/>
      <c r="BK80" s="4"/>
      <c r="BL80" s="4"/>
      <c r="BM80" s="4"/>
      <c r="BN80" s="4"/>
      <c r="BO80" s="4"/>
      <c r="BP80" s="4"/>
      <c r="BQ80" s="4"/>
      <c r="BR80" s="4"/>
      <c r="BS80" s="4"/>
      <c r="BT80" s="4"/>
      <c r="BU80" s="4"/>
      <c r="BV80" s="4"/>
      <c r="BW80" s="4"/>
      <c r="BX80" s="4"/>
      <c r="BY80" s="4"/>
      <c r="BZ80" s="4"/>
      <c r="CA80" s="4"/>
      <c r="CB80" s="4"/>
      <c r="CC80" s="4"/>
      <c r="CD80" s="4"/>
      <c r="CE80" s="4"/>
      <c r="CF80" s="4"/>
      <c r="CG80" s="4"/>
      <c r="CH80" s="4"/>
      <c r="CI80" s="4"/>
      <c r="CJ80" s="4"/>
      <c r="CK80" s="4"/>
      <c r="CL80" s="4"/>
      <c r="CM80" s="4"/>
      <c r="CN80" s="4"/>
      <c r="CO80" s="4"/>
      <c r="CP80" s="4"/>
      <c r="CQ80" s="4"/>
      <c r="CR80" s="4"/>
      <c r="CS80" s="4"/>
      <c r="CT80" s="4"/>
      <c r="CU80" s="4"/>
      <c r="CV80" s="4"/>
      <c r="CW80" s="4"/>
      <c r="CX80" s="4"/>
      <c r="CY80" s="4"/>
      <c r="CZ80" s="4"/>
      <c r="DA80" s="4"/>
      <c r="DB80" s="4"/>
      <c r="DC80" s="4"/>
    </row>
    <row r="81" spans="1:107" s="39" customFormat="1" x14ac:dyDescent="0.35">
      <c r="A81" s="39">
        <v>2019</v>
      </c>
      <c r="B81" s="40">
        <v>2</v>
      </c>
      <c r="C81" s="39" t="s">
        <v>51</v>
      </c>
      <c r="D81" s="39" t="s">
        <v>7</v>
      </c>
      <c r="E81" s="41">
        <v>1</v>
      </c>
      <c r="F81" s="39" t="s">
        <v>120</v>
      </c>
      <c r="G81" s="39" t="s">
        <v>121</v>
      </c>
      <c r="H81" s="39">
        <v>2007</v>
      </c>
      <c r="I81" s="39">
        <v>2016</v>
      </c>
      <c r="J81" s="39">
        <v>10</v>
      </c>
      <c r="K81" s="41">
        <v>73.5</v>
      </c>
      <c r="L81" s="39" t="s">
        <v>250</v>
      </c>
      <c r="M81" s="39" t="s">
        <v>60</v>
      </c>
      <c r="N81" s="39" t="s">
        <v>250</v>
      </c>
      <c r="O81" s="42" t="s">
        <v>250</v>
      </c>
      <c r="P81" s="39" t="s">
        <v>250</v>
      </c>
      <c r="Q81" s="43">
        <v>2</v>
      </c>
      <c r="R81" s="4"/>
      <c r="S81" s="4"/>
      <c r="T81" s="4"/>
      <c r="U81" s="4"/>
      <c r="V81" s="4"/>
      <c r="W81" s="4"/>
      <c r="X81" s="4"/>
      <c r="Y81" s="4"/>
      <c r="Z81" s="4"/>
      <c r="AA81" s="4"/>
      <c r="AB81" s="4"/>
      <c r="AC81" s="4"/>
      <c r="AD81" s="4"/>
      <c r="AE81" s="4"/>
      <c r="AF81" s="4"/>
      <c r="AG81" s="4"/>
      <c r="AH81" s="4"/>
      <c r="AI81" s="4"/>
      <c r="AJ81" s="4"/>
      <c r="AK81" s="4"/>
      <c r="AL81" s="4"/>
      <c r="AM81" s="4"/>
      <c r="AN81" s="4"/>
      <c r="AO81" s="4"/>
      <c r="AP81" s="4"/>
      <c r="AQ81" s="4"/>
      <c r="AR81" s="4"/>
      <c r="AS81" s="4"/>
      <c r="AT81" s="4"/>
      <c r="AU81" s="4"/>
      <c r="AV81" s="4"/>
      <c r="AW81" s="4"/>
      <c r="AX81" s="4"/>
      <c r="AY81" s="4"/>
      <c r="AZ81" s="4"/>
      <c r="BA81" s="4"/>
      <c r="BB81" s="4"/>
      <c r="BC81" s="4"/>
      <c r="BD81" s="4"/>
      <c r="BE81" s="4"/>
      <c r="BF81" s="4"/>
      <c r="BG81" s="4"/>
      <c r="BH81" s="4"/>
      <c r="BI81" s="4"/>
      <c r="BJ81" s="4"/>
      <c r="BK81" s="4"/>
      <c r="BL81" s="4"/>
      <c r="BM81" s="4"/>
      <c r="BN81" s="4"/>
      <c r="BO81" s="4"/>
      <c r="BP81" s="4"/>
      <c r="BQ81" s="4"/>
      <c r="BR81" s="4"/>
      <c r="BS81" s="4"/>
      <c r="BT81" s="4"/>
      <c r="BU81" s="4"/>
      <c r="BV81" s="4"/>
      <c r="BW81" s="4"/>
      <c r="BX81" s="4"/>
      <c r="BY81" s="4"/>
      <c r="BZ81" s="4"/>
      <c r="CA81" s="4"/>
      <c r="CB81" s="4"/>
      <c r="CC81" s="4"/>
      <c r="CD81" s="4"/>
      <c r="CE81" s="4"/>
      <c r="CF81" s="4"/>
      <c r="CG81" s="4"/>
      <c r="CH81" s="4"/>
      <c r="CI81" s="4"/>
      <c r="CJ81" s="4"/>
      <c r="CK81" s="4"/>
      <c r="CL81" s="4"/>
      <c r="CM81" s="4"/>
      <c r="CN81" s="4"/>
      <c r="CO81" s="4"/>
      <c r="CP81" s="4"/>
      <c r="CQ81" s="4"/>
      <c r="CR81" s="4"/>
      <c r="CS81" s="4"/>
      <c r="CT81" s="4"/>
      <c r="CU81" s="4"/>
      <c r="CV81" s="4"/>
      <c r="CW81" s="4"/>
      <c r="CX81" s="4"/>
      <c r="CY81" s="4"/>
      <c r="CZ81" s="4"/>
      <c r="DA81" s="4"/>
      <c r="DB81" s="4"/>
      <c r="DC81" s="4"/>
    </row>
    <row r="82" spans="1:107" s="39" customFormat="1" x14ac:dyDescent="0.35">
      <c r="A82" s="39">
        <v>2021</v>
      </c>
      <c r="B82" s="40">
        <v>1</v>
      </c>
      <c r="C82" s="39" t="s">
        <v>51</v>
      </c>
      <c r="D82" s="39" t="s">
        <v>7</v>
      </c>
      <c r="E82" s="41">
        <v>3</v>
      </c>
      <c r="F82" s="39" t="s">
        <v>120</v>
      </c>
      <c r="G82" s="39" t="s">
        <v>121</v>
      </c>
      <c r="H82" s="39">
        <v>2016</v>
      </c>
      <c r="I82" s="39">
        <v>2019</v>
      </c>
      <c r="J82" s="39">
        <v>4</v>
      </c>
      <c r="K82" s="41" t="s">
        <v>250</v>
      </c>
      <c r="L82" s="39">
        <v>90.3</v>
      </c>
      <c r="M82" s="39" t="s">
        <v>60</v>
      </c>
      <c r="N82" s="39" t="s">
        <v>110</v>
      </c>
      <c r="O82" s="42" t="s">
        <v>110</v>
      </c>
      <c r="P82" s="39" t="s">
        <v>110</v>
      </c>
      <c r="Q82" s="43">
        <v>2</v>
      </c>
      <c r="R82" s="4"/>
      <c r="S82" s="4"/>
      <c r="T82" s="4"/>
      <c r="U82" s="4"/>
      <c r="V82" s="4"/>
      <c r="W82" s="4"/>
      <c r="X82" s="4"/>
      <c r="Y82" s="4"/>
      <c r="Z82" s="4"/>
      <c r="AA82" s="4"/>
      <c r="AB82" s="4"/>
      <c r="AC82" s="4"/>
      <c r="AD82" s="4"/>
      <c r="AE82" s="4"/>
      <c r="AF82" s="4"/>
      <c r="AG82" s="4"/>
      <c r="AH82" s="4"/>
      <c r="AI82" s="4"/>
      <c r="AJ82" s="4"/>
      <c r="AK82" s="4"/>
      <c r="AL82" s="4"/>
      <c r="AM82" s="4"/>
      <c r="AN82" s="4"/>
      <c r="AO82" s="4"/>
      <c r="AP82" s="4"/>
      <c r="AQ82" s="4"/>
      <c r="AR82" s="4"/>
      <c r="AS82" s="4"/>
      <c r="AT82" s="4"/>
      <c r="AU82" s="4"/>
      <c r="AV82" s="4"/>
      <c r="AW82" s="4"/>
      <c r="AX82" s="4"/>
      <c r="AY82" s="4"/>
      <c r="AZ82" s="4"/>
      <c r="BA82" s="4"/>
      <c r="BB82" s="4"/>
      <c r="BC82" s="4"/>
      <c r="BD82" s="4"/>
      <c r="BE82" s="4"/>
      <c r="BF82" s="4"/>
      <c r="BG82" s="4"/>
      <c r="BH82" s="4"/>
      <c r="BI82" s="4"/>
      <c r="BJ82" s="4"/>
      <c r="BK82" s="4"/>
      <c r="BL82" s="4"/>
      <c r="BM82" s="4"/>
      <c r="BN82" s="4"/>
      <c r="BO82" s="4"/>
      <c r="BP82" s="4"/>
      <c r="BQ82" s="4"/>
      <c r="BR82" s="4"/>
      <c r="BS82" s="4"/>
      <c r="BT82" s="4"/>
      <c r="BU82" s="4"/>
      <c r="BV82" s="4"/>
      <c r="BW82" s="4"/>
      <c r="BX82" s="4"/>
      <c r="BY82" s="4"/>
      <c r="BZ82" s="4"/>
      <c r="CA82" s="4"/>
      <c r="CB82" s="4"/>
      <c r="CC82" s="4"/>
      <c r="CD82" s="4"/>
      <c r="CE82" s="4"/>
      <c r="CF82" s="4"/>
      <c r="CG82" s="4"/>
      <c r="CH82" s="4"/>
      <c r="CI82" s="4"/>
      <c r="CJ82" s="4"/>
      <c r="CK82" s="4"/>
      <c r="CL82" s="4"/>
      <c r="CM82" s="4"/>
      <c r="CN82" s="4"/>
      <c r="CO82" s="4"/>
      <c r="CP82" s="4"/>
      <c r="CQ82" s="4"/>
      <c r="CR82" s="4"/>
      <c r="CS82" s="4"/>
      <c r="CT82" s="4"/>
      <c r="CU82" s="4"/>
      <c r="CV82" s="4"/>
      <c r="CW82" s="4"/>
      <c r="CX82" s="4"/>
      <c r="CY82" s="4"/>
      <c r="CZ82" s="4"/>
      <c r="DA82" s="4"/>
      <c r="DB82" s="4"/>
      <c r="DC82" s="4"/>
    </row>
    <row r="83" spans="1:107" x14ac:dyDescent="0.35">
      <c r="A83" s="39">
        <v>2021</v>
      </c>
      <c r="B83" s="40">
        <v>2</v>
      </c>
      <c r="C83" s="39" t="s">
        <v>51</v>
      </c>
      <c r="D83" s="39" t="s">
        <v>229</v>
      </c>
      <c r="E83" s="41">
        <v>3</v>
      </c>
      <c r="F83" s="39" t="s">
        <v>120</v>
      </c>
      <c r="G83" s="39" t="s">
        <v>121</v>
      </c>
      <c r="H83" s="39">
        <v>2016</v>
      </c>
      <c r="I83" s="39">
        <v>2019</v>
      </c>
      <c r="J83" s="39">
        <v>4</v>
      </c>
      <c r="K83" s="41" t="s">
        <v>250</v>
      </c>
      <c r="L83" s="39">
        <v>58.7</v>
      </c>
      <c r="M83" s="39" t="s">
        <v>60</v>
      </c>
      <c r="N83" s="39" t="s">
        <v>110</v>
      </c>
      <c r="O83" s="42" t="s">
        <v>110</v>
      </c>
      <c r="P83" s="39" t="s">
        <v>110</v>
      </c>
      <c r="Q83" s="43">
        <v>2</v>
      </c>
    </row>
    <row r="84" spans="1:107" x14ac:dyDescent="0.35">
      <c r="A84" s="39">
        <v>2001</v>
      </c>
      <c r="B84" s="40">
        <v>1</v>
      </c>
      <c r="C84" s="39" t="s">
        <v>25</v>
      </c>
      <c r="D84" s="39" t="s">
        <v>125</v>
      </c>
      <c r="E84" s="41">
        <v>1</v>
      </c>
      <c r="F84" s="39" t="s">
        <v>120</v>
      </c>
      <c r="G84" s="39" t="s">
        <v>121</v>
      </c>
      <c r="H84" s="39">
        <v>1996</v>
      </c>
      <c r="I84" s="39">
        <v>2000</v>
      </c>
      <c r="J84" s="39">
        <v>2</v>
      </c>
      <c r="K84" s="41">
        <v>60.47</v>
      </c>
      <c r="L84" s="41">
        <v>62.96</v>
      </c>
      <c r="M84" s="39" t="s">
        <v>60</v>
      </c>
      <c r="N84" s="39" t="s">
        <v>122</v>
      </c>
      <c r="O84" s="42">
        <v>3</v>
      </c>
      <c r="P84" s="39" t="s">
        <v>250</v>
      </c>
      <c r="Q84" s="43">
        <v>3</v>
      </c>
    </row>
    <row r="85" spans="1:107" x14ac:dyDescent="0.35">
      <c r="A85" s="39">
        <v>2001</v>
      </c>
      <c r="B85" s="40">
        <v>1</v>
      </c>
      <c r="C85" s="39" t="s">
        <v>25</v>
      </c>
      <c r="D85" s="39" t="s">
        <v>125</v>
      </c>
      <c r="E85" s="41">
        <v>2</v>
      </c>
      <c r="F85" s="39" t="s">
        <v>120</v>
      </c>
      <c r="G85" s="39" t="s">
        <v>121</v>
      </c>
      <c r="H85" s="39">
        <v>1996</v>
      </c>
      <c r="I85" s="39">
        <v>2000</v>
      </c>
      <c r="J85" s="39">
        <v>3</v>
      </c>
      <c r="K85" s="41">
        <v>91.2</v>
      </c>
      <c r="L85" s="41">
        <v>70.739999999999995</v>
      </c>
      <c r="M85" s="39" t="s">
        <v>60</v>
      </c>
      <c r="N85" s="39" t="s">
        <v>122</v>
      </c>
      <c r="O85" s="42">
        <v>3</v>
      </c>
      <c r="P85" s="39" t="s">
        <v>250</v>
      </c>
      <c r="Q85" s="43">
        <v>2</v>
      </c>
    </row>
    <row r="86" spans="1:107" x14ac:dyDescent="0.35">
      <c r="A86" s="4">
        <v>2003</v>
      </c>
      <c r="B86" s="10">
        <v>2</v>
      </c>
      <c r="C86" s="4" t="s">
        <v>29</v>
      </c>
      <c r="D86" s="4" t="s">
        <v>384</v>
      </c>
      <c r="E86" s="7">
        <v>1</v>
      </c>
      <c r="F86" s="4" t="s">
        <v>131</v>
      </c>
      <c r="G86" s="4" t="s">
        <v>132</v>
      </c>
      <c r="H86" s="4">
        <v>1994</v>
      </c>
      <c r="I86" s="4">
        <v>1998</v>
      </c>
      <c r="J86" s="4">
        <v>6</v>
      </c>
      <c r="K86" s="7" t="s">
        <v>250</v>
      </c>
      <c r="L86" s="7">
        <f>((4.38-2.97)/4.38)*100</f>
        <v>32.191780821917803</v>
      </c>
      <c r="M86" s="4" t="s">
        <v>82</v>
      </c>
      <c r="N86" s="4" t="s">
        <v>110</v>
      </c>
      <c r="O86" s="5" t="s">
        <v>110</v>
      </c>
      <c r="P86" s="4" t="s">
        <v>250</v>
      </c>
      <c r="Q86" s="6" t="s">
        <v>250</v>
      </c>
    </row>
    <row r="87" spans="1:107" x14ac:dyDescent="0.35">
      <c r="A87" s="4">
        <v>2003</v>
      </c>
      <c r="B87" s="10">
        <v>2</v>
      </c>
      <c r="C87" s="4" t="s">
        <v>29</v>
      </c>
      <c r="D87" s="4" t="s">
        <v>384</v>
      </c>
      <c r="E87" s="7">
        <v>2</v>
      </c>
      <c r="F87" s="4" t="s">
        <v>131</v>
      </c>
      <c r="G87" s="4" t="s">
        <v>132</v>
      </c>
      <c r="H87" s="4">
        <v>1994</v>
      </c>
      <c r="I87" s="4">
        <v>1998</v>
      </c>
      <c r="J87" s="4">
        <v>1</v>
      </c>
      <c r="K87" s="7" t="s">
        <v>250</v>
      </c>
      <c r="L87" s="7">
        <f>((4-3.3)/4)*100</f>
        <v>17.500000000000004</v>
      </c>
      <c r="M87" s="4" t="s">
        <v>82</v>
      </c>
      <c r="N87" s="4" t="s">
        <v>110</v>
      </c>
      <c r="O87" s="5" t="s">
        <v>110</v>
      </c>
      <c r="P87" s="4" t="s">
        <v>250</v>
      </c>
      <c r="Q87" s="6" t="s">
        <v>250</v>
      </c>
    </row>
    <row r="88" spans="1:107" x14ac:dyDescent="0.35">
      <c r="A88" s="4">
        <v>2003</v>
      </c>
      <c r="B88" s="10">
        <v>2</v>
      </c>
      <c r="C88" s="4" t="s">
        <v>29</v>
      </c>
      <c r="D88" s="4" t="s">
        <v>384</v>
      </c>
      <c r="E88" s="7">
        <v>2</v>
      </c>
      <c r="F88" s="4" t="s">
        <v>131</v>
      </c>
      <c r="G88" s="4" t="s">
        <v>132</v>
      </c>
      <c r="H88" s="4">
        <v>1994</v>
      </c>
      <c r="I88" s="4">
        <v>1998</v>
      </c>
      <c r="J88" s="4">
        <v>1</v>
      </c>
      <c r="K88" s="7" t="s">
        <v>250</v>
      </c>
      <c r="L88" s="7">
        <f>((5-3)/5)*100</f>
        <v>40</v>
      </c>
      <c r="M88" s="4" t="s">
        <v>82</v>
      </c>
      <c r="N88" s="4" t="s">
        <v>110</v>
      </c>
      <c r="O88" s="5" t="s">
        <v>110</v>
      </c>
      <c r="P88" s="4" t="s">
        <v>250</v>
      </c>
      <c r="Q88" s="6" t="s">
        <v>250</v>
      </c>
    </row>
    <row r="89" spans="1:107" x14ac:dyDescent="0.35">
      <c r="A89" s="4">
        <v>2012</v>
      </c>
      <c r="B89" s="10">
        <v>2</v>
      </c>
      <c r="C89" s="4" t="s">
        <v>169</v>
      </c>
      <c r="D89" s="4" t="s">
        <v>384</v>
      </c>
      <c r="E89" s="7">
        <v>1</v>
      </c>
      <c r="F89" s="4" t="s">
        <v>108</v>
      </c>
      <c r="G89" s="4" t="s">
        <v>170</v>
      </c>
      <c r="H89" s="4">
        <v>2006</v>
      </c>
      <c r="I89" s="4">
        <v>2011</v>
      </c>
      <c r="J89" s="4">
        <v>5</v>
      </c>
      <c r="K89" s="7">
        <v>0</v>
      </c>
      <c r="L89" s="4" t="s">
        <v>250</v>
      </c>
      <c r="M89" s="4" t="s">
        <v>64</v>
      </c>
      <c r="N89" s="4" t="s">
        <v>110</v>
      </c>
      <c r="O89" s="5" t="s">
        <v>110</v>
      </c>
      <c r="P89" s="4" t="s">
        <v>110</v>
      </c>
      <c r="Q89" s="6">
        <v>2</v>
      </c>
    </row>
    <row r="90" spans="1:107" x14ac:dyDescent="0.35">
      <c r="A90" s="4">
        <v>2021</v>
      </c>
      <c r="B90" s="10">
        <v>2</v>
      </c>
      <c r="C90" s="4" t="s">
        <v>53</v>
      </c>
      <c r="D90" s="4" t="s">
        <v>384</v>
      </c>
      <c r="E90" s="7">
        <v>1</v>
      </c>
      <c r="F90" s="4" t="s">
        <v>131</v>
      </c>
      <c r="G90" s="4" t="s">
        <v>234</v>
      </c>
      <c r="H90" s="4">
        <v>2012</v>
      </c>
      <c r="I90" s="4">
        <v>2015</v>
      </c>
      <c r="J90" s="4">
        <v>4</v>
      </c>
      <c r="K90" s="7">
        <v>61</v>
      </c>
      <c r="L90" s="4" t="s">
        <v>250</v>
      </c>
      <c r="M90" s="4" t="s">
        <v>60</v>
      </c>
      <c r="N90" s="4" t="s">
        <v>144</v>
      </c>
      <c r="O90" s="5">
        <v>1</v>
      </c>
      <c r="P90" s="4">
        <v>3</v>
      </c>
      <c r="Q90" s="6">
        <v>4</v>
      </c>
    </row>
    <row r="91" spans="1:107" x14ac:dyDescent="0.35">
      <c r="A91" s="4">
        <v>2021</v>
      </c>
      <c r="B91" s="10">
        <v>2</v>
      </c>
      <c r="C91" s="4" t="s">
        <v>53</v>
      </c>
      <c r="D91" s="4" t="s">
        <v>384</v>
      </c>
      <c r="E91" s="7">
        <v>1</v>
      </c>
      <c r="F91" s="4" t="s">
        <v>131</v>
      </c>
      <c r="G91" s="4" t="s">
        <v>234</v>
      </c>
      <c r="H91" s="4">
        <v>2012</v>
      </c>
      <c r="I91" s="4">
        <v>2015</v>
      </c>
      <c r="J91" s="4">
        <v>4</v>
      </c>
      <c r="K91" s="7">
        <v>64</v>
      </c>
      <c r="L91" s="4" t="s">
        <v>250</v>
      </c>
      <c r="M91" s="4" t="s">
        <v>60</v>
      </c>
      <c r="N91" s="4" t="s">
        <v>230</v>
      </c>
      <c r="O91" s="5">
        <v>3</v>
      </c>
      <c r="P91" s="4">
        <v>1</v>
      </c>
      <c r="Q91" s="6">
        <v>4</v>
      </c>
    </row>
    <row r="92" spans="1:107" x14ac:dyDescent="0.35">
      <c r="A92" s="4">
        <v>2021</v>
      </c>
      <c r="B92" s="10">
        <v>2</v>
      </c>
      <c r="C92" s="4" t="s">
        <v>53</v>
      </c>
      <c r="D92" s="4" t="s">
        <v>384</v>
      </c>
      <c r="E92" s="7">
        <v>1</v>
      </c>
      <c r="F92" s="4" t="s">
        <v>131</v>
      </c>
      <c r="G92" s="4" t="s">
        <v>234</v>
      </c>
      <c r="H92" s="4">
        <v>2012</v>
      </c>
      <c r="I92" s="4">
        <v>2015</v>
      </c>
      <c r="J92" s="4">
        <v>4</v>
      </c>
      <c r="K92" s="7">
        <v>59</v>
      </c>
      <c r="L92" s="4" t="s">
        <v>250</v>
      </c>
      <c r="M92" s="4" t="s">
        <v>60</v>
      </c>
      <c r="N92" s="4" t="s">
        <v>231</v>
      </c>
      <c r="O92" s="5">
        <v>4</v>
      </c>
      <c r="P92" s="4">
        <v>3</v>
      </c>
      <c r="Q92" s="6">
        <v>4</v>
      </c>
    </row>
    <row r="93" spans="1:107" x14ac:dyDescent="0.35">
      <c r="A93" s="4">
        <v>2021</v>
      </c>
      <c r="B93" s="10">
        <v>1</v>
      </c>
      <c r="C93" s="4" t="s">
        <v>53</v>
      </c>
      <c r="D93" s="4" t="s">
        <v>232</v>
      </c>
      <c r="E93" s="7">
        <v>3</v>
      </c>
      <c r="F93" s="4" t="s">
        <v>131</v>
      </c>
      <c r="G93" s="4" t="s">
        <v>234</v>
      </c>
      <c r="H93" s="4">
        <v>2012</v>
      </c>
      <c r="I93" s="4">
        <v>2015</v>
      </c>
      <c r="J93" s="4">
        <v>4</v>
      </c>
      <c r="K93" s="7">
        <v>57</v>
      </c>
      <c r="L93" s="4" t="s">
        <v>250</v>
      </c>
      <c r="M93" s="4" t="s">
        <v>60</v>
      </c>
      <c r="N93" s="4" t="s">
        <v>144</v>
      </c>
      <c r="O93" s="5">
        <v>1</v>
      </c>
      <c r="P93" s="4">
        <v>3</v>
      </c>
      <c r="Q93" s="6">
        <v>4</v>
      </c>
    </row>
    <row r="94" spans="1:107" s="44" customFormat="1" x14ac:dyDescent="0.35">
      <c r="A94" s="4">
        <v>2021</v>
      </c>
      <c r="B94" s="10">
        <v>1</v>
      </c>
      <c r="C94" s="4" t="s">
        <v>53</v>
      </c>
      <c r="D94" s="4" t="s">
        <v>232</v>
      </c>
      <c r="E94" s="7">
        <v>3</v>
      </c>
      <c r="F94" s="4" t="s">
        <v>131</v>
      </c>
      <c r="G94" s="4" t="s">
        <v>234</v>
      </c>
      <c r="H94" s="4">
        <v>2012</v>
      </c>
      <c r="I94" s="4">
        <v>2015</v>
      </c>
      <c r="J94" s="4">
        <v>4</v>
      </c>
      <c r="K94" s="7">
        <v>61</v>
      </c>
      <c r="L94" s="4" t="s">
        <v>250</v>
      </c>
      <c r="M94" s="4" t="s">
        <v>60</v>
      </c>
      <c r="N94" s="4" t="s">
        <v>230</v>
      </c>
      <c r="O94" s="5">
        <v>3</v>
      </c>
      <c r="P94" s="4">
        <v>1</v>
      </c>
      <c r="Q94" s="6">
        <v>4</v>
      </c>
      <c r="R94" s="4"/>
      <c r="S94" s="4"/>
      <c r="T94" s="4"/>
      <c r="U94" s="4"/>
      <c r="V94" s="4"/>
      <c r="W94" s="4"/>
      <c r="X94" s="4"/>
      <c r="Y94" s="4"/>
      <c r="Z94" s="4"/>
      <c r="AA94" s="4"/>
      <c r="AB94" s="4"/>
      <c r="AC94" s="4"/>
      <c r="AD94" s="4"/>
      <c r="AE94" s="4"/>
      <c r="AF94" s="4"/>
      <c r="AG94" s="4"/>
      <c r="AH94" s="4"/>
      <c r="AI94" s="4"/>
      <c r="AJ94" s="4"/>
      <c r="AK94" s="4"/>
      <c r="AL94" s="4"/>
      <c r="AM94" s="4"/>
      <c r="AN94" s="4"/>
      <c r="AO94" s="4"/>
      <c r="AP94" s="4"/>
      <c r="AQ94" s="4"/>
      <c r="AR94" s="4"/>
      <c r="AS94" s="4"/>
      <c r="AT94" s="4"/>
      <c r="AU94" s="4"/>
      <c r="AV94" s="4"/>
      <c r="AW94" s="4"/>
      <c r="AX94" s="4"/>
      <c r="AY94" s="4"/>
      <c r="AZ94" s="4"/>
      <c r="BA94" s="4"/>
      <c r="BB94" s="4"/>
      <c r="BC94" s="4"/>
      <c r="BD94" s="4"/>
      <c r="BE94" s="4"/>
      <c r="BF94" s="4"/>
      <c r="BG94" s="4"/>
      <c r="BH94" s="4"/>
      <c r="BI94" s="4"/>
      <c r="BJ94" s="4"/>
      <c r="BK94" s="4"/>
      <c r="BL94" s="4"/>
      <c r="BM94" s="4"/>
      <c r="BN94" s="4"/>
      <c r="BO94" s="4"/>
      <c r="BP94" s="4"/>
      <c r="BQ94" s="4"/>
      <c r="BR94" s="4"/>
      <c r="BS94" s="4"/>
      <c r="BT94" s="4"/>
      <c r="BU94" s="4"/>
      <c r="BV94" s="4"/>
      <c r="BW94" s="4"/>
      <c r="BX94" s="4"/>
      <c r="BY94" s="4"/>
      <c r="BZ94" s="4"/>
      <c r="CA94" s="4"/>
      <c r="CB94" s="4"/>
      <c r="CC94" s="4"/>
      <c r="CD94" s="4"/>
      <c r="CE94" s="4"/>
      <c r="CF94" s="4"/>
      <c r="CG94" s="4"/>
      <c r="CH94" s="4"/>
      <c r="CI94" s="4"/>
      <c r="CJ94" s="4"/>
      <c r="CK94" s="4"/>
      <c r="CL94" s="4"/>
      <c r="CM94" s="4"/>
      <c r="CN94" s="4"/>
      <c r="CO94" s="4"/>
      <c r="CP94" s="4"/>
      <c r="CQ94" s="4"/>
      <c r="CR94" s="4"/>
      <c r="CS94" s="4"/>
      <c r="CT94" s="4"/>
      <c r="CU94" s="4"/>
      <c r="CV94" s="4"/>
      <c r="CW94" s="4"/>
      <c r="CX94" s="4"/>
      <c r="CY94" s="4"/>
      <c r="CZ94" s="4"/>
      <c r="DA94" s="4"/>
      <c r="DB94" s="4"/>
      <c r="DC94" s="4"/>
    </row>
    <row r="95" spans="1:107" s="44" customFormat="1" x14ac:dyDescent="0.35">
      <c r="A95" s="4">
        <v>2021</v>
      </c>
      <c r="B95" s="10">
        <v>1</v>
      </c>
      <c r="C95" s="4" t="s">
        <v>53</v>
      </c>
      <c r="D95" s="4" t="s">
        <v>232</v>
      </c>
      <c r="E95" s="7">
        <v>1</v>
      </c>
      <c r="F95" s="4" t="s">
        <v>131</v>
      </c>
      <c r="G95" s="4" t="s">
        <v>234</v>
      </c>
      <c r="H95" s="4">
        <v>2012</v>
      </c>
      <c r="I95" s="4">
        <v>2015</v>
      </c>
      <c r="J95" s="4">
        <v>4</v>
      </c>
      <c r="K95" s="7">
        <v>61</v>
      </c>
      <c r="L95" s="4" t="s">
        <v>250</v>
      </c>
      <c r="M95" s="4" t="s">
        <v>60</v>
      </c>
      <c r="N95" s="4" t="s">
        <v>231</v>
      </c>
      <c r="O95" s="5">
        <v>4</v>
      </c>
      <c r="P95" s="4">
        <v>3</v>
      </c>
      <c r="Q95" s="6">
        <v>4</v>
      </c>
      <c r="R95" s="4"/>
      <c r="S95" s="4"/>
      <c r="T95" s="4"/>
      <c r="U95" s="4"/>
      <c r="V95" s="4"/>
      <c r="W95" s="4"/>
      <c r="X95" s="4"/>
      <c r="Y95" s="4"/>
      <c r="Z95" s="4"/>
      <c r="AA95" s="4"/>
      <c r="AB95" s="4"/>
      <c r="AC95" s="4"/>
      <c r="AD95" s="4"/>
      <c r="AE95" s="4"/>
      <c r="AF95" s="4"/>
      <c r="AG95" s="4"/>
      <c r="AH95" s="4"/>
      <c r="AI95" s="4"/>
      <c r="AJ95" s="4"/>
      <c r="AK95" s="4"/>
      <c r="AL95" s="4"/>
      <c r="AM95" s="4"/>
      <c r="AN95" s="4"/>
      <c r="AO95" s="4"/>
      <c r="AP95" s="4"/>
      <c r="AQ95" s="4"/>
      <c r="AR95" s="4"/>
      <c r="AS95" s="4"/>
      <c r="AT95" s="4"/>
      <c r="AU95" s="4"/>
      <c r="AV95" s="4"/>
      <c r="AW95" s="4"/>
      <c r="AX95" s="4"/>
      <c r="AY95" s="4"/>
      <c r="AZ95" s="4"/>
      <c r="BA95" s="4"/>
      <c r="BB95" s="4"/>
      <c r="BC95" s="4"/>
      <c r="BD95" s="4"/>
      <c r="BE95" s="4"/>
      <c r="BF95" s="4"/>
      <c r="BG95" s="4"/>
      <c r="BH95" s="4"/>
      <c r="BI95" s="4"/>
      <c r="BJ95" s="4"/>
      <c r="BK95" s="4"/>
      <c r="BL95" s="4"/>
      <c r="BM95" s="4"/>
      <c r="BN95" s="4"/>
      <c r="BO95" s="4"/>
      <c r="BP95" s="4"/>
      <c r="BQ95" s="4"/>
      <c r="BR95" s="4"/>
      <c r="BS95" s="4"/>
      <c r="BT95" s="4"/>
      <c r="BU95" s="4"/>
      <c r="BV95" s="4"/>
      <c r="BW95" s="4"/>
      <c r="BX95" s="4"/>
      <c r="BY95" s="4"/>
      <c r="BZ95" s="4"/>
      <c r="CA95" s="4"/>
      <c r="CB95" s="4"/>
      <c r="CC95" s="4"/>
      <c r="CD95" s="4"/>
      <c r="CE95" s="4"/>
      <c r="CF95" s="4"/>
      <c r="CG95" s="4"/>
      <c r="CH95" s="4"/>
      <c r="CI95" s="4"/>
      <c r="CJ95" s="4"/>
      <c r="CK95" s="4"/>
      <c r="CL95" s="4"/>
      <c r="CM95" s="4"/>
      <c r="CN95" s="4"/>
      <c r="CO95" s="4"/>
      <c r="CP95" s="4"/>
      <c r="CQ95" s="4"/>
      <c r="CR95" s="4"/>
      <c r="CS95" s="4"/>
      <c r="CT95" s="4"/>
      <c r="CU95" s="4"/>
      <c r="CV95" s="4"/>
      <c r="CW95" s="4"/>
      <c r="CX95" s="4"/>
      <c r="CY95" s="4"/>
      <c r="CZ95" s="4"/>
      <c r="DA95" s="4"/>
      <c r="DB95" s="4"/>
      <c r="DC95" s="4"/>
    </row>
    <row r="96" spans="1:107" s="44" customFormat="1" x14ac:dyDescent="0.35">
      <c r="A96" s="4">
        <v>2021</v>
      </c>
      <c r="B96" s="10">
        <v>1</v>
      </c>
      <c r="C96" s="4" t="s">
        <v>54</v>
      </c>
      <c r="D96" s="4" t="s">
        <v>237</v>
      </c>
      <c r="E96" s="7">
        <v>1</v>
      </c>
      <c r="F96" s="4" t="s">
        <v>235</v>
      </c>
      <c r="G96" s="4" t="s">
        <v>110</v>
      </c>
      <c r="H96" s="4">
        <v>2012</v>
      </c>
      <c r="I96" s="4">
        <v>2017</v>
      </c>
      <c r="J96" s="4">
        <v>6</v>
      </c>
      <c r="K96" s="7">
        <v>97.2</v>
      </c>
      <c r="L96" s="4" t="s">
        <v>250</v>
      </c>
      <c r="M96" s="4" t="s">
        <v>60</v>
      </c>
      <c r="N96" s="4" t="s">
        <v>250</v>
      </c>
      <c r="O96" s="5" t="s">
        <v>250</v>
      </c>
      <c r="P96" s="4" t="s">
        <v>250</v>
      </c>
      <c r="Q96" s="6">
        <v>2</v>
      </c>
      <c r="R96" s="4"/>
      <c r="S96" s="4"/>
      <c r="T96" s="4"/>
      <c r="U96" s="4"/>
      <c r="V96" s="4"/>
      <c r="W96" s="4"/>
      <c r="X96" s="4"/>
      <c r="Y96" s="4"/>
      <c r="Z96" s="4"/>
      <c r="AA96" s="4"/>
      <c r="AB96" s="4"/>
      <c r="AC96" s="4"/>
      <c r="AD96" s="4"/>
      <c r="AE96" s="4"/>
      <c r="AF96" s="4"/>
      <c r="AG96" s="4"/>
      <c r="AH96" s="4"/>
      <c r="AI96" s="4"/>
      <c r="AJ96" s="4"/>
      <c r="AK96" s="4"/>
      <c r="AL96" s="4"/>
      <c r="AM96" s="4"/>
      <c r="AN96" s="4"/>
      <c r="AO96" s="4"/>
      <c r="AP96" s="4"/>
      <c r="AQ96" s="4"/>
      <c r="AR96" s="4"/>
      <c r="AS96" s="4"/>
      <c r="AT96" s="4"/>
      <c r="AU96" s="4"/>
      <c r="AV96" s="4"/>
      <c r="AW96" s="4"/>
      <c r="AX96" s="4"/>
      <c r="AY96" s="4"/>
      <c r="AZ96" s="4"/>
      <c r="BA96" s="4"/>
      <c r="BB96" s="4"/>
      <c r="BC96" s="4"/>
      <c r="BD96" s="4"/>
      <c r="BE96" s="4"/>
      <c r="BF96" s="4"/>
      <c r="BG96" s="4"/>
      <c r="BH96" s="4"/>
      <c r="BI96" s="4"/>
      <c r="BJ96" s="4"/>
      <c r="BK96" s="4"/>
      <c r="BL96" s="4"/>
      <c r="BM96" s="4"/>
      <c r="BN96" s="4"/>
      <c r="BO96" s="4"/>
      <c r="BP96" s="4"/>
      <c r="BQ96" s="4"/>
      <c r="BR96" s="4"/>
      <c r="BS96" s="4"/>
      <c r="BT96" s="4"/>
      <c r="BU96" s="4"/>
      <c r="BV96" s="4"/>
      <c r="BW96" s="4"/>
      <c r="BX96" s="4"/>
      <c r="BY96" s="4"/>
      <c r="BZ96" s="4"/>
      <c r="CA96" s="4"/>
      <c r="CB96" s="4"/>
      <c r="CC96" s="4"/>
      <c r="CD96" s="4"/>
      <c r="CE96" s="4"/>
      <c r="CF96" s="4"/>
      <c r="CG96" s="4"/>
      <c r="CH96" s="4"/>
      <c r="CI96" s="4"/>
      <c r="CJ96" s="4"/>
      <c r="CK96" s="4"/>
      <c r="CL96" s="4"/>
      <c r="CM96" s="4"/>
      <c r="CN96" s="4"/>
      <c r="CO96" s="4"/>
      <c r="CP96" s="4"/>
      <c r="CQ96" s="4"/>
      <c r="CR96" s="4"/>
      <c r="CS96" s="4"/>
      <c r="CT96" s="4"/>
      <c r="CU96" s="4"/>
      <c r="CV96" s="4"/>
      <c r="CW96" s="4"/>
      <c r="CX96" s="4"/>
      <c r="CY96" s="4"/>
      <c r="CZ96" s="4"/>
      <c r="DA96" s="4"/>
      <c r="DB96" s="4"/>
      <c r="DC96" s="4"/>
    </row>
    <row r="97" spans="1:17" x14ac:dyDescent="0.35">
      <c r="A97" s="44">
        <v>1962</v>
      </c>
      <c r="B97" s="45">
        <v>1</v>
      </c>
      <c r="C97" s="44" t="s">
        <v>13</v>
      </c>
      <c r="D97" s="44" t="s">
        <v>111</v>
      </c>
      <c r="E97" s="46">
        <v>1</v>
      </c>
      <c r="F97" s="44" t="s">
        <v>361</v>
      </c>
      <c r="G97" s="44" t="s">
        <v>66</v>
      </c>
      <c r="H97" s="44">
        <v>1958</v>
      </c>
      <c r="I97" s="44">
        <v>1958</v>
      </c>
      <c r="J97" s="44">
        <v>1</v>
      </c>
      <c r="K97" s="46">
        <f>0.666666666666667*100</f>
        <v>66.6666666666667</v>
      </c>
      <c r="L97" s="44" t="s">
        <v>250</v>
      </c>
      <c r="M97" s="44" t="s">
        <v>64</v>
      </c>
      <c r="N97" s="44" t="s">
        <v>250</v>
      </c>
      <c r="O97" s="47" t="s">
        <v>250</v>
      </c>
      <c r="P97" s="44" t="s">
        <v>250</v>
      </c>
      <c r="Q97" s="48">
        <v>2</v>
      </c>
    </row>
    <row r="98" spans="1:17" x14ac:dyDescent="0.35">
      <c r="A98" s="44">
        <v>2000</v>
      </c>
      <c r="B98" s="45">
        <v>1</v>
      </c>
      <c r="C98" s="44" t="s">
        <v>23</v>
      </c>
      <c r="D98" s="44" t="s">
        <v>111</v>
      </c>
      <c r="E98" s="46">
        <v>1</v>
      </c>
      <c r="F98" s="44" t="s">
        <v>108</v>
      </c>
      <c r="G98" s="44" t="s">
        <v>109</v>
      </c>
      <c r="H98" s="44">
        <v>1991</v>
      </c>
      <c r="I98" s="44">
        <v>2000</v>
      </c>
      <c r="J98" s="44">
        <v>9</v>
      </c>
      <c r="K98" s="46">
        <v>33.299999999999997</v>
      </c>
      <c r="L98" s="44" t="s">
        <v>250</v>
      </c>
      <c r="M98" s="44" t="s">
        <v>114</v>
      </c>
      <c r="N98" s="44" t="s">
        <v>113</v>
      </c>
      <c r="O98" s="47">
        <v>2</v>
      </c>
      <c r="P98" s="44" t="s">
        <v>250</v>
      </c>
      <c r="Q98" s="48">
        <v>2</v>
      </c>
    </row>
    <row r="99" spans="1:17" x14ac:dyDescent="0.35">
      <c r="A99" s="44">
        <v>2012</v>
      </c>
      <c r="B99" s="45">
        <v>1</v>
      </c>
      <c r="C99" s="44" t="s">
        <v>169</v>
      </c>
      <c r="D99" s="44" t="s">
        <v>111</v>
      </c>
      <c r="E99" s="46">
        <v>1</v>
      </c>
      <c r="F99" s="44" t="s">
        <v>108</v>
      </c>
      <c r="G99" s="44" t="s">
        <v>170</v>
      </c>
      <c r="H99" s="44">
        <v>2006</v>
      </c>
      <c r="I99" s="44">
        <v>2011</v>
      </c>
      <c r="J99" s="44">
        <v>5</v>
      </c>
      <c r="K99" s="46">
        <v>0</v>
      </c>
      <c r="L99" s="44" t="s">
        <v>250</v>
      </c>
      <c r="M99" s="44" t="s">
        <v>64</v>
      </c>
      <c r="N99" s="44" t="s">
        <v>110</v>
      </c>
      <c r="O99" s="47" t="s">
        <v>110</v>
      </c>
      <c r="P99" s="44" t="s">
        <v>110</v>
      </c>
      <c r="Q99" s="48">
        <v>2</v>
      </c>
    </row>
    <row r="100" spans="1:17" x14ac:dyDescent="0.35">
      <c r="A100" s="4">
        <v>2020</v>
      </c>
      <c r="B100" s="10">
        <v>2</v>
      </c>
      <c r="C100" s="4" t="s">
        <v>52</v>
      </c>
      <c r="D100" s="4" t="s">
        <v>222</v>
      </c>
      <c r="E100" s="7">
        <v>2</v>
      </c>
      <c r="F100" s="4" t="s">
        <v>357</v>
      </c>
      <c r="G100" s="4" t="s">
        <v>110</v>
      </c>
      <c r="H100" s="4">
        <v>2006</v>
      </c>
      <c r="I100" s="4">
        <v>2019</v>
      </c>
      <c r="J100" s="4">
        <v>13</v>
      </c>
      <c r="K100" s="7">
        <v>83</v>
      </c>
      <c r="L100" s="4" t="s">
        <v>250</v>
      </c>
      <c r="M100" s="4" t="s">
        <v>60</v>
      </c>
      <c r="N100" s="4" t="s">
        <v>250</v>
      </c>
      <c r="O100" s="5" t="s">
        <v>250</v>
      </c>
      <c r="P100" s="4" t="s">
        <v>250</v>
      </c>
      <c r="Q100" s="6">
        <v>2</v>
      </c>
    </row>
    <row r="101" spans="1:17" x14ac:dyDescent="0.35">
      <c r="A101" s="4">
        <v>2020</v>
      </c>
      <c r="B101" s="10">
        <v>2</v>
      </c>
      <c r="C101" s="4" t="s">
        <v>52</v>
      </c>
      <c r="D101" s="4" t="s">
        <v>222</v>
      </c>
      <c r="E101" s="7">
        <v>2</v>
      </c>
      <c r="F101" s="4" t="s">
        <v>358</v>
      </c>
      <c r="G101" s="4" t="s">
        <v>110</v>
      </c>
      <c r="H101" s="4">
        <v>2006</v>
      </c>
      <c r="I101" s="4">
        <v>2019</v>
      </c>
      <c r="J101" s="4">
        <v>13</v>
      </c>
      <c r="K101" s="7">
        <v>83</v>
      </c>
      <c r="L101" s="4" t="s">
        <v>250</v>
      </c>
      <c r="M101" s="4" t="s">
        <v>60</v>
      </c>
      <c r="N101" s="4" t="s">
        <v>250</v>
      </c>
      <c r="O101" s="5" t="s">
        <v>250</v>
      </c>
      <c r="P101" s="4" t="s">
        <v>250</v>
      </c>
      <c r="Q101" s="6">
        <v>2</v>
      </c>
    </row>
    <row r="102" spans="1:17" x14ac:dyDescent="0.35">
      <c r="A102" s="4">
        <v>2016</v>
      </c>
      <c r="B102" s="10">
        <v>2</v>
      </c>
      <c r="C102" s="4" t="s">
        <v>45</v>
      </c>
      <c r="D102" s="4" t="s">
        <v>205</v>
      </c>
      <c r="E102" s="7">
        <v>1</v>
      </c>
      <c r="F102" s="4" t="s">
        <v>108</v>
      </c>
      <c r="G102" s="4" t="s">
        <v>206</v>
      </c>
      <c r="H102" s="4">
        <v>2004</v>
      </c>
      <c r="I102" s="4">
        <v>2015</v>
      </c>
      <c r="J102" s="4">
        <v>11</v>
      </c>
      <c r="K102" s="7">
        <v>73.680000000000007</v>
      </c>
      <c r="L102" s="4" t="s">
        <v>250</v>
      </c>
      <c r="M102" s="4" t="s">
        <v>64</v>
      </c>
      <c r="N102" s="4" t="s">
        <v>250</v>
      </c>
      <c r="O102" s="5" t="s">
        <v>250</v>
      </c>
      <c r="P102" s="4" t="s">
        <v>250</v>
      </c>
      <c r="Q102" s="6">
        <v>2</v>
      </c>
    </row>
    <row r="103" spans="1:17" x14ac:dyDescent="0.35">
      <c r="A103" s="4">
        <v>2016</v>
      </c>
      <c r="B103" s="10">
        <v>2</v>
      </c>
      <c r="C103" s="4" t="s">
        <v>45</v>
      </c>
      <c r="D103" s="4" t="s">
        <v>205</v>
      </c>
      <c r="E103" s="7">
        <v>1</v>
      </c>
      <c r="F103" s="4" t="s">
        <v>108</v>
      </c>
      <c r="G103" s="4" t="s">
        <v>207</v>
      </c>
      <c r="H103" s="4">
        <v>2004</v>
      </c>
      <c r="I103" s="4">
        <v>2015</v>
      </c>
      <c r="J103" s="4">
        <v>11</v>
      </c>
      <c r="K103" s="7">
        <v>73.680000000000007</v>
      </c>
      <c r="L103" s="4" t="s">
        <v>250</v>
      </c>
      <c r="M103" s="4" t="s">
        <v>97</v>
      </c>
      <c r="N103" s="4" t="s">
        <v>250</v>
      </c>
      <c r="O103" s="5" t="s">
        <v>250</v>
      </c>
      <c r="P103" s="4" t="s">
        <v>250</v>
      </c>
      <c r="Q103" s="6">
        <v>2</v>
      </c>
    </row>
    <row r="104" spans="1:17" x14ac:dyDescent="0.35">
      <c r="A104" s="4">
        <v>2016</v>
      </c>
      <c r="B104" s="10">
        <v>2</v>
      </c>
      <c r="C104" s="4" t="s">
        <v>45</v>
      </c>
      <c r="D104" s="4" t="s">
        <v>205</v>
      </c>
      <c r="E104" s="7">
        <v>3</v>
      </c>
      <c r="F104" s="4" t="s">
        <v>108</v>
      </c>
      <c r="G104" s="4" t="s">
        <v>208</v>
      </c>
      <c r="H104" s="4">
        <v>2004</v>
      </c>
      <c r="I104" s="4">
        <v>2015</v>
      </c>
      <c r="J104" s="4">
        <v>11</v>
      </c>
      <c r="K104" s="7">
        <v>73.680000000000007</v>
      </c>
      <c r="L104" s="4" t="s">
        <v>250</v>
      </c>
      <c r="M104" s="4" t="s">
        <v>147</v>
      </c>
      <c r="N104" s="4" t="s">
        <v>250</v>
      </c>
      <c r="O104" s="5" t="s">
        <v>250</v>
      </c>
      <c r="P104" s="4" t="s">
        <v>250</v>
      </c>
      <c r="Q104" s="6">
        <v>2</v>
      </c>
    </row>
    <row r="105" spans="1:17" x14ac:dyDescent="0.35">
      <c r="A105" s="4">
        <v>2018</v>
      </c>
      <c r="B105" s="10">
        <v>3</v>
      </c>
      <c r="C105" s="4" t="s">
        <v>49</v>
      </c>
      <c r="D105" s="4" t="s">
        <v>210</v>
      </c>
      <c r="E105" s="7">
        <v>3</v>
      </c>
      <c r="F105" s="4" t="s">
        <v>120</v>
      </c>
      <c r="G105" s="4" t="s">
        <v>121</v>
      </c>
      <c r="H105" s="4">
        <v>2013</v>
      </c>
      <c r="I105" s="4">
        <v>2015</v>
      </c>
      <c r="J105" s="4">
        <v>2</v>
      </c>
      <c r="K105" s="7" t="s">
        <v>250</v>
      </c>
      <c r="L105" s="4">
        <v>4.55</v>
      </c>
      <c r="M105" s="4" t="s">
        <v>60</v>
      </c>
      <c r="N105" s="4" t="s">
        <v>212</v>
      </c>
      <c r="O105" s="5">
        <v>1</v>
      </c>
      <c r="P105" s="4" t="s">
        <v>250</v>
      </c>
      <c r="Q105" s="6">
        <v>2</v>
      </c>
    </row>
    <row r="106" spans="1:17" x14ac:dyDescent="0.35">
      <c r="A106" s="4">
        <v>2018</v>
      </c>
      <c r="B106" s="10">
        <v>3</v>
      </c>
      <c r="C106" s="4" t="s">
        <v>49</v>
      </c>
      <c r="D106" s="4" t="s">
        <v>210</v>
      </c>
      <c r="E106" s="7">
        <v>3</v>
      </c>
      <c r="F106" s="4" t="s">
        <v>120</v>
      </c>
      <c r="G106" s="4" t="s">
        <v>121</v>
      </c>
      <c r="H106" s="4">
        <v>2013</v>
      </c>
      <c r="I106" s="4">
        <v>2015</v>
      </c>
      <c r="J106" s="4">
        <v>2</v>
      </c>
      <c r="K106" s="7" t="s">
        <v>250</v>
      </c>
      <c r="L106" s="7">
        <v>100</v>
      </c>
      <c r="M106" s="4" t="s">
        <v>60</v>
      </c>
      <c r="N106" s="4" t="s">
        <v>213</v>
      </c>
      <c r="O106" s="5">
        <v>5</v>
      </c>
      <c r="P106" s="4" t="s">
        <v>250</v>
      </c>
      <c r="Q106" s="6">
        <v>2</v>
      </c>
    </row>
    <row r="107" spans="1:17" x14ac:dyDescent="0.35">
      <c r="A107" s="4">
        <v>2018</v>
      </c>
      <c r="B107" s="10">
        <v>3</v>
      </c>
      <c r="C107" s="4" t="s">
        <v>49</v>
      </c>
      <c r="D107" s="4" t="s">
        <v>210</v>
      </c>
      <c r="E107" s="7">
        <v>3</v>
      </c>
      <c r="F107" s="4" t="s">
        <v>120</v>
      </c>
      <c r="G107" s="4" t="s">
        <v>121</v>
      </c>
      <c r="H107" s="4">
        <v>2013</v>
      </c>
      <c r="I107" s="4">
        <v>2015</v>
      </c>
      <c r="J107" s="4">
        <v>2</v>
      </c>
      <c r="K107" s="7" t="s">
        <v>250</v>
      </c>
      <c r="L107" s="7">
        <v>85</v>
      </c>
      <c r="M107" s="4" t="s">
        <v>60</v>
      </c>
      <c r="N107" s="4" t="s">
        <v>214</v>
      </c>
      <c r="O107" s="5">
        <v>4</v>
      </c>
      <c r="P107" s="4" t="s">
        <v>250</v>
      </c>
      <c r="Q107" s="6">
        <v>2</v>
      </c>
    </row>
    <row r="108" spans="1:17" x14ac:dyDescent="0.35">
      <c r="A108" s="4">
        <v>2018</v>
      </c>
      <c r="B108" s="10">
        <v>3</v>
      </c>
      <c r="C108" s="4" t="s">
        <v>49</v>
      </c>
      <c r="D108" s="4" t="s">
        <v>210</v>
      </c>
      <c r="E108" s="7">
        <v>3</v>
      </c>
      <c r="F108" s="4" t="s">
        <v>6</v>
      </c>
      <c r="G108" s="4" t="s">
        <v>211</v>
      </c>
      <c r="H108" s="4">
        <v>2013</v>
      </c>
      <c r="I108" s="4">
        <v>2015</v>
      </c>
      <c r="J108" s="4">
        <v>3</v>
      </c>
      <c r="K108" s="7" t="s">
        <v>250</v>
      </c>
      <c r="L108" s="4">
        <v>8.84</v>
      </c>
      <c r="M108" s="4" t="s">
        <v>60</v>
      </c>
      <c r="N108" s="4" t="s">
        <v>212</v>
      </c>
      <c r="O108" s="5">
        <v>1</v>
      </c>
      <c r="P108" s="4" t="s">
        <v>250</v>
      </c>
      <c r="Q108" s="6">
        <v>2</v>
      </c>
    </row>
    <row r="109" spans="1:17" x14ac:dyDescent="0.35">
      <c r="A109" s="4">
        <v>2018</v>
      </c>
      <c r="B109" s="10">
        <v>3</v>
      </c>
      <c r="C109" s="4" t="s">
        <v>49</v>
      </c>
      <c r="D109" s="4" t="s">
        <v>210</v>
      </c>
      <c r="E109" s="7">
        <v>3</v>
      </c>
      <c r="F109" s="4" t="s">
        <v>6</v>
      </c>
      <c r="G109" s="4" t="s">
        <v>211</v>
      </c>
      <c r="H109" s="4">
        <v>2013</v>
      </c>
      <c r="I109" s="4">
        <v>2015</v>
      </c>
      <c r="J109" s="4">
        <v>3</v>
      </c>
      <c r="K109" s="7" t="s">
        <v>250</v>
      </c>
      <c r="L109" s="7">
        <v>79</v>
      </c>
      <c r="M109" s="4" t="s">
        <v>60</v>
      </c>
      <c r="N109" s="4" t="s">
        <v>213</v>
      </c>
      <c r="O109" s="5">
        <v>5</v>
      </c>
      <c r="P109" s="4" t="s">
        <v>250</v>
      </c>
      <c r="Q109" s="6">
        <v>2</v>
      </c>
    </row>
    <row r="110" spans="1:17" x14ac:dyDescent="0.35">
      <c r="A110" s="4">
        <v>2018</v>
      </c>
      <c r="B110" s="10">
        <v>3</v>
      </c>
      <c r="C110" s="4" t="s">
        <v>49</v>
      </c>
      <c r="D110" s="4" t="s">
        <v>210</v>
      </c>
      <c r="E110" s="7">
        <v>1</v>
      </c>
      <c r="F110" s="4" t="s">
        <v>6</v>
      </c>
      <c r="G110" s="4" t="s">
        <v>211</v>
      </c>
      <c r="H110" s="4">
        <v>2013</v>
      </c>
      <c r="I110" s="4">
        <v>2015</v>
      </c>
      <c r="J110" s="4">
        <v>3</v>
      </c>
      <c r="K110" s="7" t="s">
        <v>250</v>
      </c>
      <c r="L110" s="7">
        <v>66</v>
      </c>
      <c r="M110" s="4" t="s">
        <v>60</v>
      </c>
      <c r="N110" s="4" t="s">
        <v>214</v>
      </c>
      <c r="O110" s="5">
        <v>4</v>
      </c>
      <c r="P110" s="4" t="s">
        <v>250</v>
      </c>
      <c r="Q110" s="6">
        <v>2</v>
      </c>
    </row>
    <row r="111" spans="1:17" x14ac:dyDescent="0.35">
      <c r="A111" s="4">
        <v>2000</v>
      </c>
      <c r="B111" s="10">
        <v>2</v>
      </c>
      <c r="C111" s="4" t="s">
        <v>23</v>
      </c>
      <c r="D111" s="4" t="s">
        <v>127</v>
      </c>
      <c r="E111" s="7">
        <v>1</v>
      </c>
      <c r="F111" s="4" t="s">
        <v>108</v>
      </c>
      <c r="G111" s="4" t="s">
        <v>109</v>
      </c>
      <c r="H111" s="4">
        <v>1991</v>
      </c>
      <c r="I111" s="4">
        <v>2000</v>
      </c>
      <c r="J111" s="4">
        <v>9</v>
      </c>
      <c r="K111" s="7">
        <v>44.4</v>
      </c>
      <c r="L111" s="4" t="s">
        <v>250</v>
      </c>
      <c r="M111" s="4" t="s">
        <v>114</v>
      </c>
      <c r="N111" s="4" t="s">
        <v>112</v>
      </c>
      <c r="O111" s="5">
        <v>1</v>
      </c>
      <c r="P111" s="4" t="s">
        <v>250</v>
      </c>
      <c r="Q111" s="4">
        <v>2</v>
      </c>
    </row>
    <row r="112" spans="1:17" x14ac:dyDescent="0.35">
      <c r="A112" s="4">
        <v>2000</v>
      </c>
      <c r="B112" s="10">
        <v>2</v>
      </c>
      <c r="C112" s="4" t="s">
        <v>23</v>
      </c>
      <c r="D112" s="4" t="s">
        <v>127</v>
      </c>
      <c r="E112" s="7">
        <v>1</v>
      </c>
      <c r="F112" s="4" t="s">
        <v>108</v>
      </c>
      <c r="G112" s="4" t="s">
        <v>109</v>
      </c>
      <c r="H112" s="4">
        <v>1991</v>
      </c>
      <c r="I112" s="4">
        <v>2000</v>
      </c>
      <c r="J112" s="4">
        <v>9</v>
      </c>
      <c r="K112" s="7">
        <v>66.599999999999994</v>
      </c>
      <c r="L112" s="4" t="s">
        <v>250</v>
      </c>
      <c r="M112" s="4" t="s">
        <v>114</v>
      </c>
      <c r="N112" s="4" t="s">
        <v>113</v>
      </c>
      <c r="O112" s="5">
        <v>2</v>
      </c>
      <c r="P112" s="4" t="s">
        <v>250</v>
      </c>
      <c r="Q112" s="4">
        <v>2</v>
      </c>
    </row>
    <row r="113" spans="1:107" x14ac:dyDescent="0.35">
      <c r="A113" s="4">
        <v>2000</v>
      </c>
      <c r="B113" s="10">
        <v>2</v>
      </c>
      <c r="C113" s="4" t="s">
        <v>23</v>
      </c>
      <c r="D113" s="4" t="s">
        <v>127</v>
      </c>
      <c r="E113" s="7">
        <v>1</v>
      </c>
      <c r="F113" s="4" t="s">
        <v>108</v>
      </c>
      <c r="G113" s="4" t="s">
        <v>109</v>
      </c>
      <c r="H113" s="4">
        <v>1991</v>
      </c>
      <c r="I113" s="4">
        <v>2000</v>
      </c>
      <c r="J113" s="4">
        <v>9</v>
      </c>
      <c r="K113" s="7">
        <v>44.4</v>
      </c>
      <c r="L113" s="4" t="s">
        <v>250</v>
      </c>
      <c r="M113" s="4" t="s">
        <v>114</v>
      </c>
      <c r="N113" s="4" t="s">
        <v>112</v>
      </c>
      <c r="O113" s="5">
        <v>1</v>
      </c>
      <c r="P113" s="4" t="s">
        <v>250</v>
      </c>
      <c r="Q113" s="4">
        <v>2</v>
      </c>
    </row>
    <row r="114" spans="1:107" x14ac:dyDescent="0.35">
      <c r="A114" s="4">
        <v>2000</v>
      </c>
      <c r="B114" s="10">
        <v>2</v>
      </c>
      <c r="C114" s="4" t="s">
        <v>23</v>
      </c>
      <c r="D114" s="4" t="s">
        <v>127</v>
      </c>
      <c r="E114" s="7">
        <v>1</v>
      </c>
      <c r="F114" s="4" t="s">
        <v>108</v>
      </c>
      <c r="G114" s="4" t="s">
        <v>109</v>
      </c>
      <c r="H114" s="4">
        <v>1991</v>
      </c>
      <c r="I114" s="4">
        <v>2000</v>
      </c>
      <c r="J114" s="4">
        <v>9</v>
      </c>
      <c r="K114" s="7">
        <v>55.5</v>
      </c>
      <c r="L114" s="4" t="s">
        <v>250</v>
      </c>
      <c r="M114" s="4" t="s">
        <v>114</v>
      </c>
      <c r="N114" s="4" t="s">
        <v>113</v>
      </c>
      <c r="O114" s="5">
        <v>2</v>
      </c>
      <c r="P114" s="4" t="s">
        <v>250</v>
      </c>
      <c r="Q114" s="4">
        <v>2</v>
      </c>
    </row>
    <row r="115" spans="1:107" x14ac:dyDescent="0.35">
      <c r="A115" s="4">
        <v>2000</v>
      </c>
      <c r="B115" s="10">
        <v>2</v>
      </c>
      <c r="C115" s="4" t="s">
        <v>23</v>
      </c>
      <c r="D115" s="4" t="s">
        <v>127</v>
      </c>
      <c r="E115" s="7">
        <v>1</v>
      </c>
      <c r="F115" s="4" t="s">
        <v>108</v>
      </c>
      <c r="G115" s="4" t="s">
        <v>109</v>
      </c>
      <c r="H115" s="4">
        <v>1991</v>
      </c>
      <c r="I115" s="4">
        <v>2000</v>
      </c>
      <c r="J115" s="4">
        <v>9</v>
      </c>
      <c r="K115" s="7">
        <v>44.4</v>
      </c>
      <c r="L115" s="4" t="s">
        <v>250</v>
      </c>
      <c r="M115" s="4" t="s">
        <v>114</v>
      </c>
      <c r="N115" s="4" t="s">
        <v>112</v>
      </c>
      <c r="O115" s="5">
        <v>1</v>
      </c>
      <c r="P115" s="4" t="s">
        <v>250</v>
      </c>
      <c r="Q115" s="4">
        <v>2</v>
      </c>
    </row>
    <row r="116" spans="1:107" x14ac:dyDescent="0.35">
      <c r="A116" s="4">
        <v>2000</v>
      </c>
      <c r="B116" s="10">
        <v>2</v>
      </c>
      <c r="C116" s="4" t="s">
        <v>23</v>
      </c>
      <c r="D116" s="4" t="s">
        <v>127</v>
      </c>
      <c r="E116" s="7">
        <v>1</v>
      </c>
      <c r="F116" s="4" t="s">
        <v>108</v>
      </c>
      <c r="G116" s="4" t="s">
        <v>109</v>
      </c>
      <c r="H116" s="4">
        <v>1991</v>
      </c>
      <c r="I116" s="4">
        <v>2000</v>
      </c>
      <c r="J116" s="4">
        <v>9</v>
      </c>
      <c r="K116" s="7">
        <v>77.7</v>
      </c>
      <c r="L116" s="4" t="s">
        <v>250</v>
      </c>
      <c r="M116" s="4" t="s">
        <v>114</v>
      </c>
      <c r="N116" s="4" t="s">
        <v>113</v>
      </c>
      <c r="O116" s="5">
        <v>2</v>
      </c>
      <c r="P116" s="4" t="s">
        <v>250</v>
      </c>
      <c r="Q116" s="4">
        <v>2</v>
      </c>
    </row>
    <row r="117" spans="1:107" x14ac:dyDescent="0.35">
      <c r="A117" s="4">
        <v>2000</v>
      </c>
      <c r="B117" s="10">
        <v>2</v>
      </c>
      <c r="C117" s="4" t="s">
        <v>23</v>
      </c>
      <c r="D117" s="4" t="s">
        <v>127</v>
      </c>
      <c r="E117" s="7">
        <v>1</v>
      </c>
      <c r="F117" s="4" t="s">
        <v>108</v>
      </c>
      <c r="G117" s="4" t="s">
        <v>109</v>
      </c>
      <c r="H117" s="4">
        <v>1991</v>
      </c>
      <c r="I117" s="4">
        <v>2000</v>
      </c>
      <c r="J117" s="4">
        <v>9</v>
      </c>
      <c r="K117" s="7">
        <v>33.299999999999997</v>
      </c>
      <c r="L117" s="4" t="s">
        <v>250</v>
      </c>
      <c r="M117" s="4" t="s">
        <v>114</v>
      </c>
      <c r="N117" s="4" t="s">
        <v>112</v>
      </c>
      <c r="O117" s="5">
        <v>1</v>
      </c>
      <c r="P117" s="4" t="s">
        <v>250</v>
      </c>
      <c r="Q117" s="6">
        <v>2</v>
      </c>
    </row>
    <row r="118" spans="1:107" x14ac:dyDescent="0.35">
      <c r="A118" s="4">
        <v>2012</v>
      </c>
      <c r="B118" s="10">
        <v>2</v>
      </c>
      <c r="C118" s="4" t="s">
        <v>169</v>
      </c>
      <c r="D118" s="4" t="s">
        <v>127</v>
      </c>
      <c r="E118" s="7">
        <v>1</v>
      </c>
      <c r="F118" s="4" t="s">
        <v>108</v>
      </c>
      <c r="G118" s="4" t="s">
        <v>170</v>
      </c>
      <c r="H118" s="4">
        <v>2006</v>
      </c>
      <c r="I118" s="4">
        <v>2011</v>
      </c>
      <c r="J118" s="4">
        <v>5</v>
      </c>
      <c r="K118" s="7">
        <v>0</v>
      </c>
      <c r="L118" s="4" t="s">
        <v>250</v>
      </c>
      <c r="M118" s="4" t="s">
        <v>64</v>
      </c>
      <c r="N118" s="4" t="s">
        <v>110</v>
      </c>
      <c r="O118" s="5" t="s">
        <v>110</v>
      </c>
      <c r="P118" s="4" t="s">
        <v>110</v>
      </c>
      <c r="Q118" s="6">
        <v>2</v>
      </c>
    </row>
    <row r="119" spans="1:107" x14ac:dyDescent="0.35">
      <c r="A119" s="4">
        <v>2012</v>
      </c>
      <c r="B119" s="10">
        <v>2</v>
      </c>
      <c r="C119" s="4" t="s">
        <v>169</v>
      </c>
      <c r="D119" s="4" t="s">
        <v>127</v>
      </c>
      <c r="E119" s="7">
        <v>1</v>
      </c>
      <c r="F119" s="4" t="s">
        <v>108</v>
      </c>
      <c r="G119" s="4" t="s">
        <v>170</v>
      </c>
      <c r="H119" s="4">
        <v>2011</v>
      </c>
      <c r="I119" s="4">
        <v>2013</v>
      </c>
      <c r="J119" s="4">
        <v>2</v>
      </c>
      <c r="K119" s="7">
        <v>100</v>
      </c>
      <c r="L119" s="4" t="s">
        <v>250</v>
      </c>
      <c r="M119" s="4" t="s">
        <v>64</v>
      </c>
      <c r="N119" s="4" t="s">
        <v>110</v>
      </c>
      <c r="O119" s="5" t="s">
        <v>110</v>
      </c>
      <c r="P119" s="4" t="s">
        <v>110</v>
      </c>
      <c r="Q119" s="6">
        <v>2</v>
      </c>
    </row>
    <row r="120" spans="1:107" x14ac:dyDescent="0.35">
      <c r="A120" s="4">
        <v>2016</v>
      </c>
      <c r="B120" s="10">
        <v>2</v>
      </c>
      <c r="C120" s="4" t="s">
        <v>44</v>
      </c>
      <c r="D120" s="4" t="s">
        <v>203</v>
      </c>
      <c r="E120" s="7">
        <v>1</v>
      </c>
      <c r="F120" s="4" t="s">
        <v>200</v>
      </c>
      <c r="G120" s="4" t="s">
        <v>201</v>
      </c>
      <c r="H120" s="4">
        <v>1976</v>
      </c>
      <c r="I120" s="4">
        <v>2012</v>
      </c>
      <c r="J120" s="4">
        <v>14</v>
      </c>
      <c r="K120" s="7" t="s">
        <v>250</v>
      </c>
      <c r="L120" s="4">
        <v>64.290000000000006</v>
      </c>
      <c r="M120" s="4" t="s">
        <v>82</v>
      </c>
      <c r="N120" s="4" t="s">
        <v>250</v>
      </c>
      <c r="O120" s="5" t="s">
        <v>250</v>
      </c>
      <c r="P120" s="4" t="s">
        <v>250</v>
      </c>
      <c r="Q120" s="6">
        <v>2</v>
      </c>
    </row>
    <row r="121" spans="1:107" x14ac:dyDescent="0.35">
      <c r="A121" s="4">
        <v>2007</v>
      </c>
      <c r="B121" s="10">
        <v>2</v>
      </c>
      <c r="C121" s="4" t="s">
        <v>34</v>
      </c>
      <c r="D121" s="4" t="s">
        <v>158</v>
      </c>
      <c r="E121" s="7">
        <v>1</v>
      </c>
      <c r="F121" s="4" t="s">
        <v>361</v>
      </c>
      <c r="G121" s="4" t="s">
        <v>160</v>
      </c>
      <c r="H121" s="4">
        <v>2001</v>
      </c>
      <c r="I121" s="4">
        <v>2004</v>
      </c>
      <c r="J121" s="4">
        <v>4</v>
      </c>
      <c r="K121" s="7">
        <v>77.3</v>
      </c>
      <c r="L121" s="4" t="s">
        <v>250</v>
      </c>
      <c r="M121" s="4" t="s">
        <v>82</v>
      </c>
      <c r="N121" s="4" t="s">
        <v>250</v>
      </c>
      <c r="O121" s="5" t="s">
        <v>250</v>
      </c>
      <c r="P121" s="4" t="s">
        <v>250</v>
      </c>
      <c r="Q121" s="6" t="s">
        <v>250</v>
      </c>
    </row>
    <row r="122" spans="1:107" x14ac:dyDescent="0.35">
      <c r="A122" s="4">
        <v>2023</v>
      </c>
      <c r="B122" s="10">
        <v>3</v>
      </c>
      <c r="C122" s="4" t="s">
        <v>245</v>
      </c>
      <c r="D122" s="4" t="s">
        <v>246</v>
      </c>
      <c r="E122" s="7">
        <v>1</v>
      </c>
      <c r="F122" s="4" t="s">
        <v>220</v>
      </c>
      <c r="G122" s="4" t="s">
        <v>221</v>
      </c>
      <c r="H122" s="4">
        <v>2017</v>
      </c>
      <c r="I122" s="4">
        <v>2021</v>
      </c>
      <c r="J122" s="4">
        <v>5</v>
      </c>
      <c r="K122" s="7">
        <v>87</v>
      </c>
      <c r="L122" s="4" t="s">
        <v>250</v>
      </c>
      <c r="M122" s="4" t="s">
        <v>60</v>
      </c>
      <c r="N122" s="4" t="s">
        <v>88</v>
      </c>
      <c r="O122" s="5">
        <v>3</v>
      </c>
      <c r="P122" s="4">
        <v>3</v>
      </c>
      <c r="Q122" s="6">
        <v>4</v>
      </c>
    </row>
    <row r="123" spans="1:107" x14ac:dyDescent="0.35">
      <c r="A123" s="4">
        <v>2023</v>
      </c>
      <c r="B123" s="10">
        <v>3</v>
      </c>
      <c r="C123" s="4" t="s">
        <v>245</v>
      </c>
      <c r="D123" s="4" t="s">
        <v>246</v>
      </c>
      <c r="E123" s="7">
        <v>2</v>
      </c>
      <c r="F123" s="4" t="s">
        <v>220</v>
      </c>
      <c r="G123" s="4" t="s">
        <v>221</v>
      </c>
      <c r="H123" s="4">
        <v>2017</v>
      </c>
      <c r="I123" s="4">
        <v>2021</v>
      </c>
      <c r="J123" s="4">
        <v>5</v>
      </c>
      <c r="K123" s="7">
        <v>85</v>
      </c>
      <c r="L123" s="4" t="s">
        <v>250</v>
      </c>
      <c r="M123" s="4" t="s">
        <v>60</v>
      </c>
      <c r="N123" s="4" t="s">
        <v>88</v>
      </c>
      <c r="O123" s="5">
        <v>3</v>
      </c>
      <c r="P123" s="4">
        <v>3</v>
      </c>
      <c r="Q123" s="6">
        <v>4</v>
      </c>
    </row>
    <row r="124" spans="1:107" x14ac:dyDescent="0.35">
      <c r="A124" s="4">
        <v>2021</v>
      </c>
      <c r="B124" s="10">
        <v>2</v>
      </c>
      <c r="C124" s="4" t="s">
        <v>53</v>
      </c>
      <c r="D124" s="4" t="s">
        <v>233</v>
      </c>
      <c r="E124" s="7">
        <v>1</v>
      </c>
      <c r="F124" s="4" t="s">
        <v>131</v>
      </c>
      <c r="G124" s="4" t="s">
        <v>234</v>
      </c>
      <c r="H124" s="4">
        <v>2012</v>
      </c>
      <c r="I124" s="4">
        <v>2015</v>
      </c>
      <c r="J124" s="4">
        <v>4</v>
      </c>
      <c r="K124" s="7">
        <v>83</v>
      </c>
      <c r="L124" s="4" t="s">
        <v>250</v>
      </c>
      <c r="M124" s="4" t="s">
        <v>60</v>
      </c>
      <c r="N124" s="4" t="s">
        <v>144</v>
      </c>
      <c r="O124" s="5">
        <v>1</v>
      </c>
      <c r="P124" s="4">
        <v>3</v>
      </c>
      <c r="Q124" s="6">
        <v>4</v>
      </c>
    </row>
    <row r="125" spans="1:107" s="39" customFormat="1" x14ac:dyDescent="0.35">
      <c r="A125" s="4">
        <v>2021</v>
      </c>
      <c r="B125" s="10">
        <v>2</v>
      </c>
      <c r="C125" s="4" t="s">
        <v>53</v>
      </c>
      <c r="D125" s="4" t="s">
        <v>233</v>
      </c>
      <c r="E125" s="7">
        <v>1</v>
      </c>
      <c r="F125" s="4" t="s">
        <v>131</v>
      </c>
      <c r="G125" s="4" t="s">
        <v>234</v>
      </c>
      <c r="H125" s="4">
        <v>2012</v>
      </c>
      <c r="I125" s="4">
        <v>2015</v>
      </c>
      <c r="J125" s="4">
        <v>4</v>
      </c>
      <c r="K125" s="7">
        <v>81</v>
      </c>
      <c r="L125" s="4" t="s">
        <v>250</v>
      </c>
      <c r="M125" s="4" t="s">
        <v>60</v>
      </c>
      <c r="N125" s="4" t="s">
        <v>230</v>
      </c>
      <c r="O125" s="5">
        <v>3</v>
      </c>
      <c r="P125" s="4">
        <v>1</v>
      </c>
      <c r="Q125" s="6">
        <v>4</v>
      </c>
      <c r="R125" s="4"/>
      <c r="S125" s="4"/>
      <c r="T125" s="4"/>
      <c r="U125" s="4"/>
      <c r="V125" s="4"/>
      <c r="W125" s="4"/>
      <c r="X125" s="4"/>
      <c r="Y125" s="4"/>
      <c r="Z125" s="4"/>
      <c r="AA125" s="4"/>
      <c r="AB125" s="4"/>
      <c r="AC125" s="4"/>
      <c r="AD125" s="4"/>
      <c r="AE125" s="4"/>
      <c r="AF125" s="4"/>
      <c r="AG125" s="4"/>
      <c r="AH125" s="4"/>
      <c r="AI125" s="4"/>
      <c r="AJ125" s="4"/>
      <c r="AK125" s="4"/>
      <c r="AL125" s="4"/>
      <c r="AM125" s="4"/>
      <c r="AN125" s="4"/>
      <c r="AO125" s="4"/>
      <c r="AP125" s="4"/>
      <c r="AQ125" s="4"/>
      <c r="AR125" s="4"/>
      <c r="AS125" s="4"/>
      <c r="AT125" s="4"/>
      <c r="AU125" s="4"/>
      <c r="AV125" s="4"/>
      <c r="AW125" s="4"/>
      <c r="AX125" s="4"/>
      <c r="AY125" s="4"/>
      <c r="AZ125" s="4"/>
      <c r="BA125" s="4"/>
      <c r="BB125" s="4"/>
      <c r="BC125" s="4"/>
      <c r="BD125" s="4"/>
      <c r="BE125" s="4"/>
      <c r="BF125" s="4"/>
      <c r="BG125" s="4"/>
      <c r="BH125" s="4"/>
      <c r="BI125" s="4"/>
      <c r="BJ125" s="4"/>
      <c r="BK125" s="4"/>
      <c r="BL125" s="4"/>
      <c r="BM125" s="4"/>
      <c r="BN125" s="4"/>
      <c r="BO125" s="4"/>
      <c r="BP125" s="4"/>
      <c r="BQ125" s="4"/>
      <c r="BR125" s="4"/>
      <c r="BS125" s="4"/>
      <c r="BT125" s="4"/>
      <c r="BU125" s="4"/>
      <c r="BV125" s="4"/>
      <c r="BW125" s="4"/>
      <c r="BX125" s="4"/>
      <c r="BY125" s="4"/>
      <c r="BZ125" s="4"/>
      <c r="CA125" s="4"/>
      <c r="CB125" s="4"/>
      <c r="CC125" s="4"/>
      <c r="CD125" s="4"/>
      <c r="CE125" s="4"/>
      <c r="CF125" s="4"/>
      <c r="CG125" s="4"/>
      <c r="CH125" s="4"/>
      <c r="CI125" s="4"/>
      <c r="CJ125" s="4"/>
      <c r="CK125" s="4"/>
      <c r="CL125" s="4"/>
      <c r="CM125" s="4"/>
      <c r="CN125" s="4"/>
      <c r="CO125" s="4"/>
      <c r="CP125" s="4"/>
      <c r="CQ125" s="4"/>
      <c r="CR125" s="4"/>
      <c r="CS125" s="4"/>
      <c r="CT125" s="4"/>
      <c r="CU125" s="4"/>
      <c r="CV125" s="4"/>
      <c r="CW125" s="4"/>
      <c r="CX125" s="4"/>
      <c r="CY125" s="4"/>
      <c r="CZ125" s="4"/>
      <c r="DA125" s="4"/>
      <c r="DB125" s="4"/>
      <c r="DC125" s="4"/>
    </row>
    <row r="126" spans="1:107" s="39" customFormat="1" x14ac:dyDescent="0.35">
      <c r="A126" s="4">
        <v>2021</v>
      </c>
      <c r="B126" s="10">
        <v>2</v>
      </c>
      <c r="C126" s="4" t="s">
        <v>53</v>
      </c>
      <c r="D126" s="4" t="s">
        <v>233</v>
      </c>
      <c r="E126" s="7">
        <v>1</v>
      </c>
      <c r="F126" s="4" t="s">
        <v>131</v>
      </c>
      <c r="G126" s="4" t="s">
        <v>234</v>
      </c>
      <c r="H126" s="4">
        <v>2012</v>
      </c>
      <c r="I126" s="4">
        <v>2015</v>
      </c>
      <c r="J126" s="4">
        <v>4</v>
      </c>
      <c r="K126" s="7">
        <v>63</v>
      </c>
      <c r="L126" s="4" t="s">
        <v>250</v>
      </c>
      <c r="M126" s="4" t="s">
        <v>60</v>
      </c>
      <c r="N126" s="4" t="s">
        <v>231</v>
      </c>
      <c r="O126" s="5">
        <v>4</v>
      </c>
      <c r="P126" s="4">
        <v>3</v>
      </c>
      <c r="Q126" s="6">
        <v>4</v>
      </c>
      <c r="R126" s="4"/>
      <c r="S126" s="4"/>
      <c r="T126" s="4"/>
      <c r="U126" s="4"/>
      <c r="V126" s="4"/>
      <c r="W126" s="4"/>
      <c r="X126" s="4"/>
      <c r="Y126" s="4"/>
      <c r="Z126" s="4"/>
      <c r="AA126" s="4"/>
      <c r="AB126" s="4"/>
      <c r="AC126" s="4"/>
      <c r="AD126" s="4"/>
      <c r="AE126" s="4"/>
      <c r="AF126" s="4"/>
      <c r="AG126" s="4"/>
      <c r="AH126" s="4"/>
      <c r="AI126" s="4"/>
      <c r="AJ126" s="4"/>
      <c r="AK126" s="4"/>
      <c r="AL126" s="4"/>
      <c r="AM126" s="4"/>
      <c r="AN126" s="4"/>
      <c r="AO126" s="4"/>
      <c r="AP126" s="4"/>
      <c r="AQ126" s="4"/>
      <c r="AR126" s="4"/>
      <c r="AS126" s="4"/>
      <c r="AT126" s="4"/>
      <c r="AU126" s="4"/>
      <c r="AV126" s="4"/>
      <c r="AW126" s="4"/>
      <c r="AX126" s="4"/>
      <c r="AY126" s="4"/>
      <c r="AZ126" s="4"/>
      <c r="BA126" s="4"/>
      <c r="BB126" s="4"/>
      <c r="BC126" s="4"/>
      <c r="BD126" s="4"/>
      <c r="BE126" s="4"/>
      <c r="BF126" s="4"/>
      <c r="BG126" s="4"/>
      <c r="BH126" s="4"/>
      <c r="BI126" s="4"/>
      <c r="BJ126" s="4"/>
      <c r="BK126" s="4"/>
      <c r="BL126" s="4"/>
      <c r="BM126" s="4"/>
      <c r="BN126" s="4"/>
      <c r="BO126" s="4"/>
      <c r="BP126" s="4"/>
      <c r="BQ126" s="4"/>
      <c r="BR126" s="4"/>
      <c r="BS126" s="4"/>
      <c r="BT126" s="4"/>
      <c r="BU126" s="4"/>
      <c r="BV126" s="4"/>
      <c r="BW126" s="4"/>
      <c r="BX126" s="4"/>
      <c r="BY126" s="4"/>
      <c r="BZ126" s="4"/>
      <c r="CA126" s="4"/>
      <c r="CB126" s="4"/>
      <c r="CC126" s="4"/>
      <c r="CD126" s="4"/>
      <c r="CE126" s="4"/>
      <c r="CF126" s="4"/>
      <c r="CG126" s="4"/>
      <c r="CH126" s="4"/>
      <c r="CI126" s="4"/>
      <c r="CJ126" s="4"/>
      <c r="CK126" s="4"/>
      <c r="CL126" s="4"/>
      <c r="CM126" s="4"/>
      <c r="CN126" s="4"/>
      <c r="CO126" s="4"/>
      <c r="CP126" s="4"/>
      <c r="CQ126" s="4"/>
      <c r="CR126" s="4"/>
      <c r="CS126" s="4"/>
      <c r="CT126" s="4"/>
      <c r="CU126" s="4"/>
      <c r="CV126" s="4"/>
      <c r="CW126" s="4"/>
      <c r="CX126" s="4"/>
      <c r="CY126" s="4"/>
      <c r="CZ126" s="4"/>
      <c r="DA126" s="4"/>
      <c r="DB126" s="4"/>
      <c r="DC126" s="4"/>
    </row>
    <row r="127" spans="1:107" s="39" customFormat="1" x14ac:dyDescent="0.35">
      <c r="A127" s="4">
        <v>2002</v>
      </c>
      <c r="B127" s="10">
        <v>1</v>
      </c>
      <c r="C127" s="4" t="s">
        <v>26</v>
      </c>
      <c r="D127" s="4" t="s">
        <v>128</v>
      </c>
      <c r="E127" s="7">
        <v>2</v>
      </c>
      <c r="F127" s="4" t="s">
        <v>123</v>
      </c>
      <c r="G127" s="4" t="s">
        <v>123</v>
      </c>
      <c r="H127" s="4">
        <v>1978</v>
      </c>
      <c r="I127" s="4">
        <v>1993</v>
      </c>
      <c r="J127" s="4">
        <v>15</v>
      </c>
      <c r="K127" s="7">
        <v>71.02</v>
      </c>
      <c r="L127" s="7" t="s">
        <v>250</v>
      </c>
      <c r="M127" s="4" t="s">
        <v>124</v>
      </c>
      <c r="N127" s="4" t="s">
        <v>250</v>
      </c>
      <c r="O127" s="5" t="s">
        <v>250</v>
      </c>
      <c r="P127" s="4" t="s">
        <v>250</v>
      </c>
      <c r="Q127" s="6" t="s">
        <v>250</v>
      </c>
      <c r="R127" s="4"/>
      <c r="S127" s="4"/>
      <c r="T127" s="4"/>
      <c r="U127" s="4"/>
      <c r="V127" s="4"/>
      <c r="W127" s="4"/>
      <c r="X127" s="4"/>
      <c r="Y127" s="4"/>
      <c r="Z127" s="4"/>
      <c r="AA127" s="4"/>
      <c r="AB127" s="4"/>
      <c r="AC127" s="4"/>
      <c r="AD127" s="4"/>
      <c r="AE127" s="4"/>
      <c r="AF127" s="4"/>
      <c r="AG127" s="4"/>
      <c r="AH127" s="4"/>
      <c r="AI127" s="4"/>
      <c r="AJ127" s="4"/>
      <c r="AK127" s="4"/>
      <c r="AL127" s="4"/>
      <c r="AM127" s="4"/>
      <c r="AN127" s="4"/>
      <c r="AO127" s="4"/>
      <c r="AP127" s="4"/>
      <c r="AQ127" s="4"/>
      <c r="AR127" s="4"/>
      <c r="AS127" s="4"/>
      <c r="AT127" s="4"/>
      <c r="AU127" s="4"/>
      <c r="AV127" s="4"/>
      <c r="AW127" s="4"/>
      <c r="AX127" s="4"/>
      <c r="AY127" s="4"/>
      <c r="AZ127" s="4"/>
      <c r="BA127" s="4"/>
      <c r="BB127" s="4"/>
      <c r="BC127" s="4"/>
      <c r="BD127" s="4"/>
      <c r="BE127" s="4"/>
      <c r="BF127" s="4"/>
      <c r="BG127" s="4"/>
      <c r="BH127" s="4"/>
      <c r="BI127" s="4"/>
      <c r="BJ127" s="4"/>
      <c r="BK127" s="4"/>
      <c r="BL127" s="4"/>
      <c r="BM127" s="4"/>
      <c r="BN127" s="4"/>
      <c r="BO127" s="4"/>
      <c r="BP127" s="4"/>
      <c r="BQ127" s="4"/>
      <c r="BR127" s="4"/>
      <c r="BS127" s="4"/>
      <c r="BT127" s="4"/>
      <c r="BU127" s="4"/>
      <c r="BV127" s="4"/>
      <c r="BW127" s="4"/>
      <c r="BX127" s="4"/>
      <c r="BY127" s="4"/>
      <c r="BZ127" s="4"/>
      <c r="CA127" s="4"/>
      <c r="CB127" s="4"/>
      <c r="CC127" s="4"/>
      <c r="CD127" s="4"/>
      <c r="CE127" s="4"/>
      <c r="CF127" s="4"/>
      <c r="CG127" s="4"/>
      <c r="CH127" s="4"/>
      <c r="CI127" s="4"/>
      <c r="CJ127" s="4"/>
      <c r="CK127" s="4"/>
      <c r="CL127" s="4"/>
      <c r="CM127" s="4"/>
      <c r="CN127" s="4"/>
      <c r="CO127" s="4"/>
      <c r="CP127" s="4"/>
      <c r="CQ127" s="4"/>
      <c r="CR127" s="4"/>
      <c r="CS127" s="4"/>
      <c r="CT127" s="4"/>
      <c r="CU127" s="4"/>
      <c r="CV127" s="4"/>
      <c r="CW127" s="4"/>
      <c r="CX127" s="4"/>
      <c r="CY127" s="4"/>
      <c r="CZ127" s="4"/>
      <c r="DA127" s="4"/>
      <c r="DB127" s="4"/>
      <c r="DC127" s="4"/>
    </row>
    <row r="128" spans="1:107" s="39" customFormat="1" x14ac:dyDescent="0.35">
      <c r="A128" s="39">
        <v>1966</v>
      </c>
      <c r="B128" s="40">
        <v>2</v>
      </c>
      <c r="C128" s="39" t="s">
        <v>15</v>
      </c>
      <c r="D128" s="39" t="s">
        <v>67</v>
      </c>
      <c r="E128" s="41">
        <v>1</v>
      </c>
      <c r="F128" s="39" t="s">
        <v>1</v>
      </c>
      <c r="G128" s="39" t="s">
        <v>70</v>
      </c>
      <c r="H128" s="39">
        <v>1957</v>
      </c>
      <c r="I128" s="39">
        <v>1966</v>
      </c>
      <c r="J128" s="39">
        <v>10</v>
      </c>
      <c r="K128" s="41">
        <v>70</v>
      </c>
      <c r="L128" s="41">
        <v>40.799999999999997</v>
      </c>
      <c r="M128" s="39" t="s">
        <v>60</v>
      </c>
      <c r="N128" s="50" t="s">
        <v>258</v>
      </c>
      <c r="O128" s="42">
        <v>1</v>
      </c>
      <c r="P128" s="39" t="s">
        <v>250</v>
      </c>
      <c r="Q128" s="43">
        <v>2</v>
      </c>
      <c r="R128" s="4"/>
      <c r="S128" s="4"/>
      <c r="T128" s="4"/>
      <c r="U128" s="4"/>
      <c r="V128" s="4"/>
      <c r="W128" s="4"/>
      <c r="X128" s="4"/>
      <c r="Y128" s="4"/>
      <c r="Z128" s="4"/>
      <c r="AA128" s="4"/>
      <c r="AB128" s="4"/>
      <c r="AC128" s="4"/>
      <c r="AD128" s="4"/>
      <c r="AE128" s="4"/>
      <c r="AF128" s="4"/>
      <c r="AG128" s="4"/>
      <c r="AH128" s="4"/>
      <c r="AI128" s="4"/>
      <c r="AJ128" s="4"/>
      <c r="AK128" s="4"/>
      <c r="AL128" s="4"/>
      <c r="AM128" s="4"/>
      <c r="AN128" s="4"/>
      <c r="AO128" s="4"/>
      <c r="AP128" s="4"/>
      <c r="AQ128" s="4"/>
      <c r="AR128" s="4"/>
      <c r="AS128" s="4"/>
      <c r="AT128" s="4"/>
      <c r="AU128" s="4"/>
      <c r="AV128" s="4"/>
      <c r="AW128" s="4"/>
      <c r="AX128" s="4"/>
      <c r="AY128" s="4"/>
      <c r="AZ128" s="4"/>
      <c r="BA128" s="4"/>
      <c r="BB128" s="4"/>
      <c r="BC128" s="4"/>
      <c r="BD128" s="4"/>
      <c r="BE128" s="4"/>
      <c r="BF128" s="4"/>
      <c r="BG128" s="4"/>
      <c r="BH128" s="4"/>
      <c r="BI128" s="4"/>
      <c r="BJ128" s="4"/>
      <c r="BK128" s="4"/>
      <c r="BL128" s="4"/>
      <c r="BM128" s="4"/>
      <c r="BN128" s="4"/>
      <c r="BO128" s="4"/>
      <c r="BP128" s="4"/>
      <c r="BQ128" s="4"/>
      <c r="BR128" s="4"/>
      <c r="BS128" s="4"/>
      <c r="BT128" s="4"/>
      <c r="BU128" s="4"/>
      <c r="BV128" s="4"/>
      <c r="BW128" s="4"/>
      <c r="BX128" s="4"/>
      <c r="BY128" s="4"/>
      <c r="BZ128" s="4"/>
      <c r="CA128" s="4"/>
      <c r="CB128" s="4"/>
      <c r="CC128" s="4"/>
      <c r="CD128" s="4"/>
      <c r="CE128" s="4"/>
      <c r="CF128" s="4"/>
      <c r="CG128" s="4"/>
      <c r="CH128" s="4"/>
      <c r="CI128" s="4"/>
      <c r="CJ128" s="4"/>
      <c r="CK128" s="4"/>
      <c r="CL128" s="4"/>
      <c r="CM128" s="4"/>
      <c r="CN128" s="4"/>
      <c r="CO128" s="4"/>
      <c r="CP128" s="4"/>
      <c r="CQ128" s="4"/>
      <c r="CR128" s="4"/>
      <c r="CS128" s="4"/>
      <c r="CT128" s="4"/>
      <c r="CU128" s="4"/>
      <c r="CV128" s="4"/>
      <c r="CW128" s="4"/>
      <c r="CX128" s="4"/>
      <c r="CY128" s="4"/>
      <c r="CZ128" s="4"/>
      <c r="DA128" s="4"/>
      <c r="DB128" s="4"/>
      <c r="DC128" s="4"/>
    </row>
    <row r="129" spans="1:107" s="39" customFormat="1" x14ac:dyDescent="0.35">
      <c r="A129" s="39">
        <v>1966</v>
      </c>
      <c r="B129" s="40">
        <v>2</v>
      </c>
      <c r="C129" s="39" t="s">
        <v>15</v>
      </c>
      <c r="D129" s="39" t="s">
        <v>67</v>
      </c>
      <c r="E129" s="41">
        <v>1</v>
      </c>
      <c r="F129" s="39" t="s">
        <v>1</v>
      </c>
      <c r="G129" s="39" t="s">
        <v>70</v>
      </c>
      <c r="H129" s="39">
        <v>1957</v>
      </c>
      <c r="I129" s="39">
        <v>1966</v>
      </c>
      <c r="J129" s="39">
        <v>10</v>
      </c>
      <c r="K129" s="41">
        <v>30</v>
      </c>
      <c r="L129" s="41">
        <v>50.8</v>
      </c>
      <c r="M129" s="39" t="s">
        <v>60</v>
      </c>
      <c r="N129" s="50" t="s">
        <v>68</v>
      </c>
      <c r="O129" s="42">
        <v>4</v>
      </c>
      <c r="P129" s="39" t="s">
        <v>250</v>
      </c>
      <c r="Q129" s="43">
        <v>2</v>
      </c>
      <c r="R129" s="4"/>
      <c r="S129" s="4"/>
      <c r="T129" s="4"/>
      <c r="U129" s="4"/>
      <c r="V129" s="4"/>
      <c r="W129" s="4"/>
      <c r="X129" s="4"/>
      <c r="Y129" s="4"/>
      <c r="Z129" s="4"/>
      <c r="AA129" s="4"/>
      <c r="AB129" s="4"/>
      <c r="AC129" s="4"/>
      <c r="AD129" s="4"/>
      <c r="AE129" s="4"/>
      <c r="AF129" s="4"/>
      <c r="AG129" s="4"/>
      <c r="AH129" s="4"/>
      <c r="AI129" s="4"/>
      <c r="AJ129" s="4"/>
      <c r="AK129" s="4"/>
      <c r="AL129" s="4"/>
      <c r="AM129" s="4"/>
      <c r="AN129" s="4"/>
      <c r="AO129" s="4"/>
      <c r="AP129" s="4"/>
      <c r="AQ129" s="4"/>
      <c r="AR129" s="4"/>
      <c r="AS129" s="4"/>
      <c r="AT129" s="4"/>
      <c r="AU129" s="4"/>
      <c r="AV129" s="4"/>
      <c r="AW129" s="4"/>
      <c r="AX129" s="4"/>
      <c r="AY129" s="4"/>
      <c r="AZ129" s="4"/>
      <c r="BA129" s="4"/>
      <c r="BB129" s="4"/>
      <c r="BC129" s="4"/>
      <c r="BD129" s="4"/>
      <c r="BE129" s="4"/>
      <c r="BF129" s="4"/>
      <c r="BG129" s="4"/>
      <c r="BH129" s="4"/>
      <c r="BI129" s="4"/>
      <c r="BJ129" s="4"/>
      <c r="BK129" s="4"/>
      <c r="BL129" s="4"/>
      <c r="BM129" s="4"/>
      <c r="BN129" s="4"/>
      <c r="BO129" s="4"/>
      <c r="BP129" s="4"/>
      <c r="BQ129" s="4"/>
      <c r="BR129" s="4"/>
      <c r="BS129" s="4"/>
      <c r="BT129" s="4"/>
      <c r="BU129" s="4"/>
      <c r="BV129" s="4"/>
      <c r="BW129" s="4"/>
      <c r="BX129" s="4"/>
      <c r="BY129" s="4"/>
      <c r="BZ129" s="4"/>
      <c r="CA129" s="4"/>
      <c r="CB129" s="4"/>
      <c r="CC129" s="4"/>
      <c r="CD129" s="4"/>
      <c r="CE129" s="4"/>
      <c r="CF129" s="4"/>
      <c r="CG129" s="4"/>
      <c r="CH129" s="4"/>
      <c r="CI129" s="4"/>
      <c r="CJ129" s="4"/>
      <c r="CK129" s="4"/>
      <c r="CL129" s="4"/>
      <c r="CM129" s="4"/>
      <c r="CN129" s="4"/>
      <c r="CO129" s="4"/>
      <c r="CP129" s="4"/>
      <c r="CQ129" s="4"/>
      <c r="CR129" s="4"/>
      <c r="CS129" s="4"/>
      <c r="CT129" s="4"/>
      <c r="CU129" s="4"/>
      <c r="CV129" s="4"/>
      <c r="CW129" s="4"/>
      <c r="CX129" s="4"/>
      <c r="CY129" s="4"/>
      <c r="CZ129" s="4"/>
      <c r="DA129" s="4"/>
      <c r="DB129" s="4"/>
      <c r="DC129" s="4"/>
    </row>
    <row r="130" spans="1:107" x14ac:dyDescent="0.35">
      <c r="A130" s="39">
        <v>2003</v>
      </c>
      <c r="B130" s="40">
        <v>2</v>
      </c>
      <c r="C130" s="39" t="s">
        <v>28</v>
      </c>
      <c r="D130" s="39" t="s">
        <v>67</v>
      </c>
      <c r="E130" s="41">
        <v>1</v>
      </c>
      <c r="F130" s="39" t="s">
        <v>235</v>
      </c>
      <c r="G130" s="39" t="s">
        <v>235</v>
      </c>
      <c r="H130" s="39">
        <v>1993</v>
      </c>
      <c r="I130" s="39">
        <v>1998</v>
      </c>
      <c r="J130" s="39">
        <v>6</v>
      </c>
      <c r="K130" s="41">
        <v>12.5</v>
      </c>
      <c r="L130" s="39">
        <v>19.260000000000002</v>
      </c>
      <c r="M130" s="39" t="s">
        <v>60</v>
      </c>
      <c r="N130" s="39" t="s">
        <v>141</v>
      </c>
      <c r="O130" s="42">
        <v>1</v>
      </c>
      <c r="P130" s="39">
        <v>2</v>
      </c>
      <c r="Q130" s="43">
        <v>2</v>
      </c>
    </row>
    <row r="131" spans="1:107" s="44" customFormat="1" x14ac:dyDescent="0.35">
      <c r="A131" s="39">
        <v>2012</v>
      </c>
      <c r="B131" s="40">
        <v>2</v>
      </c>
      <c r="C131" s="39" t="s">
        <v>169</v>
      </c>
      <c r="D131" s="39" t="s">
        <v>67</v>
      </c>
      <c r="E131" s="41">
        <v>1</v>
      </c>
      <c r="F131" s="39" t="s">
        <v>108</v>
      </c>
      <c r="G131" s="39" t="s">
        <v>170</v>
      </c>
      <c r="H131" s="39">
        <v>2006</v>
      </c>
      <c r="I131" s="39">
        <v>2011</v>
      </c>
      <c r="J131" s="39">
        <v>5</v>
      </c>
      <c r="K131" s="41">
        <v>0</v>
      </c>
      <c r="L131" s="39" t="s">
        <v>250</v>
      </c>
      <c r="M131" s="39" t="s">
        <v>64</v>
      </c>
      <c r="N131" s="39" t="s">
        <v>110</v>
      </c>
      <c r="O131" s="42" t="s">
        <v>110</v>
      </c>
      <c r="P131" s="39" t="s">
        <v>110</v>
      </c>
      <c r="Q131" s="43">
        <v>2</v>
      </c>
      <c r="R131" s="4"/>
      <c r="S131" s="4"/>
      <c r="T131" s="4"/>
      <c r="U131" s="4"/>
      <c r="V131" s="4"/>
      <c r="W131" s="4"/>
      <c r="X131" s="4"/>
      <c r="Y131" s="4"/>
      <c r="Z131" s="4"/>
      <c r="AA131" s="4"/>
      <c r="AB131" s="4"/>
      <c r="AC131" s="4"/>
      <c r="AD131" s="4"/>
      <c r="AE131" s="4"/>
      <c r="AF131" s="4"/>
      <c r="AG131" s="4"/>
      <c r="AH131" s="4"/>
      <c r="AI131" s="4"/>
      <c r="AJ131" s="4"/>
      <c r="AK131" s="4"/>
      <c r="AL131" s="4"/>
      <c r="AM131" s="4"/>
      <c r="AN131" s="4"/>
      <c r="AO131" s="4"/>
      <c r="AP131" s="4"/>
      <c r="AQ131" s="4"/>
      <c r="AR131" s="4"/>
      <c r="AS131" s="4"/>
      <c r="AT131" s="4"/>
      <c r="AU131" s="4"/>
      <c r="AV131" s="4"/>
      <c r="AW131" s="4"/>
      <c r="AX131" s="4"/>
      <c r="AY131" s="4"/>
      <c r="AZ131" s="4"/>
      <c r="BA131" s="4"/>
      <c r="BB131" s="4"/>
      <c r="BC131" s="4"/>
      <c r="BD131" s="4"/>
      <c r="BE131" s="4"/>
      <c r="BF131" s="4"/>
      <c r="BG131" s="4"/>
      <c r="BH131" s="4"/>
      <c r="BI131" s="4"/>
      <c r="BJ131" s="4"/>
      <c r="BK131" s="4"/>
      <c r="BL131" s="4"/>
      <c r="BM131" s="4"/>
      <c r="BN131" s="4"/>
      <c r="BO131" s="4"/>
      <c r="BP131" s="4"/>
      <c r="BQ131" s="4"/>
      <c r="BR131" s="4"/>
      <c r="BS131" s="4"/>
      <c r="BT131" s="4"/>
      <c r="BU131" s="4"/>
      <c r="BV131" s="4"/>
      <c r="BW131" s="4"/>
      <c r="BX131" s="4"/>
      <c r="BY131" s="4"/>
      <c r="BZ131" s="4"/>
      <c r="CA131" s="4"/>
      <c r="CB131" s="4"/>
      <c r="CC131" s="4"/>
      <c r="CD131" s="4"/>
      <c r="CE131" s="4"/>
      <c r="CF131" s="4"/>
      <c r="CG131" s="4"/>
      <c r="CH131" s="4"/>
      <c r="CI131" s="4"/>
      <c r="CJ131" s="4"/>
      <c r="CK131" s="4"/>
      <c r="CL131" s="4"/>
      <c r="CM131" s="4"/>
      <c r="CN131" s="4"/>
      <c r="CO131" s="4"/>
      <c r="CP131" s="4"/>
      <c r="CQ131" s="4"/>
      <c r="CR131" s="4"/>
      <c r="CS131" s="4"/>
      <c r="CT131" s="4"/>
      <c r="CU131" s="4"/>
      <c r="CV131" s="4"/>
      <c r="CW131" s="4"/>
      <c r="CX131" s="4"/>
      <c r="CY131" s="4"/>
      <c r="CZ131" s="4"/>
      <c r="DA131" s="4"/>
      <c r="DB131" s="4"/>
      <c r="DC131" s="4"/>
    </row>
    <row r="132" spans="1:107" s="44" customFormat="1" x14ac:dyDescent="0.35">
      <c r="A132" s="39">
        <v>2019</v>
      </c>
      <c r="B132" s="40">
        <v>2</v>
      </c>
      <c r="C132" s="39" t="s">
        <v>50</v>
      </c>
      <c r="D132" s="39" t="s">
        <v>67</v>
      </c>
      <c r="E132" s="41">
        <v>2</v>
      </c>
      <c r="F132" s="39" t="s">
        <v>220</v>
      </c>
      <c r="G132" s="39" t="s">
        <v>221</v>
      </c>
      <c r="H132" s="39">
        <v>2007</v>
      </c>
      <c r="I132" s="39">
        <v>2016</v>
      </c>
      <c r="J132" s="39">
        <v>7</v>
      </c>
      <c r="K132" s="41">
        <v>68.38</v>
      </c>
      <c r="L132" s="41" t="s">
        <v>250</v>
      </c>
      <c r="M132" s="39" t="s">
        <v>60</v>
      </c>
      <c r="N132" s="39" t="s">
        <v>110</v>
      </c>
      <c r="O132" s="42">
        <v>3</v>
      </c>
      <c r="P132" s="39" t="s">
        <v>250</v>
      </c>
      <c r="Q132" s="43">
        <v>4</v>
      </c>
      <c r="R132" s="4"/>
      <c r="S132" s="4"/>
      <c r="T132" s="4"/>
      <c r="U132" s="4"/>
      <c r="V132" s="4"/>
      <c r="W132" s="4"/>
      <c r="X132" s="4"/>
      <c r="Y132" s="4"/>
      <c r="Z132" s="4"/>
      <c r="AA132" s="4"/>
      <c r="AB132" s="4"/>
      <c r="AC132" s="4"/>
      <c r="AD132" s="4"/>
      <c r="AE132" s="4"/>
      <c r="AF132" s="4"/>
      <c r="AG132" s="4"/>
      <c r="AH132" s="4"/>
      <c r="AI132" s="4"/>
      <c r="AJ132" s="4"/>
      <c r="AK132" s="4"/>
      <c r="AL132" s="4"/>
      <c r="AM132" s="4"/>
      <c r="AN132" s="4"/>
      <c r="AO132" s="4"/>
      <c r="AP132" s="4"/>
      <c r="AQ132" s="4"/>
      <c r="AR132" s="4"/>
      <c r="AS132" s="4"/>
      <c r="AT132" s="4"/>
      <c r="AU132" s="4"/>
      <c r="AV132" s="4"/>
      <c r="AW132" s="4"/>
      <c r="AX132" s="4"/>
      <c r="AY132" s="4"/>
      <c r="AZ132" s="4"/>
      <c r="BA132" s="4"/>
      <c r="BB132" s="4"/>
      <c r="BC132" s="4"/>
      <c r="BD132" s="4"/>
      <c r="BE132" s="4"/>
      <c r="BF132" s="4"/>
      <c r="BG132" s="4"/>
      <c r="BH132" s="4"/>
      <c r="BI132" s="4"/>
      <c r="BJ132" s="4"/>
      <c r="BK132" s="4"/>
      <c r="BL132" s="4"/>
      <c r="BM132" s="4"/>
      <c r="BN132" s="4"/>
      <c r="BO132" s="4"/>
      <c r="BP132" s="4"/>
      <c r="BQ132" s="4"/>
      <c r="BR132" s="4"/>
      <c r="BS132" s="4"/>
      <c r="BT132" s="4"/>
      <c r="BU132" s="4"/>
      <c r="BV132" s="4"/>
      <c r="BW132" s="4"/>
      <c r="BX132" s="4"/>
      <c r="BY132" s="4"/>
      <c r="BZ132" s="4"/>
      <c r="CA132" s="4"/>
      <c r="CB132" s="4"/>
      <c r="CC132" s="4"/>
      <c r="CD132" s="4"/>
      <c r="CE132" s="4"/>
      <c r="CF132" s="4"/>
      <c r="CG132" s="4"/>
      <c r="CH132" s="4"/>
      <c r="CI132" s="4"/>
      <c r="CJ132" s="4"/>
      <c r="CK132" s="4"/>
      <c r="CL132" s="4"/>
      <c r="CM132" s="4"/>
      <c r="CN132" s="4"/>
      <c r="CO132" s="4"/>
      <c r="CP132" s="4"/>
      <c r="CQ132" s="4"/>
      <c r="CR132" s="4"/>
      <c r="CS132" s="4"/>
      <c r="CT132" s="4"/>
      <c r="CU132" s="4"/>
      <c r="CV132" s="4"/>
      <c r="CW132" s="4"/>
      <c r="CX132" s="4"/>
      <c r="CY132" s="4"/>
      <c r="CZ132" s="4"/>
      <c r="DA132" s="4"/>
      <c r="DB132" s="4"/>
      <c r="DC132" s="4"/>
    </row>
    <row r="133" spans="1:107" s="44" customFormat="1" x14ac:dyDescent="0.35">
      <c r="A133" s="4">
        <v>2003</v>
      </c>
      <c r="B133" s="10">
        <v>2</v>
      </c>
      <c r="C133" s="4" t="s">
        <v>29</v>
      </c>
      <c r="D133" s="4" t="s">
        <v>385</v>
      </c>
      <c r="E133" s="7">
        <v>1</v>
      </c>
      <c r="F133" s="4" t="s">
        <v>131</v>
      </c>
      <c r="G133" s="4" t="s">
        <v>132</v>
      </c>
      <c r="H133" s="4">
        <v>1994</v>
      </c>
      <c r="I133" s="4">
        <v>1998</v>
      </c>
      <c r="J133" s="4">
        <v>1</v>
      </c>
      <c r="K133" s="7" t="s">
        <v>250</v>
      </c>
      <c r="L133" s="7">
        <f>((4.6-3)/4.6)*100</f>
        <v>34.782608695652165</v>
      </c>
      <c r="M133" s="4" t="s">
        <v>82</v>
      </c>
      <c r="N133" s="4" t="s">
        <v>110</v>
      </c>
      <c r="O133" s="5" t="s">
        <v>110</v>
      </c>
      <c r="P133" s="4" t="s">
        <v>250</v>
      </c>
      <c r="Q133" s="6" t="s">
        <v>250</v>
      </c>
      <c r="R133" s="4"/>
      <c r="S133" s="4"/>
      <c r="T133" s="4"/>
      <c r="U133" s="4"/>
      <c r="V133" s="4"/>
      <c r="W133" s="4"/>
      <c r="X133" s="4"/>
      <c r="Y133" s="4"/>
      <c r="Z133" s="4"/>
      <c r="AA133" s="4"/>
      <c r="AB133" s="4"/>
      <c r="AC133" s="4"/>
      <c r="AD133" s="4"/>
      <c r="AE133" s="4"/>
      <c r="AF133" s="4"/>
      <c r="AG133" s="4"/>
      <c r="AH133" s="4"/>
      <c r="AI133" s="4"/>
      <c r="AJ133" s="4"/>
      <c r="AK133" s="4"/>
      <c r="AL133" s="4"/>
      <c r="AM133" s="4"/>
      <c r="AN133" s="4"/>
      <c r="AO133" s="4"/>
      <c r="AP133" s="4"/>
      <c r="AQ133" s="4"/>
      <c r="AR133" s="4"/>
      <c r="AS133" s="4"/>
      <c r="AT133" s="4"/>
      <c r="AU133" s="4"/>
      <c r="AV133" s="4"/>
      <c r="AW133" s="4"/>
      <c r="AX133" s="4"/>
      <c r="AY133" s="4"/>
      <c r="AZ133" s="4"/>
      <c r="BA133" s="4"/>
      <c r="BB133" s="4"/>
      <c r="BC133" s="4"/>
      <c r="BD133" s="4"/>
      <c r="BE133" s="4"/>
      <c r="BF133" s="4"/>
      <c r="BG133" s="4"/>
      <c r="BH133" s="4"/>
      <c r="BI133" s="4"/>
      <c r="BJ133" s="4"/>
      <c r="BK133" s="4"/>
      <c r="BL133" s="4"/>
      <c r="BM133" s="4"/>
      <c r="BN133" s="4"/>
      <c r="BO133" s="4"/>
      <c r="BP133" s="4"/>
      <c r="BQ133" s="4"/>
      <c r="BR133" s="4"/>
      <c r="BS133" s="4"/>
      <c r="BT133" s="4"/>
      <c r="BU133" s="4"/>
      <c r="BV133" s="4"/>
      <c r="BW133" s="4"/>
      <c r="BX133" s="4"/>
      <c r="BY133" s="4"/>
      <c r="BZ133" s="4"/>
      <c r="CA133" s="4"/>
      <c r="CB133" s="4"/>
      <c r="CC133" s="4"/>
      <c r="CD133" s="4"/>
      <c r="CE133" s="4"/>
      <c r="CF133" s="4"/>
      <c r="CG133" s="4"/>
      <c r="CH133" s="4"/>
      <c r="CI133" s="4"/>
      <c r="CJ133" s="4"/>
      <c r="CK133" s="4"/>
      <c r="CL133" s="4"/>
      <c r="CM133" s="4"/>
      <c r="CN133" s="4"/>
      <c r="CO133" s="4"/>
      <c r="CP133" s="4"/>
      <c r="CQ133" s="4"/>
      <c r="CR133" s="4"/>
      <c r="CS133" s="4"/>
      <c r="CT133" s="4"/>
      <c r="CU133" s="4"/>
      <c r="CV133" s="4"/>
      <c r="CW133" s="4"/>
      <c r="CX133" s="4"/>
      <c r="CY133" s="4"/>
      <c r="CZ133" s="4"/>
      <c r="DA133" s="4"/>
      <c r="DB133" s="4"/>
      <c r="DC133" s="4"/>
    </row>
    <row r="134" spans="1:107" s="44" customFormat="1" x14ac:dyDescent="0.35">
      <c r="A134" s="44">
        <v>2001</v>
      </c>
      <c r="B134" s="45">
        <v>2</v>
      </c>
      <c r="C134" s="44" t="s">
        <v>25</v>
      </c>
      <c r="D134" s="44" t="s">
        <v>119</v>
      </c>
      <c r="E134" s="46">
        <v>2</v>
      </c>
      <c r="F134" s="44" t="s">
        <v>120</v>
      </c>
      <c r="G134" s="44" t="s">
        <v>121</v>
      </c>
      <c r="H134" s="44">
        <v>1996</v>
      </c>
      <c r="I134" s="44">
        <v>2000</v>
      </c>
      <c r="J134" s="44">
        <v>2</v>
      </c>
      <c r="K134" s="46">
        <v>64.14</v>
      </c>
      <c r="L134" s="46">
        <v>44.44</v>
      </c>
      <c r="M134" s="44" t="s">
        <v>60</v>
      </c>
      <c r="N134" s="44" t="s">
        <v>122</v>
      </c>
      <c r="O134" s="47">
        <v>3</v>
      </c>
      <c r="P134" s="44" t="s">
        <v>250</v>
      </c>
      <c r="Q134" s="48">
        <v>3</v>
      </c>
      <c r="R134" s="4"/>
      <c r="S134" s="4"/>
      <c r="T134" s="4"/>
      <c r="U134" s="4"/>
      <c r="V134" s="4"/>
      <c r="W134" s="4"/>
      <c r="X134" s="4"/>
      <c r="Y134" s="4"/>
      <c r="Z134" s="4"/>
      <c r="AA134" s="4"/>
      <c r="AB134" s="4"/>
      <c r="AC134" s="4"/>
      <c r="AD134" s="4"/>
      <c r="AE134" s="4"/>
      <c r="AF134" s="4"/>
      <c r="AG134" s="4"/>
      <c r="AH134" s="4"/>
      <c r="AI134" s="4"/>
      <c r="AJ134" s="4"/>
      <c r="AK134" s="4"/>
      <c r="AL134" s="4"/>
      <c r="AM134" s="4"/>
      <c r="AN134" s="4"/>
      <c r="AO134" s="4"/>
      <c r="AP134" s="4"/>
      <c r="AQ134" s="4"/>
      <c r="AR134" s="4"/>
      <c r="AS134" s="4"/>
      <c r="AT134" s="4"/>
      <c r="AU134" s="4"/>
      <c r="AV134" s="4"/>
      <c r="AW134" s="4"/>
      <c r="AX134" s="4"/>
      <c r="AY134" s="4"/>
      <c r="AZ134" s="4"/>
      <c r="BA134" s="4"/>
      <c r="BB134" s="4"/>
      <c r="BC134" s="4"/>
      <c r="BD134" s="4"/>
      <c r="BE134" s="4"/>
      <c r="BF134" s="4"/>
      <c r="BG134" s="4"/>
      <c r="BH134" s="4"/>
      <c r="BI134" s="4"/>
      <c r="BJ134" s="4"/>
      <c r="BK134" s="4"/>
      <c r="BL134" s="4"/>
      <c r="BM134" s="4"/>
      <c r="BN134" s="4"/>
      <c r="BO134" s="4"/>
      <c r="BP134" s="4"/>
      <c r="BQ134" s="4"/>
      <c r="BR134" s="4"/>
      <c r="BS134" s="4"/>
      <c r="BT134" s="4"/>
      <c r="BU134" s="4"/>
      <c r="BV134" s="4"/>
      <c r="BW134" s="4"/>
      <c r="BX134" s="4"/>
      <c r="BY134" s="4"/>
      <c r="BZ134" s="4"/>
      <c r="CA134" s="4"/>
      <c r="CB134" s="4"/>
      <c r="CC134" s="4"/>
      <c r="CD134" s="4"/>
      <c r="CE134" s="4"/>
      <c r="CF134" s="4"/>
      <c r="CG134" s="4"/>
      <c r="CH134" s="4"/>
      <c r="CI134" s="4"/>
      <c r="CJ134" s="4"/>
      <c r="CK134" s="4"/>
      <c r="CL134" s="4"/>
      <c r="CM134" s="4"/>
      <c r="CN134" s="4"/>
      <c r="CO134" s="4"/>
      <c r="CP134" s="4"/>
      <c r="CQ134" s="4"/>
      <c r="CR134" s="4"/>
      <c r="CS134" s="4"/>
      <c r="CT134" s="4"/>
      <c r="CU134" s="4"/>
      <c r="CV134" s="4"/>
      <c r="CW134" s="4"/>
      <c r="CX134" s="4"/>
      <c r="CY134" s="4"/>
      <c r="CZ134" s="4"/>
      <c r="DA134" s="4"/>
      <c r="DB134" s="4"/>
      <c r="DC134" s="4"/>
    </row>
    <row r="135" spans="1:107" s="44" customFormat="1" x14ac:dyDescent="0.35">
      <c r="A135" s="44">
        <v>2001</v>
      </c>
      <c r="B135" s="45">
        <v>2</v>
      </c>
      <c r="C135" s="44" t="s">
        <v>25</v>
      </c>
      <c r="D135" s="44" t="s">
        <v>119</v>
      </c>
      <c r="E135" s="46">
        <v>1</v>
      </c>
      <c r="F135" s="44" t="s">
        <v>120</v>
      </c>
      <c r="G135" s="44" t="s">
        <v>121</v>
      </c>
      <c r="H135" s="44">
        <v>1996</v>
      </c>
      <c r="I135" s="44">
        <v>2000</v>
      </c>
      <c r="J135" s="44">
        <v>3</v>
      </c>
      <c r="K135" s="46">
        <v>87.66</v>
      </c>
      <c r="L135" s="46">
        <v>51.21</v>
      </c>
      <c r="M135" s="44" t="s">
        <v>60</v>
      </c>
      <c r="N135" s="44" t="s">
        <v>122</v>
      </c>
      <c r="O135" s="47">
        <v>3</v>
      </c>
      <c r="P135" s="44" t="s">
        <v>250</v>
      </c>
      <c r="Q135" s="48">
        <v>2</v>
      </c>
      <c r="R135" s="4"/>
      <c r="S135" s="4"/>
      <c r="T135" s="4"/>
      <c r="U135" s="4"/>
      <c r="V135" s="4"/>
      <c r="W135" s="4"/>
      <c r="X135" s="4"/>
      <c r="Y135" s="4"/>
      <c r="Z135" s="4"/>
      <c r="AA135" s="4"/>
      <c r="AB135" s="4"/>
      <c r="AC135" s="4"/>
      <c r="AD135" s="4"/>
      <c r="AE135" s="4"/>
      <c r="AF135" s="4"/>
      <c r="AG135" s="4"/>
      <c r="AH135" s="4"/>
      <c r="AI135" s="4"/>
      <c r="AJ135" s="4"/>
      <c r="AK135" s="4"/>
      <c r="AL135" s="4"/>
      <c r="AM135" s="4"/>
      <c r="AN135" s="4"/>
      <c r="AO135" s="4"/>
      <c r="AP135" s="4"/>
      <c r="AQ135" s="4"/>
      <c r="AR135" s="4"/>
      <c r="AS135" s="4"/>
      <c r="AT135" s="4"/>
      <c r="AU135" s="4"/>
      <c r="AV135" s="4"/>
      <c r="AW135" s="4"/>
      <c r="AX135" s="4"/>
      <c r="AY135" s="4"/>
      <c r="AZ135" s="4"/>
      <c r="BA135" s="4"/>
      <c r="BB135" s="4"/>
      <c r="BC135" s="4"/>
      <c r="BD135" s="4"/>
      <c r="BE135" s="4"/>
      <c r="BF135" s="4"/>
      <c r="BG135" s="4"/>
      <c r="BH135" s="4"/>
      <c r="BI135" s="4"/>
      <c r="BJ135" s="4"/>
      <c r="BK135" s="4"/>
      <c r="BL135" s="4"/>
      <c r="BM135" s="4"/>
      <c r="BN135" s="4"/>
      <c r="BO135" s="4"/>
      <c r="BP135" s="4"/>
      <c r="BQ135" s="4"/>
      <c r="BR135" s="4"/>
      <c r="BS135" s="4"/>
      <c r="BT135" s="4"/>
      <c r="BU135" s="4"/>
      <c r="BV135" s="4"/>
      <c r="BW135" s="4"/>
      <c r="BX135" s="4"/>
      <c r="BY135" s="4"/>
      <c r="BZ135" s="4"/>
      <c r="CA135" s="4"/>
      <c r="CB135" s="4"/>
      <c r="CC135" s="4"/>
      <c r="CD135" s="4"/>
      <c r="CE135" s="4"/>
      <c r="CF135" s="4"/>
      <c r="CG135" s="4"/>
      <c r="CH135" s="4"/>
      <c r="CI135" s="4"/>
      <c r="CJ135" s="4"/>
      <c r="CK135" s="4"/>
      <c r="CL135" s="4"/>
      <c r="CM135" s="4"/>
      <c r="CN135" s="4"/>
      <c r="CO135" s="4"/>
      <c r="CP135" s="4"/>
      <c r="CQ135" s="4"/>
      <c r="CR135" s="4"/>
      <c r="CS135" s="4"/>
      <c r="CT135" s="4"/>
      <c r="CU135" s="4"/>
      <c r="CV135" s="4"/>
      <c r="CW135" s="4"/>
      <c r="CX135" s="4"/>
      <c r="CY135" s="4"/>
      <c r="CZ135" s="4"/>
      <c r="DA135" s="4"/>
      <c r="DB135" s="4"/>
      <c r="DC135" s="4"/>
    </row>
    <row r="136" spans="1:107" s="44" customFormat="1" x14ac:dyDescent="0.35">
      <c r="A136" s="44">
        <v>2003</v>
      </c>
      <c r="B136" s="45">
        <v>2</v>
      </c>
      <c r="C136" s="44" t="s">
        <v>89</v>
      </c>
      <c r="D136" s="44" t="s">
        <v>119</v>
      </c>
      <c r="E136" s="46">
        <v>2</v>
      </c>
      <c r="F136" s="44" t="s">
        <v>133</v>
      </c>
      <c r="G136" s="44" t="s">
        <v>134</v>
      </c>
      <c r="H136" s="44">
        <v>2001</v>
      </c>
      <c r="I136" s="44">
        <v>2002</v>
      </c>
      <c r="J136" s="44">
        <v>1</v>
      </c>
      <c r="K136" s="46">
        <f>100-(0.042/0.361*100)</f>
        <v>88.365650969529085</v>
      </c>
      <c r="L136" s="46">
        <f>((6-4)/6)*100</f>
        <v>33.333333333333329</v>
      </c>
      <c r="M136" s="44" t="s">
        <v>60</v>
      </c>
      <c r="N136" s="44" t="s">
        <v>135</v>
      </c>
      <c r="O136" s="47">
        <v>2</v>
      </c>
      <c r="P136" s="44">
        <v>3</v>
      </c>
      <c r="Q136" s="48">
        <v>3</v>
      </c>
      <c r="R136" s="4"/>
      <c r="S136" s="4"/>
      <c r="T136" s="4"/>
      <c r="U136" s="4"/>
      <c r="V136" s="4"/>
      <c r="W136" s="4"/>
      <c r="X136" s="4"/>
      <c r="Y136" s="4"/>
      <c r="Z136" s="4"/>
      <c r="AA136" s="4"/>
      <c r="AB136" s="4"/>
      <c r="AC136" s="4"/>
      <c r="AD136" s="4"/>
      <c r="AE136" s="4"/>
      <c r="AF136" s="4"/>
      <c r="AG136" s="4"/>
      <c r="AH136" s="4"/>
      <c r="AI136" s="4"/>
      <c r="AJ136" s="4"/>
      <c r="AK136" s="4"/>
      <c r="AL136" s="4"/>
      <c r="AM136" s="4"/>
      <c r="AN136" s="4"/>
      <c r="AO136" s="4"/>
      <c r="AP136" s="4"/>
      <c r="AQ136" s="4"/>
      <c r="AR136" s="4"/>
      <c r="AS136" s="4"/>
      <c r="AT136" s="4"/>
      <c r="AU136" s="4"/>
      <c r="AV136" s="4"/>
      <c r="AW136" s="4"/>
      <c r="AX136" s="4"/>
      <c r="AY136" s="4"/>
      <c r="AZ136" s="4"/>
      <c r="BA136" s="4"/>
      <c r="BB136" s="4"/>
      <c r="BC136" s="4"/>
      <c r="BD136" s="4"/>
      <c r="BE136" s="4"/>
      <c r="BF136" s="4"/>
      <c r="BG136" s="4"/>
      <c r="BH136" s="4"/>
      <c r="BI136" s="4"/>
      <c r="BJ136" s="4"/>
      <c r="BK136" s="4"/>
      <c r="BL136" s="4"/>
      <c r="BM136" s="4"/>
      <c r="BN136" s="4"/>
      <c r="BO136" s="4"/>
      <c r="BP136" s="4"/>
      <c r="BQ136" s="4"/>
      <c r="BR136" s="4"/>
      <c r="BS136" s="4"/>
      <c r="BT136" s="4"/>
      <c r="BU136" s="4"/>
      <c r="BV136" s="4"/>
      <c r="BW136" s="4"/>
      <c r="BX136" s="4"/>
      <c r="BY136" s="4"/>
      <c r="BZ136" s="4"/>
      <c r="CA136" s="4"/>
      <c r="CB136" s="4"/>
      <c r="CC136" s="4"/>
      <c r="CD136" s="4"/>
      <c r="CE136" s="4"/>
      <c r="CF136" s="4"/>
      <c r="CG136" s="4"/>
      <c r="CH136" s="4"/>
      <c r="CI136" s="4"/>
      <c r="CJ136" s="4"/>
      <c r="CK136" s="4"/>
      <c r="CL136" s="4"/>
      <c r="CM136" s="4"/>
      <c r="CN136" s="4"/>
      <c r="CO136" s="4"/>
      <c r="CP136" s="4"/>
      <c r="CQ136" s="4"/>
      <c r="CR136" s="4"/>
      <c r="CS136" s="4"/>
      <c r="CT136" s="4"/>
      <c r="CU136" s="4"/>
      <c r="CV136" s="4"/>
      <c r="CW136" s="4"/>
      <c r="CX136" s="4"/>
      <c r="CY136" s="4"/>
      <c r="CZ136" s="4"/>
      <c r="DA136" s="4"/>
      <c r="DB136" s="4"/>
      <c r="DC136" s="4"/>
    </row>
    <row r="137" spans="1:107" s="44" customFormat="1" x14ac:dyDescent="0.35">
      <c r="A137" s="44">
        <v>2003</v>
      </c>
      <c r="B137" s="45">
        <v>2</v>
      </c>
      <c r="C137" s="44" t="s">
        <v>89</v>
      </c>
      <c r="D137" s="44" t="s">
        <v>119</v>
      </c>
      <c r="E137" s="46">
        <v>2</v>
      </c>
      <c r="F137" s="44" t="s">
        <v>133</v>
      </c>
      <c r="G137" s="44" t="s">
        <v>134</v>
      </c>
      <c r="H137" s="44">
        <v>2001</v>
      </c>
      <c r="I137" s="44">
        <v>2002</v>
      </c>
      <c r="J137" s="44">
        <v>1</v>
      </c>
      <c r="K137" s="46">
        <f>100-(0.003/0.093*100)</f>
        <v>96.774193548387103</v>
      </c>
      <c r="L137" s="46">
        <f>((6-4)/6)*100</f>
        <v>33.333333333333329</v>
      </c>
      <c r="M137" s="44" t="s">
        <v>60</v>
      </c>
      <c r="N137" s="44" t="s">
        <v>136</v>
      </c>
      <c r="O137" s="47">
        <v>3</v>
      </c>
      <c r="P137" s="44" t="s">
        <v>250</v>
      </c>
      <c r="Q137" s="48">
        <v>3</v>
      </c>
      <c r="R137" s="4"/>
      <c r="S137" s="4"/>
      <c r="T137" s="4"/>
      <c r="U137" s="4"/>
      <c r="V137" s="4"/>
      <c r="W137" s="4"/>
      <c r="X137" s="4"/>
      <c r="Y137" s="4"/>
      <c r="Z137" s="4"/>
      <c r="AA137" s="4"/>
      <c r="AB137" s="4"/>
      <c r="AC137" s="4"/>
      <c r="AD137" s="4"/>
      <c r="AE137" s="4"/>
      <c r="AF137" s="4"/>
      <c r="AG137" s="4"/>
      <c r="AH137" s="4"/>
      <c r="AI137" s="4"/>
      <c r="AJ137" s="4"/>
      <c r="AK137" s="4"/>
      <c r="AL137" s="4"/>
      <c r="AM137" s="4"/>
      <c r="AN137" s="4"/>
      <c r="AO137" s="4"/>
      <c r="AP137" s="4"/>
      <c r="AQ137" s="4"/>
      <c r="AR137" s="4"/>
      <c r="AS137" s="4"/>
      <c r="AT137" s="4"/>
      <c r="AU137" s="4"/>
      <c r="AV137" s="4"/>
      <c r="AW137" s="4"/>
      <c r="AX137" s="4"/>
      <c r="AY137" s="4"/>
      <c r="AZ137" s="4"/>
      <c r="BA137" s="4"/>
      <c r="BB137" s="4"/>
      <c r="BC137" s="4"/>
      <c r="BD137" s="4"/>
      <c r="BE137" s="4"/>
      <c r="BF137" s="4"/>
      <c r="BG137" s="4"/>
      <c r="BH137" s="4"/>
      <c r="BI137" s="4"/>
      <c r="BJ137" s="4"/>
      <c r="BK137" s="4"/>
      <c r="BL137" s="4"/>
      <c r="BM137" s="4"/>
      <c r="BN137" s="4"/>
      <c r="BO137" s="4"/>
      <c r="BP137" s="4"/>
      <c r="BQ137" s="4"/>
      <c r="BR137" s="4"/>
      <c r="BS137" s="4"/>
      <c r="BT137" s="4"/>
      <c r="BU137" s="4"/>
      <c r="BV137" s="4"/>
      <c r="BW137" s="4"/>
      <c r="BX137" s="4"/>
      <c r="BY137" s="4"/>
      <c r="BZ137" s="4"/>
      <c r="CA137" s="4"/>
      <c r="CB137" s="4"/>
      <c r="CC137" s="4"/>
      <c r="CD137" s="4"/>
      <c r="CE137" s="4"/>
      <c r="CF137" s="4"/>
      <c r="CG137" s="4"/>
      <c r="CH137" s="4"/>
      <c r="CI137" s="4"/>
      <c r="CJ137" s="4"/>
      <c r="CK137" s="4"/>
      <c r="CL137" s="4"/>
      <c r="CM137" s="4"/>
      <c r="CN137" s="4"/>
      <c r="CO137" s="4"/>
      <c r="CP137" s="4"/>
      <c r="CQ137" s="4"/>
      <c r="CR137" s="4"/>
      <c r="CS137" s="4"/>
      <c r="CT137" s="4"/>
      <c r="CU137" s="4"/>
      <c r="CV137" s="4"/>
      <c r="CW137" s="4"/>
      <c r="CX137" s="4"/>
      <c r="CY137" s="4"/>
      <c r="CZ137" s="4"/>
      <c r="DA137" s="4"/>
      <c r="DB137" s="4"/>
      <c r="DC137" s="4"/>
    </row>
    <row r="138" spans="1:107" s="44" customFormat="1" x14ac:dyDescent="0.35">
      <c r="A138" s="44">
        <v>2003</v>
      </c>
      <c r="B138" s="45">
        <v>2</v>
      </c>
      <c r="C138" s="44" t="s">
        <v>89</v>
      </c>
      <c r="D138" s="44" t="s">
        <v>119</v>
      </c>
      <c r="E138" s="46">
        <v>2</v>
      </c>
      <c r="F138" s="44" t="s">
        <v>133</v>
      </c>
      <c r="G138" s="44" t="s">
        <v>134</v>
      </c>
      <c r="H138" s="44">
        <v>2001</v>
      </c>
      <c r="I138" s="44">
        <v>2002</v>
      </c>
      <c r="J138" s="44">
        <v>1</v>
      </c>
      <c r="K138" s="46">
        <f>100-(0.035/0.254*100)</f>
        <v>86.220472440944889</v>
      </c>
      <c r="L138" s="46">
        <f>((7-5)/8)*100</f>
        <v>25</v>
      </c>
      <c r="M138" s="44" t="s">
        <v>60</v>
      </c>
      <c r="N138" s="44" t="s">
        <v>137</v>
      </c>
      <c r="O138" s="47">
        <v>1</v>
      </c>
      <c r="P138" s="44" t="s">
        <v>250</v>
      </c>
      <c r="Q138" s="48">
        <v>2</v>
      </c>
      <c r="R138" s="4"/>
      <c r="S138" s="4"/>
      <c r="T138" s="4"/>
      <c r="U138" s="4"/>
      <c r="V138" s="4"/>
      <c r="W138" s="4"/>
      <c r="X138" s="4"/>
      <c r="Y138" s="4"/>
      <c r="Z138" s="4"/>
      <c r="AA138" s="4"/>
      <c r="AB138" s="4"/>
      <c r="AC138" s="4"/>
      <c r="AD138" s="4"/>
      <c r="AE138" s="4"/>
      <c r="AF138" s="4"/>
      <c r="AG138" s="4"/>
      <c r="AH138" s="4"/>
      <c r="AI138" s="4"/>
      <c r="AJ138" s="4"/>
      <c r="AK138" s="4"/>
      <c r="AL138" s="4"/>
      <c r="AM138" s="4"/>
      <c r="AN138" s="4"/>
      <c r="AO138" s="4"/>
      <c r="AP138" s="4"/>
      <c r="AQ138" s="4"/>
      <c r="AR138" s="4"/>
      <c r="AS138" s="4"/>
      <c r="AT138" s="4"/>
      <c r="AU138" s="4"/>
      <c r="AV138" s="4"/>
      <c r="AW138" s="4"/>
      <c r="AX138" s="4"/>
      <c r="AY138" s="4"/>
      <c r="AZ138" s="4"/>
      <c r="BA138" s="4"/>
      <c r="BB138" s="4"/>
      <c r="BC138" s="4"/>
      <c r="BD138" s="4"/>
      <c r="BE138" s="4"/>
      <c r="BF138" s="4"/>
      <c r="BG138" s="4"/>
      <c r="BH138" s="4"/>
      <c r="BI138" s="4"/>
      <c r="BJ138" s="4"/>
      <c r="BK138" s="4"/>
      <c r="BL138" s="4"/>
      <c r="BM138" s="4"/>
      <c r="BN138" s="4"/>
      <c r="BO138" s="4"/>
      <c r="BP138" s="4"/>
      <c r="BQ138" s="4"/>
      <c r="BR138" s="4"/>
      <c r="BS138" s="4"/>
      <c r="BT138" s="4"/>
      <c r="BU138" s="4"/>
      <c r="BV138" s="4"/>
      <c r="BW138" s="4"/>
      <c r="BX138" s="4"/>
      <c r="BY138" s="4"/>
      <c r="BZ138" s="4"/>
      <c r="CA138" s="4"/>
      <c r="CB138" s="4"/>
      <c r="CC138" s="4"/>
      <c r="CD138" s="4"/>
      <c r="CE138" s="4"/>
      <c r="CF138" s="4"/>
      <c r="CG138" s="4"/>
      <c r="CH138" s="4"/>
      <c r="CI138" s="4"/>
      <c r="CJ138" s="4"/>
      <c r="CK138" s="4"/>
      <c r="CL138" s="4"/>
      <c r="CM138" s="4"/>
      <c r="CN138" s="4"/>
      <c r="CO138" s="4"/>
      <c r="CP138" s="4"/>
      <c r="CQ138" s="4"/>
      <c r="CR138" s="4"/>
      <c r="CS138" s="4"/>
      <c r="CT138" s="4"/>
      <c r="CU138" s="4"/>
      <c r="CV138" s="4"/>
      <c r="CW138" s="4"/>
      <c r="CX138" s="4"/>
      <c r="CY138" s="4"/>
      <c r="CZ138" s="4"/>
      <c r="DA138" s="4"/>
      <c r="DB138" s="4"/>
      <c r="DC138" s="4"/>
    </row>
    <row r="139" spans="1:107" s="44" customFormat="1" x14ac:dyDescent="0.35">
      <c r="A139" s="44">
        <v>2003</v>
      </c>
      <c r="B139" s="45">
        <v>2</v>
      </c>
      <c r="C139" s="44" t="s">
        <v>89</v>
      </c>
      <c r="D139" s="44" t="s">
        <v>119</v>
      </c>
      <c r="E139" s="46">
        <v>1</v>
      </c>
      <c r="F139" s="44" t="s">
        <v>133</v>
      </c>
      <c r="G139" s="44" t="s">
        <v>134</v>
      </c>
      <c r="H139" s="44">
        <v>2001</v>
      </c>
      <c r="I139" s="44">
        <v>2002</v>
      </c>
      <c r="J139" s="44">
        <v>1</v>
      </c>
      <c r="K139" s="46">
        <f>100-(0.033/0.216*100)</f>
        <v>84.722222222222229</v>
      </c>
      <c r="L139" s="46">
        <f>((7-4)/8)*100</f>
        <v>37.5</v>
      </c>
      <c r="M139" s="44" t="s">
        <v>60</v>
      </c>
      <c r="N139" s="44" t="s">
        <v>138</v>
      </c>
      <c r="O139" s="47">
        <v>2</v>
      </c>
      <c r="P139" s="44" t="s">
        <v>250</v>
      </c>
      <c r="Q139" s="48">
        <v>2</v>
      </c>
      <c r="R139" s="4"/>
      <c r="S139" s="4"/>
      <c r="T139" s="4"/>
      <c r="U139" s="4"/>
      <c r="V139" s="4"/>
      <c r="W139" s="4"/>
      <c r="X139" s="4"/>
      <c r="Y139" s="4"/>
      <c r="Z139" s="4"/>
      <c r="AA139" s="4"/>
      <c r="AB139" s="4"/>
      <c r="AC139" s="4"/>
      <c r="AD139" s="4"/>
      <c r="AE139" s="4"/>
      <c r="AF139" s="4"/>
      <c r="AG139" s="4"/>
      <c r="AH139" s="4"/>
      <c r="AI139" s="4"/>
      <c r="AJ139" s="4"/>
      <c r="AK139" s="4"/>
      <c r="AL139" s="4"/>
      <c r="AM139" s="4"/>
      <c r="AN139" s="4"/>
      <c r="AO139" s="4"/>
      <c r="AP139" s="4"/>
      <c r="AQ139" s="4"/>
      <c r="AR139" s="4"/>
      <c r="AS139" s="4"/>
      <c r="AT139" s="4"/>
      <c r="AU139" s="4"/>
      <c r="AV139" s="4"/>
      <c r="AW139" s="4"/>
      <c r="AX139" s="4"/>
      <c r="AY139" s="4"/>
      <c r="AZ139" s="4"/>
      <c r="BA139" s="4"/>
      <c r="BB139" s="4"/>
      <c r="BC139" s="4"/>
      <c r="BD139" s="4"/>
      <c r="BE139" s="4"/>
      <c r="BF139" s="4"/>
      <c r="BG139" s="4"/>
      <c r="BH139" s="4"/>
      <c r="BI139" s="4"/>
      <c r="BJ139" s="4"/>
      <c r="BK139" s="4"/>
      <c r="BL139" s="4"/>
      <c r="BM139" s="4"/>
      <c r="BN139" s="4"/>
      <c r="BO139" s="4"/>
      <c r="BP139" s="4"/>
      <c r="BQ139" s="4"/>
      <c r="BR139" s="4"/>
      <c r="BS139" s="4"/>
      <c r="BT139" s="4"/>
      <c r="BU139" s="4"/>
      <c r="BV139" s="4"/>
      <c r="BW139" s="4"/>
      <c r="BX139" s="4"/>
      <c r="BY139" s="4"/>
      <c r="BZ139" s="4"/>
      <c r="CA139" s="4"/>
      <c r="CB139" s="4"/>
      <c r="CC139" s="4"/>
      <c r="CD139" s="4"/>
      <c r="CE139" s="4"/>
      <c r="CF139" s="4"/>
      <c r="CG139" s="4"/>
      <c r="CH139" s="4"/>
      <c r="CI139" s="4"/>
      <c r="CJ139" s="4"/>
      <c r="CK139" s="4"/>
      <c r="CL139" s="4"/>
      <c r="CM139" s="4"/>
      <c r="CN139" s="4"/>
      <c r="CO139" s="4"/>
      <c r="CP139" s="4"/>
      <c r="CQ139" s="4"/>
      <c r="CR139" s="4"/>
      <c r="CS139" s="4"/>
      <c r="CT139" s="4"/>
      <c r="CU139" s="4"/>
      <c r="CV139" s="4"/>
      <c r="CW139" s="4"/>
      <c r="CX139" s="4"/>
      <c r="CY139" s="4"/>
      <c r="CZ139" s="4"/>
      <c r="DA139" s="4"/>
      <c r="DB139" s="4"/>
      <c r="DC139" s="4"/>
    </row>
    <row r="140" spans="1:107" s="44" customFormat="1" x14ac:dyDescent="0.35">
      <c r="A140" s="44">
        <v>2003</v>
      </c>
      <c r="B140" s="45">
        <v>2</v>
      </c>
      <c r="C140" s="44" t="s">
        <v>28</v>
      </c>
      <c r="D140" s="44" t="s">
        <v>119</v>
      </c>
      <c r="E140" s="46">
        <v>3</v>
      </c>
      <c r="F140" s="44" t="s">
        <v>235</v>
      </c>
      <c r="G140" s="44" t="s">
        <v>235</v>
      </c>
      <c r="H140" s="44">
        <v>1993</v>
      </c>
      <c r="I140" s="44">
        <v>1998</v>
      </c>
      <c r="J140" s="44">
        <v>6</v>
      </c>
      <c r="K140" s="46">
        <v>20.83</v>
      </c>
      <c r="L140" s="44">
        <v>22.35</v>
      </c>
      <c r="M140" s="44" t="s">
        <v>60</v>
      </c>
      <c r="N140" s="44" t="s">
        <v>141</v>
      </c>
      <c r="O140" s="47">
        <v>1</v>
      </c>
      <c r="P140" s="44">
        <v>2</v>
      </c>
      <c r="Q140" s="48">
        <v>2</v>
      </c>
      <c r="R140" s="4"/>
      <c r="S140" s="4"/>
      <c r="T140" s="4"/>
      <c r="U140" s="4"/>
      <c r="V140" s="4"/>
      <c r="W140" s="4"/>
      <c r="X140" s="4"/>
      <c r="Y140" s="4"/>
      <c r="Z140" s="4"/>
      <c r="AA140" s="4"/>
      <c r="AB140" s="4"/>
      <c r="AC140" s="4"/>
      <c r="AD140" s="4"/>
      <c r="AE140" s="4"/>
      <c r="AF140" s="4"/>
      <c r="AG140" s="4"/>
      <c r="AH140" s="4"/>
      <c r="AI140" s="4"/>
      <c r="AJ140" s="4"/>
      <c r="AK140" s="4"/>
      <c r="AL140" s="4"/>
      <c r="AM140" s="4"/>
      <c r="AN140" s="4"/>
      <c r="AO140" s="4"/>
      <c r="AP140" s="4"/>
      <c r="AQ140" s="4"/>
      <c r="AR140" s="4"/>
      <c r="AS140" s="4"/>
      <c r="AT140" s="4"/>
      <c r="AU140" s="4"/>
      <c r="AV140" s="4"/>
      <c r="AW140" s="4"/>
      <c r="AX140" s="4"/>
      <c r="AY140" s="4"/>
      <c r="AZ140" s="4"/>
      <c r="BA140" s="4"/>
      <c r="BB140" s="4"/>
      <c r="BC140" s="4"/>
      <c r="BD140" s="4"/>
      <c r="BE140" s="4"/>
      <c r="BF140" s="4"/>
      <c r="BG140" s="4"/>
      <c r="BH140" s="4"/>
      <c r="BI140" s="4"/>
      <c r="BJ140" s="4"/>
      <c r="BK140" s="4"/>
      <c r="BL140" s="4"/>
      <c r="BM140" s="4"/>
      <c r="BN140" s="4"/>
      <c r="BO140" s="4"/>
      <c r="BP140" s="4"/>
      <c r="BQ140" s="4"/>
      <c r="BR140" s="4"/>
      <c r="BS140" s="4"/>
      <c r="BT140" s="4"/>
      <c r="BU140" s="4"/>
      <c r="BV140" s="4"/>
      <c r="BW140" s="4"/>
      <c r="BX140" s="4"/>
      <c r="BY140" s="4"/>
      <c r="BZ140" s="4"/>
      <c r="CA140" s="4"/>
      <c r="CB140" s="4"/>
      <c r="CC140" s="4"/>
      <c r="CD140" s="4"/>
      <c r="CE140" s="4"/>
      <c r="CF140" s="4"/>
      <c r="CG140" s="4"/>
      <c r="CH140" s="4"/>
      <c r="CI140" s="4"/>
      <c r="CJ140" s="4"/>
      <c r="CK140" s="4"/>
      <c r="CL140" s="4"/>
      <c r="CM140" s="4"/>
      <c r="CN140" s="4"/>
      <c r="CO140" s="4"/>
      <c r="CP140" s="4"/>
      <c r="CQ140" s="4"/>
      <c r="CR140" s="4"/>
      <c r="CS140" s="4"/>
      <c r="CT140" s="4"/>
      <c r="CU140" s="4"/>
      <c r="CV140" s="4"/>
      <c r="CW140" s="4"/>
      <c r="CX140" s="4"/>
      <c r="CY140" s="4"/>
      <c r="CZ140" s="4"/>
      <c r="DA140" s="4"/>
      <c r="DB140" s="4"/>
      <c r="DC140" s="4"/>
    </row>
    <row r="141" spans="1:107" s="44" customFormat="1" x14ac:dyDescent="0.35">
      <c r="A141" s="44">
        <v>2004</v>
      </c>
      <c r="B141" s="45">
        <v>2</v>
      </c>
      <c r="C141" s="44" t="s">
        <v>30</v>
      </c>
      <c r="D141" s="44" t="s">
        <v>119</v>
      </c>
      <c r="E141" s="46">
        <v>3</v>
      </c>
      <c r="F141" s="44" t="s">
        <v>120</v>
      </c>
      <c r="G141" s="44" t="s">
        <v>121</v>
      </c>
      <c r="H141" s="44">
        <v>2001</v>
      </c>
      <c r="I141" s="44">
        <v>2003</v>
      </c>
      <c r="J141" s="44">
        <v>3</v>
      </c>
      <c r="K141" s="46">
        <v>97.79</v>
      </c>
      <c r="L141" s="46">
        <v>54</v>
      </c>
      <c r="M141" s="44" t="s">
        <v>60</v>
      </c>
      <c r="N141" s="44" t="s">
        <v>141</v>
      </c>
      <c r="O141" s="47">
        <v>1</v>
      </c>
      <c r="P141" s="44">
        <v>2</v>
      </c>
      <c r="Q141" s="48">
        <v>2</v>
      </c>
      <c r="R141" s="4"/>
      <c r="S141" s="4"/>
      <c r="T141" s="4"/>
      <c r="U141" s="4"/>
      <c r="V141" s="4"/>
      <c r="W141" s="4"/>
      <c r="X141" s="4"/>
      <c r="Y141" s="4"/>
      <c r="Z141" s="4"/>
      <c r="AA141" s="4"/>
      <c r="AB141" s="4"/>
      <c r="AC141" s="4"/>
      <c r="AD141" s="4"/>
      <c r="AE141" s="4"/>
      <c r="AF141" s="4"/>
      <c r="AG141" s="4"/>
      <c r="AH141" s="4"/>
      <c r="AI141" s="4"/>
      <c r="AJ141" s="4"/>
      <c r="AK141" s="4"/>
      <c r="AL141" s="4"/>
      <c r="AM141" s="4"/>
      <c r="AN141" s="4"/>
      <c r="AO141" s="4"/>
      <c r="AP141" s="4"/>
      <c r="AQ141" s="4"/>
      <c r="AR141" s="4"/>
      <c r="AS141" s="4"/>
      <c r="AT141" s="4"/>
      <c r="AU141" s="4"/>
      <c r="AV141" s="4"/>
      <c r="AW141" s="4"/>
      <c r="AX141" s="4"/>
      <c r="AY141" s="4"/>
      <c r="AZ141" s="4"/>
      <c r="BA141" s="4"/>
      <c r="BB141" s="4"/>
      <c r="BC141" s="4"/>
      <c r="BD141" s="4"/>
      <c r="BE141" s="4"/>
      <c r="BF141" s="4"/>
      <c r="BG141" s="4"/>
      <c r="BH141" s="4"/>
      <c r="BI141" s="4"/>
      <c r="BJ141" s="4"/>
      <c r="BK141" s="4"/>
      <c r="BL141" s="4"/>
      <c r="BM141" s="4"/>
      <c r="BN141" s="4"/>
      <c r="BO141" s="4"/>
      <c r="BP141" s="4"/>
      <c r="BQ141" s="4"/>
      <c r="BR141" s="4"/>
      <c r="BS141" s="4"/>
      <c r="BT141" s="4"/>
      <c r="BU141" s="4"/>
      <c r="BV141" s="4"/>
      <c r="BW141" s="4"/>
      <c r="BX141" s="4"/>
      <c r="BY141" s="4"/>
      <c r="BZ141" s="4"/>
      <c r="CA141" s="4"/>
      <c r="CB141" s="4"/>
      <c r="CC141" s="4"/>
      <c r="CD141" s="4"/>
      <c r="CE141" s="4"/>
      <c r="CF141" s="4"/>
      <c r="CG141" s="4"/>
      <c r="CH141" s="4"/>
      <c r="CI141" s="4"/>
      <c r="CJ141" s="4"/>
      <c r="CK141" s="4"/>
      <c r="CL141" s="4"/>
      <c r="CM141" s="4"/>
      <c r="CN141" s="4"/>
      <c r="CO141" s="4"/>
      <c r="CP141" s="4"/>
      <c r="CQ141" s="4"/>
      <c r="CR141" s="4"/>
      <c r="CS141" s="4"/>
      <c r="CT141" s="4"/>
      <c r="CU141" s="4"/>
      <c r="CV141" s="4"/>
      <c r="CW141" s="4"/>
      <c r="CX141" s="4"/>
      <c r="CY141" s="4"/>
      <c r="CZ141" s="4"/>
      <c r="DA141" s="4"/>
      <c r="DB141" s="4"/>
      <c r="DC141" s="4"/>
    </row>
    <row r="142" spans="1:107" s="44" customFormat="1" x14ac:dyDescent="0.35">
      <c r="A142" s="44">
        <v>2004</v>
      </c>
      <c r="B142" s="45">
        <v>2</v>
      </c>
      <c r="C142" s="44" t="s">
        <v>30</v>
      </c>
      <c r="D142" s="44" t="s">
        <v>119</v>
      </c>
      <c r="E142" s="46">
        <v>3</v>
      </c>
      <c r="F142" s="44" t="s">
        <v>120</v>
      </c>
      <c r="G142" s="44" t="s">
        <v>121</v>
      </c>
      <c r="H142" s="44">
        <v>2001</v>
      </c>
      <c r="I142" s="44">
        <v>2003</v>
      </c>
      <c r="J142" s="44">
        <v>3</v>
      </c>
      <c r="K142" s="46">
        <v>97.93</v>
      </c>
      <c r="L142" s="46">
        <v>54.4</v>
      </c>
      <c r="M142" s="44" t="s">
        <v>60</v>
      </c>
      <c r="N142" s="44" t="s">
        <v>122</v>
      </c>
      <c r="O142" s="47">
        <v>2</v>
      </c>
      <c r="P142" s="44">
        <v>2</v>
      </c>
      <c r="Q142" s="48">
        <v>2</v>
      </c>
      <c r="R142" s="4"/>
      <c r="S142" s="4"/>
      <c r="T142" s="4"/>
      <c r="U142" s="4"/>
      <c r="V142" s="4"/>
      <c r="W142" s="4"/>
      <c r="X142" s="4"/>
      <c r="Y142" s="4"/>
      <c r="Z142" s="4"/>
      <c r="AA142" s="4"/>
      <c r="AB142" s="4"/>
      <c r="AC142" s="4"/>
      <c r="AD142" s="4"/>
      <c r="AE142" s="4"/>
      <c r="AF142" s="4"/>
      <c r="AG142" s="4"/>
      <c r="AH142" s="4"/>
      <c r="AI142" s="4"/>
      <c r="AJ142" s="4"/>
      <c r="AK142" s="4"/>
      <c r="AL142" s="4"/>
      <c r="AM142" s="4"/>
      <c r="AN142" s="4"/>
      <c r="AO142" s="4"/>
      <c r="AP142" s="4"/>
      <c r="AQ142" s="4"/>
      <c r="AR142" s="4"/>
      <c r="AS142" s="4"/>
      <c r="AT142" s="4"/>
      <c r="AU142" s="4"/>
      <c r="AV142" s="4"/>
      <c r="AW142" s="4"/>
      <c r="AX142" s="4"/>
      <c r="AY142" s="4"/>
      <c r="AZ142" s="4"/>
      <c r="BA142" s="4"/>
      <c r="BB142" s="4"/>
      <c r="BC142" s="4"/>
      <c r="BD142" s="4"/>
      <c r="BE142" s="4"/>
      <c r="BF142" s="4"/>
      <c r="BG142" s="4"/>
      <c r="BH142" s="4"/>
      <c r="BI142" s="4"/>
      <c r="BJ142" s="4"/>
      <c r="BK142" s="4"/>
      <c r="BL142" s="4"/>
      <c r="BM142" s="4"/>
      <c r="BN142" s="4"/>
      <c r="BO142" s="4"/>
      <c r="BP142" s="4"/>
      <c r="BQ142" s="4"/>
      <c r="BR142" s="4"/>
      <c r="BS142" s="4"/>
      <c r="BT142" s="4"/>
      <c r="BU142" s="4"/>
      <c r="BV142" s="4"/>
      <c r="BW142" s="4"/>
      <c r="BX142" s="4"/>
      <c r="BY142" s="4"/>
      <c r="BZ142" s="4"/>
      <c r="CA142" s="4"/>
      <c r="CB142" s="4"/>
      <c r="CC142" s="4"/>
      <c r="CD142" s="4"/>
      <c r="CE142" s="4"/>
      <c r="CF142" s="4"/>
      <c r="CG142" s="4"/>
      <c r="CH142" s="4"/>
      <c r="CI142" s="4"/>
      <c r="CJ142" s="4"/>
      <c r="CK142" s="4"/>
      <c r="CL142" s="4"/>
      <c r="CM142" s="4"/>
      <c r="CN142" s="4"/>
      <c r="CO142" s="4"/>
      <c r="CP142" s="4"/>
      <c r="CQ142" s="4"/>
      <c r="CR142" s="4"/>
      <c r="CS142" s="4"/>
      <c r="CT142" s="4"/>
      <c r="CU142" s="4"/>
      <c r="CV142" s="4"/>
      <c r="CW142" s="4"/>
      <c r="CX142" s="4"/>
      <c r="CY142" s="4"/>
      <c r="CZ142" s="4"/>
      <c r="DA142" s="4"/>
      <c r="DB142" s="4"/>
      <c r="DC142" s="4"/>
    </row>
    <row r="143" spans="1:107" s="44" customFormat="1" x14ac:dyDescent="0.35">
      <c r="A143" s="44">
        <v>2006</v>
      </c>
      <c r="B143" s="45">
        <v>2</v>
      </c>
      <c r="C143" s="44" t="s">
        <v>31</v>
      </c>
      <c r="D143" s="44" t="s">
        <v>119</v>
      </c>
      <c r="E143" s="46">
        <v>1</v>
      </c>
      <c r="F143" s="44" t="s">
        <v>356</v>
      </c>
      <c r="G143" s="44" t="s">
        <v>146</v>
      </c>
      <c r="H143" s="44">
        <v>2002</v>
      </c>
      <c r="I143" s="44">
        <v>2003</v>
      </c>
      <c r="J143" s="44">
        <v>1</v>
      </c>
      <c r="K143" s="46" t="s">
        <v>250</v>
      </c>
      <c r="L143" s="46">
        <f>((7-4)/7)*100</f>
        <v>42.857142857142854</v>
      </c>
      <c r="M143" s="44" t="s">
        <v>147</v>
      </c>
      <c r="N143" s="44" t="s">
        <v>144</v>
      </c>
      <c r="O143" s="47">
        <v>1</v>
      </c>
      <c r="P143" s="44" t="s">
        <v>250</v>
      </c>
      <c r="Q143" s="48">
        <v>1</v>
      </c>
      <c r="R143" s="4"/>
      <c r="S143" s="4"/>
      <c r="T143" s="4"/>
      <c r="U143" s="4"/>
      <c r="V143" s="4"/>
      <c r="W143" s="4"/>
      <c r="X143" s="4"/>
      <c r="Y143" s="4"/>
      <c r="Z143" s="4"/>
      <c r="AA143" s="4"/>
      <c r="AB143" s="4"/>
      <c r="AC143" s="4"/>
      <c r="AD143" s="4"/>
      <c r="AE143" s="4"/>
      <c r="AF143" s="4"/>
      <c r="AG143" s="4"/>
      <c r="AH143" s="4"/>
      <c r="AI143" s="4"/>
      <c r="AJ143" s="4"/>
      <c r="AK143" s="4"/>
      <c r="AL143" s="4"/>
      <c r="AM143" s="4"/>
      <c r="AN143" s="4"/>
      <c r="AO143" s="4"/>
      <c r="AP143" s="4"/>
      <c r="AQ143" s="4"/>
      <c r="AR143" s="4"/>
      <c r="AS143" s="4"/>
      <c r="AT143" s="4"/>
      <c r="AU143" s="4"/>
      <c r="AV143" s="4"/>
      <c r="AW143" s="4"/>
      <c r="AX143" s="4"/>
      <c r="AY143" s="4"/>
      <c r="AZ143" s="4"/>
      <c r="BA143" s="4"/>
      <c r="BB143" s="4"/>
      <c r="BC143" s="4"/>
      <c r="BD143" s="4"/>
      <c r="BE143" s="4"/>
      <c r="BF143" s="4"/>
      <c r="BG143" s="4"/>
      <c r="BH143" s="4"/>
      <c r="BI143" s="4"/>
      <c r="BJ143" s="4"/>
      <c r="BK143" s="4"/>
      <c r="BL143" s="4"/>
      <c r="BM143" s="4"/>
      <c r="BN143" s="4"/>
      <c r="BO143" s="4"/>
      <c r="BP143" s="4"/>
      <c r="BQ143" s="4"/>
      <c r="BR143" s="4"/>
      <c r="BS143" s="4"/>
      <c r="BT143" s="4"/>
      <c r="BU143" s="4"/>
      <c r="BV143" s="4"/>
      <c r="BW143" s="4"/>
      <c r="BX143" s="4"/>
      <c r="BY143" s="4"/>
      <c r="BZ143" s="4"/>
      <c r="CA143" s="4"/>
      <c r="CB143" s="4"/>
      <c r="CC143" s="4"/>
      <c r="CD143" s="4"/>
      <c r="CE143" s="4"/>
      <c r="CF143" s="4"/>
      <c r="CG143" s="4"/>
      <c r="CH143" s="4"/>
      <c r="CI143" s="4"/>
      <c r="CJ143" s="4"/>
      <c r="CK143" s="4"/>
      <c r="CL143" s="4"/>
      <c r="CM143" s="4"/>
      <c r="CN143" s="4"/>
      <c r="CO143" s="4"/>
      <c r="CP143" s="4"/>
      <c r="CQ143" s="4"/>
      <c r="CR143" s="4"/>
      <c r="CS143" s="4"/>
      <c r="CT143" s="4"/>
      <c r="CU143" s="4"/>
      <c r="CV143" s="4"/>
      <c r="CW143" s="4"/>
      <c r="CX143" s="4"/>
      <c r="CY143" s="4"/>
      <c r="CZ143" s="4"/>
      <c r="DA143" s="4"/>
      <c r="DB143" s="4"/>
      <c r="DC143" s="4"/>
    </row>
    <row r="144" spans="1:107" s="44" customFormat="1" x14ac:dyDescent="0.35">
      <c r="A144" s="44">
        <v>2006</v>
      </c>
      <c r="B144" s="45">
        <v>2</v>
      </c>
      <c r="C144" s="44" t="s">
        <v>31</v>
      </c>
      <c r="D144" s="44" t="s">
        <v>119</v>
      </c>
      <c r="E144" s="46">
        <v>1</v>
      </c>
      <c r="F144" s="44" t="s">
        <v>356</v>
      </c>
      <c r="G144" s="44" t="s">
        <v>146</v>
      </c>
      <c r="H144" s="44">
        <v>2002</v>
      </c>
      <c r="I144" s="44">
        <v>2003</v>
      </c>
      <c r="J144" s="44">
        <v>1</v>
      </c>
      <c r="K144" s="46">
        <v>83.82</v>
      </c>
      <c r="L144" s="46">
        <f>((6-5)/6)*100</f>
        <v>16.666666666666664</v>
      </c>
      <c r="M144" s="44" t="s">
        <v>147</v>
      </c>
      <c r="N144" s="44" t="s">
        <v>144</v>
      </c>
      <c r="O144" s="47">
        <v>1</v>
      </c>
      <c r="P144" s="44" t="s">
        <v>250</v>
      </c>
      <c r="Q144" s="48">
        <v>3</v>
      </c>
      <c r="R144" s="4"/>
      <c r="S144" s="4"/>
      <c r="T144" s="4"/>
      <c r="U144" s="4"/>
      <c r="V144" s="4"/>
      <c r="W144" s="4"/>
      <c r="X144" s="4"/>
      <c r="Y144" s="4"/>
      <c r="Z144" s="4"/>
      <c r="AA144" s="4"/>
      <c r="AB144" s="4"/>
      <c r="AC144" s="4"/>
      <c r="AD144" s="4"/>
      <c r="AE144" s="4"/>
      <c r="AF144" s="4"/>
      <c r="AG144" s="4"/>
      <c r="AH144" s="4"/>
      <c r="AI144" s="4"/>
      <c r="AJ144" s="4"/>
      <c r="AK144" s="4"/>
      <c r="AL144" s="4"/>
      <c r="AM144" s="4"/>
      <c r="AN144" s="4"/>
      <c r="AO144" s="4"/>
      <c r="AP144" s="4"/>
      <c r="AQ144" s="4"/>
      <c r="AR144" s="4"/>
      <c r="AS144" s="4"/>
      <c r="AT144" s="4"/>
      <c r="AU144" s="4"/>
      <c r="AV144" s="4"/>
      <c r="AW144" s="4"/>
      <c r="AX144" s="4"/>
      <c r="AY144" s="4"/>
      <c r="AZ144" s="4"/>
      <c r="BA144" s="4"/>
      <c r="BB144" s="4"/>
      <c r="BC144" s="4"/>
      <c r="BD144" s="4"/>
      <c r="BE144" s="4"/>
      <c r="BF144" s="4"/>
      <c r="BG144" s="4"/>
      <c r="BH144" s="4"/>
      <c r="BI144" s="4"/>
      <c r="BJ144" s="4"/>
      <c r="BK144" s="4"/>
      <c r="BL144" s="4"/>
      <c r="BM144" s="4"/>
      <c r="BN144" s="4"/>
      <c r="BO144" s="4"/>
      <c r="BP144" s="4"/>
      <c r="BQ144" s="4"/>
      <c r="BR144" s="4"/>
      <c r="BS144" s="4"/>
      <c r="BT144" s="4"/>
      <c r="BU144" s="4"/>
      <c r="BV144" s="4"/>
      <c r="BW144" s="4"/>
      <c r="BX144" s="4"/>
      <c r="BY144" s="4"/>
      <c r="BZ144" s="4"/>
      <c r="CA144" s="4"/>
      <c r="CB144" s="4"/>
      <c r="CC144" s="4"/>
      <c r="CD144" s="4"/>
      <c r="CE144" s="4"/>
      <c r="CF144" s="4"/>
      <c r="CG144" s="4"/>
      <c r="CH144" s="4"/>
      <c r="CI144" s="4"/>
      <c r="CJ144" s="4"/>
      <c r="CK144" s="4"/>
      <c r="CL144" s="4"/>
      <c r="CM144" s="4"/>
      <c r="CN144" s="4"/>
      <c r="CO144" s="4"/>
      <c r="CP144" s="4"/>
      <c r="CQ144" s="4"/>
      <c r="CR144" s="4"/>
      <c r="CS144" s="4"/>
      <c r="CT144" s="4"/>
      <c r="CU144" s="4"/>
      <c r="CV144" s="4"/>
      <c r="CW144" s="4"/>
      <c r="CX144" s="4"/>
      <c r="CY144" s="4"/>
      <c r="CZ144" s="4"/>
      <c r="DA144" s="4"/>
      <c r="DB144" s="4"/>
      <c r="DC144" s="4"/>
    </row>
    <row r="145" spans="1:107" s="44" customFormat="1" x14ac:dyDescent="0.35">
      <c r="A145" s="44">
        <v>2012</v>
      </c>
      <c r="B145" s="45">
        <v>2</v>
      </c>
      <c r="C145" s="44" t="s">
        <v>169</v>
      </c>
      <c r="D145" s="44" t="s">
        <v>119</v>
      </c>
      <c r="E145" s="46">
        <v>1</v>
      </c>
      <c r="F145" s="44" t="s">
        <v>108</v>
      </c>
      <c r="G145" s="44" t="s">
        <v>170</v>
      </c>
      <c r="H145" s="44">
        <v>2006</v>
      </c>
      <c r="I145" s="44">
        <v>2011</v>
      </c>
      <c r="J145" s="44">
        <v>5</v>
      </c>
      <c r="K145" s="46">
        <v>0</v>
      </c>
      <c r="L145" s="44" t="s">
        <v>250</v>
      </c>
      <c r="M145" s="44" t="s">
        <v>64</v>
      </c>
      <c r="N145" s="44" t="s">
        <v>110</v>
      </c>
      <c r="O145" s="47" t="s">
        <v>110</v>
      </c>
      <c r="P145" s="44" t="s">
        <v>110</v>
      </c>
      <c r="Q145" s="48">
        <v>2</v>
      </c>
      <c r="R145" s="4"/>
      <c r="S145" s="4"/>
      <c r="T145" s="4"/>
      <c r="U145" s="4"/>
      <c r="V145" s="4"/>
      <c r="W145" s="4"/>
      <c r="X145" s="4"/>
      <c r="Y145" s="4"/>
      <c r="Z145" s="4"/>
      <c r="AA145" s="4"/>
      <c r="AB145" s="4"/>
      <c r="AC145" s="4"/>
      <c r="AD145" s="4"/>
      <c r="AE145" s="4"/>
      <c r="AF145" s="4"/>
      <c r="AG145" s="4"/>
      <c r="AH145" s="4"/>
      <c r="AI145" s="4"/>
      <c r="AJ145" s="4"/>
      <c r="AK145" s="4"/>
      <c r="AL145" s="4"/>
      <c r="AM145" s="4"/>
      <c r="AN145" s="4"/>
      <c r="AO145" s="4"/>
      <c r="AP145" s="4"/>
      <c r="AQ145" s="4"/>
      <c r="AR145" s="4"/>
      <c r="AS145" s="4"/>
      <c r="AT145" s="4"/>
      <c r="AU145" s="4"/>
      <c r="AV145" s="4"/>
      <c r="AW145" s="4"/>
      <c r="AX145" s="4"/>
      <c r="AY145" s="4"/>
      <c r="AZ145" s="4"/>
      <c r="BA145" s="4"/>
      <c r="BB145" s="4"/>
      <c r="BC145" s="4"/>
      <c r="BD145" s="4"/>
      <c r="BE145" s="4"/>
      <c r="BF145" s="4"/>
      <c r="BG145" s="4"/>
      <c r="BH145" s="4"/>
      <c r="BI145" s="4"/>
      <c r="BJ145" s="4"/>
      <c r="BK145" s="4"/>
      <c r="BL145" s="4"/>
      <c r="BM145" s="4"/>
      <c r="BN145" s="4"/>
      <c r="BO145" s="4"/>
      <c r="BP145" s="4"/>
      <c r="BQ145" s="4"/>
      <c r="BR145" s="4"/>
      <c r="BS145" s="4"/>
      <c r="BT145" s="4"/>
      <c r="BU145" s="4"/>
      <c r="BV145" s="4"/>
      <c r="BW145" s="4"/>
      <c r="BX145" s="4"/>
      <c r="BY145" s="4"/>
      <c r="BZ145" s="4"/>
      <c r="CA145" s="4"/>
      <c r="CB145" s="4"/>
      <c r="CC145" s="4"/>
      <c r="CD145" s="4"/>
      <c r="CE145" s="4"/>
      <c r="CF145" s="4"/>
      <c r="CG145" s="4"/>
      <c r="CH145" s="4"/>
      <c r="CI145" s="4"/>
      <c r="CJ145" s="4"/>
      <c r="CK145" s="4"/>
      <c r="CL145" s="4"/>
      <c r="CM145" s="4"/>
      <c r="CN145" s="4"/>
      <c r="CO145" s="4"/>
      <c r="CP145" s="4"/>
      <c r="CQ145" s="4"/>
      <c r="CR145" s="4"/>
      <c r="CS145" s="4"/>
      <c r="CT145" s="4"/>
      <c r="CU145" s="4"/>
      <c r="CV145" s="4"/>
      <c r="CW145" s="4"/>
      <c r="CX145" s="4"/>
      <c r="CY145" s="4"/>
      <c r="CZ145" s="4"/>
      <c r="DA145" s="4"/>
      <c r="DB145" s="4"/>
      <c r="DC145" s="4"/>
    </row>
    <row r="146" spans="1:107" s="44" customFormat="1" x14ac:dyDescent="0.35">
      <c r="A146" s="44">
        <v>2019</v>
      </c>
      <c r="B146" s="45">
        <v>2</v>
      </c>
      <c r="C146" s="44" t="s">
        <v>50</v>
      </c>
      <c r="D146" s="44" t="s">
        <v>119</v>
      </c>
      <c r="E146" s="46">
        <v>1</v>
      </c>
      <c r="F146" s="44" t="s">
        <v>220</v>
      </c>
      <c r="G146" s="44" t="s">
        <v>221</v>
      </c>
      <c r="H146" s="44">
        <v>2007</v>
      </c>
      <c r="I146" s="44">
        <v>2016</v>
      </c>
      <c r="J146" s="44">
        <v>7</v>
      </c>
      <c r="K146" s="46">
        <v>47.22</v>
      </c>
      <c r="L146" s="46" t="s">
        <v>250</v>
      </c>
      <c r="M146" s="44" t="s">
        <v>60</v>
      </c>
      <c r="N146" s="44" t="s">
        <v>110</v>
      </c>
      <c r="O146" s="47">
        <v>3</v>
      </c>
      <c r="P146" s="44" t="s">
        <v>250</v>
      </c>
      <c r="Q146" s="48">
        <v>4</v>
      </c>
      <c r="R146" s="4"/>
      <c r="S146" s="4"/>
      <c r="T146" s="4"/>
      <c r="U146" s="4"/>
      <c r="V146" s="4"/>
      <c r="W146" s="4"/>
      <c r="X146" s="4"/>
      <c r="Y146" s="4"/>
      <c r="Z146" s="4"/>
      <c r="AA146" s="4"/>
      <c r="AB146" s="4"/>
      <c r="AC146" s="4"/>
      <c r="AD146" s="4"/>
      <c r="AE146" s="4"/>
      <c r="AF146" s="4"/>
      <c r="AG146" s="4"/>
      <c r="AH146" s="4"/>
      <c r="AI146" s="4"/>
      <c r="AJ146" s="4"/>
      <c r="AK146" s="4"/>
      <c r="AL146" s="4"/>
      <c r="AM146" s="4"/>
      <c r="AN146" s="4"/>
      <c r="AO146" s="4"/>
      <c r="AP146" s="4"/>
      <c r="AQ146" s="4"/>
      <c r="AR146" s="4"/>
      <c r="AS146" s="4"/>
      <c r="AT146" s="4"/>
      <c r="AU146" s="4"/>
      <c r="AV146" s="4"/>
      <c r="AW146" s="4"/>
      <c r="AX146" s="4"/>
      <c r="AY146" s="4"/>
      <c r="AZ146" s="4"/>
      <c r="BA146" s="4"/>
      <c r="BB146" s="4"/>
      <c r="BC146" s="4"/>
      <c r="BD146" s="4"/>
      <c r="BE146" s="4"/>
      <c r="BF146" s="4"/>
      <c r="BG146" s="4"/>
      <c r="BH146" s="4"/>
      <c r="BI146" s="4"/>
      <c r="BJ146" s="4"/>
      <c r="BK146" s="4"/>
      <c r="BL146" s="4"/>
      <c r="BM146" s="4"/>
      <c r="BN146" s="4"/>
      <c r="BO146" s="4"/>
      <c r="BP146" s="4"/>
      <c r="BQ146" s="4"/>
      <c r="BR146" s="4"/>
      <c r="BS146" s="4"/>
      <c r="BT146" s="4"/>
      <c r="BU146" s="4"/>
      <c r="BV146" s="4"/>
      <c r="BW146" s="4"/>
      <c r="BX146" s="4"/>
      <c r="BY146" s="4"/>
      <c r="BZ146" s="4"/>
      <c r="CA146" s="4"/>
      <c r="CB146" s="4"/>
      <c r="CC146" s="4"/>
      <c r="CD146" s="4"/>
      <c r="CE146" s="4"/>
      <c r="CF146" s="4"/>
      <c r="CG146" s="4"/>
      <c r="CH146" s="4"/>
      <c r="CI146" s="4"/>
      <c r="CJ146" s="4"/>
      <c r="CK146" s="4"/>
      <c r="CL146" s="4"/>
      <c r="CM146" s="4"/>
      <c r="CN146" s="4"/>
      <c r="CO146" s="4"/>
      <c r="CP146" s="4"/>
      <c r="CQ146" s="4"/>
      <c r="CR146" s="4"/>
      <c r="CS146" s="4"/>
      <c r="CT146" s="4"/>
      <c r="CU146" s="4"/>
      <c r="CV146" s="4"/>
      <c r="CW146" s="4"/>
      <c r="CX146" s="4"/>
      <c r="CY146" s="4"/>
      <c r="CZ146" s="4"/>
      <c r="DA146" s="4"/>
      <c r="DB146" s="4"/>
      <c r="DC146" s="4"/>
    </row>
    <row r="147" spans="1:107" s="44" customFormat="1" x14ac:dyDescent="0.35">
      <c r="A147" s="44">
        <v>2020</v>
      </c>
      <c r="B147" s="45">
        <v>2</v>
      </c>
      <c r="C147" s="44" t="s">
        <v>52</v>
      </c>
      <c r="D147" s="44" t="s">
        <v>119</v>
      </c>
      <c r="E147" s="46">
        <v>3</v>
      </c>
      <c r="F147" s="44" t="s">
        <v>357</v>
      </c>
      <c r="G147" s="44" t="s">
        <v>110</v>
      </c>
      <c r="H147" s="44">
        <v>2006</v>
      </c>
      <c r="I147" s="44">
        <v>2019</v>
      </c>
      <c r="J147" s="44">
        <v>13</v>
      </c>
      <c r="K147" s="46">
        <v>42</v>
      </c>
      <c r="L147" s="44" t="s">
        <v>250</v>
      </c>
      <c r="M147" s="44" t="s">
        <v>60</v>
      </c>
      <c r="N147" s="44" t="s">
        <v>250</v>
      </c>
      <c r="O147" s="47" t="s">
        <v>250</v>
      </c>
      <c r="P147" s="44" t="s">
        <v>250</v>
      </c>
      <c r="Q147" s="48">
        <v>2</v>
      </c>
      <c r="R147" s="4"/>
      <c r="S147" s="4"/>
      <c r="T147" s="4"/>
      <c r="U147" s="4"/>
      <c r="V147" s="4"/>
      <c r="W147" s="4"/>
      <c r="X147" s="4"/>
      <c r="Y147" s="4"/>
      <c r="Z147" s="4"/>
      <c r="AA147" s="4"/>
      <c r="AB147" s="4"/>
      <c r="AC147" s="4"/>
      <c r="AD147" s="4"/>
      <c r="AE147" s="4"/>
      <c r="AF147" s="4"/>
      <c r="AG147" s="4"/>
      <c r="AH147" s="4"/>
      <c r="AI147" s="4"/>
      <c r="AJ147" s="4"/>
      <c r="AK147" s="4"/>
      <c r="AL147" s="4"/>
      <c r="AM147" s="4"/>
      <c r="AN147" s="4"/>
      <c r="AO147" s="4"/>
      <c r="AP147" s="4"/>
      <c r="AQ147" s="4"/>
      <c r="AR147" s="4"/>
      <c r="AS147" s="4"/>
      <c r="AT147" s="4"/>
      <c r="AU147" s="4"/>
      <c r="AV147" s="4"/>
      <c r="AW147" s="4"/>
      <c r="AX147" s="4"/>
      <c r="AY147" s="4"/>
      <c r="AZ147" s="4"/>
      <c r="BA147" s="4"/>
      <c r="BB147" s="4"/>
      <c r="BC147" s="4"/>
      <c r="BD147" s="4"/>
      <c r="BE147" s="4"/>
      <c r="BF147" s="4"/>
      <c r="BG147" s="4"/>
      <c r="BH147" s="4"/>
      <c r="BI147" s="4"/>
      <c r="BJ147" s="4"/>
      <c r="BK147" s="4"/>
      <c r="BL147" s="4"/>
      <c r="BM147" s="4"/>
      <c r="BN147" s="4"/>
      <c r="BO147" s="4"/>
      <c r="BP147" s="4"/>
      <c r="BQ147" s="4"/>
      <c r="BR147" s="4"/>
      <c r="BS147" s="4"/>
      <c r="BT147" s="4"/>
      <c r="BU147" s="4"/>
      <c r="BV147" s="4"/>
      <c r="BW147" s="4"/>
      <c r="BX147" s="4"/>
      <c r="BY147" s="4"/>
      <c r="BZ147" s="4"/>
      <c r="CA147" s="4"/>
      <c r="CB147" s="4"/>
      <c r="CC147" s="4"/>
      <c r="CD147" s="4"/>
      <c r="CE147" s="4"/>
      <c r="CF147" s="4"/>
      <c r="CG147" s="4"/>
      <c r="CH147" s="4"/>
      <c r="CI147" s="4"/>
      <c r="CJ147" s="4"/>
      <c r="CK147" s="4"/>
      <c r="CL147" s="4"/>
      <c r="CM147" s="4"/>
      <c r="CN147" s="4"/>
      <c r="CO147" s="4"/>
      <c r="CP147" s="4"/>
      <c r="CQ147" s="4"/>
      <c r="CR147" s="4"/>
      <c r="CS147" s="4"/>
      <c r="CT147" s="4"/>
      <c r="CU147" s="4"/>
      <c r="CV147" s="4"/>
      <c r="CW147" s="4"/>
      <c r="CX147" s="4"/>
      <c r="CY147" s="4"/>
      <c r="CZ147" s="4"/>
      <c r="DA147" s="4"/>
      <c r="DB147" s="4"/>
      <c r="DC147" s="4"/>
    </row>
    <row r="148" spans="1:107" s="44" customFormat="1" x14ac:dyDescent="0.35">
      <c r="A148" s="44">
        <v>2020</v>
      </c>
      <c r="B148" s="45">
        <v>2</v>
      </c>
      <c r="C148" s="44" t="s">
        <v>52</v>
      </c>
      <c r="D148" s="44" t="s">
        <v>119</v>
      </c>
      <c r="E148" s="46">
        <v>3</v>
      </c>
      <c r="F148" s="44" t="s">
        <v>358</v>
      </c>
      <c r="G148" s="44" t="s">
        <v>110</v>
      </c>
      <c r="H148" s="44">
        <v>2006</v>
      </c>
      <c r="I148" s="44">
        <v>2019</v>
      </c>
      <c r="J148" s="44">
        <v>13</v>
      </c>
      <c r="K148" s="46">
        <v>42</v>
      </c>
      <c r="L148" s="44" t="s">
        <v>250</v>
      </c>
      <c r="M148" s="44" t="s">
        <v>60</v>
      </c>
      <c r="N148" s="44" t="s">
        <v>250</v>
      </c>
      <c r="O148" s="47" t="s">
        <v>250</v>
      </c>
      <c r="P148" s="44" t="s">
        <v>250</v>
      </c>
      <c r="Q148" s="48">
        <v>2</v>
      </c>
      <c r="R148" s="4"/>
      <c r="S148" s="4"/>
      <c r="T148" s="4"/>
      <c r="U148" s="4"/>
      <c r="V148" s="4"/>
      <c r="W148" s="4"/>
      <c r="X148" s="4"/>
      <c r="Y148" s="4"/>
      <c r="Z148" s="4"/>
      <c r="AA148" s="4"/>
      <c r="AB148" s="4"/>
      <c r="AC148" s="4"/>
      <c r="AD148" s="4"/>
      <c r="AE148" s="4"/>
      <c r="AF148" s="4"/>
      <c r="AG148" s="4"/>
      <c r="AH148" s="4"/>
      <c r="AI148" s="4"/>
      <c r="AJ148" s="4"/>
      <c r="AK148" s="4"/>
      <c r="AL148" s="4"/>
      <c r="AM148" s="4"/>
      <c r="AN148" s="4"/>
      <c r="AO148" s="4"/>
      <c r="AP148" s="4"/>
      <c r="AQ148" s="4"/>
      <c r="AR148" s="4"/>
      <c r="AS148" s="4"/>
      <c r="AT148" s="4"/>
      <c r="AU148" s="4"/>
      <c r="AV148" s="4"/>
      <c r="AW148" s="4"/>
      <c r="AX148" s="4"/>
      <c r="AY148" s="4"/>
      <c r="AZ148" s="4"/>
      <c r="BA148" s="4"/>
      <c r="BB148" s="4"/>
      <c r="BC148" s="4"/>
      <c r="BD148" s="4"/>
      <c r="BE148" s="4"/>
      <c r="BF148" s="4"/>
      <c r="BG148" s="4"/>
      <c r="BH148" s="4"/>
      <c r="BI148" s="4"/>
      <c r="BJ148" s="4"/>
      <c r="BK148" s="4"/>
      <c r="BL148" s="4"/>
      <c r="BM148" s="4"/>
      <c r="BN148" s="4"/>
      <c r="BO148" s="4"/>
      <c r="BP148" s="4"/>
      <c r="BQ148" s="4"/>
      <c r="BR148" s="4"/>
      <c r="BS148" s="4"/>
      <c r="BT148" s="4"/>
      <c r="BU148" s="4"/>
      <c r="BV148" s="4"/>
      <c r="BW148" s="4"/>
      <c r="BX148" s="4"/>
      <c r="BY148" s="4"/>
      <c r="BZ148" s="4"/>
      <c r="CA148" s="4"/>
      <c r="CB148" s="4"/>
      <c r="CC148" s="4"/>
      <c r="CD148" s="4"/>
      <c r="CE148" s="4"/>
      <c r="CF148" s="4"/>
      <c r="CG148" s="4"/>
      <c r="CH148" s="4"/>
      <c r="CI148" s="4"/>
      <c r="CJ148" s="4"/>
      <c r="CK148" s="4"/>
      <c r="CL148" s="4"/>
      <c r="CM148" s="4"/>
      <c r="CN148" s="4"/>
      <c r="CO148" s="4"/>
      <c r="CP148" s="4"/>
      <c r="CQ148" s="4"/>
      <c r="CR148" s="4"/>
      <c r="CS148" s="4"/>
      <c r="CT148" s="4"/>
      <c r="CU148" s="4"/>
      <c r="CV148" s="4"/>
      <c r="CW148" s="4"/>
      <c r="CX148" s="4"/>
      <c r="CY148" s="4"/>
      <c r="CZ148" s="4"/>
      <c r="DA148" s="4"/>
      <c r="DB148" s="4"/>
      <c r="DC148" s="4"/>
    </row>
    <row r="149" spans="1:107" x14ac:dyDescent="0.35">
      <c r="A149" s="44">
        <v>2024</v>
      </c>
      <c r="B149" s="45">
        <v>2</v>
      </c>
      <c r="C149" s="44" t="s">
        <v>247</v>
      </c>
      <c r="D149" s="44" t="s">
        <v>119</v>
      </c>
      <c r="E149" s="46">
        <v>2</v>
      </c>
      <c r="F149" s="44" t="s">
        <v>220</v>
      </c>
      <c r="G149" s="44" t="s">
        <v>221</v>
      </c>
      <c r="H149" s="44">
        <v>2021</v>
      </c>
      <c r="I149" s="44">
        <v>2023</v>
      </c>
      <c r="J149" s="44">
        <v>3</v>
      </c>
      <c r="K149" s="46">
        <v>88.87</v>
      </c>
      <c r="L149" s="44">
        <v>54.54</v>
      </c>
      <c r="M149" s="44" t="s">
        <v>60</v>
      </c>
      <c r="N149" s="44" t="s">
        <v>88</v>
      </c>
      <c r="O149" s="47">
        <v>3</v>
      </c>
      <c r="P149" s="44">
        <v>3</v>
      </c>
      <c r="Q149" s="48">
        <v>4</v>
      </c>
    </row>
    <row r="150" spans="1:107" x14ac:dyDescent="0.35">
      <c r="A150" s="44">
        <v>2024</v>
      </c>
      <c r="B150" s="45">
        <v>2</v>
      </c>
      <c r="C150" s="44" t="s">
        <v>247</v>
      </c>
      <c r="D150" s="44" t="s">
        <v>119</v>
      </c>
      <c r="E150" s="46">
        <v>1</v>
      </c>
      <c r="F150" s="44" t="s">
        <v>220</v>
      </c>
      <c r="G150" s="44" t="s">
        <v>221</v>
      </c>
      <c r="H150" s="44">
        <v>2021</v>
      </c>
      <c r="I150" s="44">
        <v>2023</v>
      </c>
      <c r="J150" s="44">
        <v>3</v>
      </c>
      <c r="K150" s="46">
        <v>98.43</v>
      </c>
      <c r="L150" s="44">
        <v>54.54</v>
      </c>
      <c r="M150" s="44" t="s">
        <v>60</v>
      </c>
      <c r="N150" s="44" t="s">
        <v>198</v>
      </c>
      <c r="O150" s="47">
        <v>3</v>
      </c>
      <c r="P150" s="44">
        <v>2</v>
      </c>
      <c r="Q150" s="48">
        <v>4</v>
      </c>
    </row>
    <row r="151" spans="1:107" x14ac:dyDescent="0.35">
      <c r="A151" s="44">
        <v>2003</v>
      </c>
      <c r="B151" s="45">
        <v>2</v>
      </c>
      <c r="C151" s="44" t="s">
        <v>29</v>
      </c>
      <c r="D151" s="44" t="s">
        <v>392</v>
      </c>
      <c r="E151" s="46">
        <v>2</v>
      </c>
      <c r="F151" s="44" t="s">
        <v>131</v>
      </c>
      <c r="G151" s="44" t="s">
        <v>132</v>
      </c>
      <c r="H151" s="44">
        <v>1994</v>
      </c>
      <c r="I151" s="44">
        <v>1998</v>
      </c>
      <c r="J151" s="44">
        <v>1</v>
      </c>
      <c r="K151" s="46" t="s">
        <v>250</v>
      </c>
      <c r="L151" s="46">
        <f>((4.1-2.4)/4.1)*100</f>
        <v>41.463414634146339</v>
      </c>
      <c r="M151" s="44" t="s">
        <v>82</v>
      </c>
      <c r="N151" s="44" t="s">
        <v>110</v>
      </c>
      <c r="O151" s="47" t="s">
        <v>110</v>
      </c>
      <c r="P151" s="44" t="s">
        <v>250</v>
      </c>
      <c r="Q151" s="48" t="s">
        <v>250</v>
      </c>
    </row>
    <row r="152" spans="1:107" x14ac:dyDescent="0.35">
      <c r="A152" s="4">
        <v>2007</v>
      </c>
      <c r="B152" s="10">
        <v>3</v>
      </c>
      <c r="C152" s="4" t="s">
        <v>34</v>
      </c>
      <c r="D152" s="4" t="s">
        <v>156</v>
      </c>
      <c r="E152" s="7">
        <v>1</v>
      </c>
      <c r="F152" s="4" t="s">
        <v>361</v>
      </c>
      <c r="G152" s="4" t="s">
        <v>160</v>
      </c>
      <c r="H152" s="4">
        <v>2001</v>
      </c>
      <c r="I152" s="4">
        <v>2004</v>
      </c>
      <c r="J152" s="4">
        <v>4</v>
      </c>
      <c r="K152" s="7">
        <v>79.8</v>
      </c>
      <c r="L152" s="4" t="s">
        <v>250</v>
      </c>
      <c r="M152" s="4" t="s">
        <v>82</v>
      </c>
      <c r="N152" s="4" t="s">
        <v>250</v>
      </c>
      <c r="O152" s="5" t="s">
        <v>250</v>
      </c>
      <c r="P152" s="4" t="s">
        <v>250</v>
      </c>
      <c r="Q152" s="6" t="s">
        <v>250</v>
      </c>
    </row>
    <row r="153" spans="1:107" x14ac:dyDescent="0.35">
      <c r="A153" s="4">
        <v>2022</v>
      </c>
      <c r="B153" s="10">
        <v>3</v>
      </c>
      <c r="C153" s="4" t="s">
        <v>55</v>
      </c>
      <c r="D153" s="4" t="s">
        <v>156</v>
      </c>
      <c r="E153" s="7">
        <v>1</v>
      </c>
      <c r="F153" s="4" t="s">
        <v>238</v>
      </c>
      <c r="G153" s="4" t="s">
        <v>240</v>
      </c>
      <c r="H153" s="4">
        <v>2012</v>
      </c>
      <c r="I153" s="4">
        <v>2015</v>
      </c>
      <c r="J153" s="4">
        <v>3</v>
      </c>
      <c r="K153" s="7">
        <v>85.95</v>
      </c>
      <c r="L153" s="4" t="s">
        <v>250</v>
      </c>
      <c r="M153" s="4" t="s">
        <v>243</v>
      </c>
      <c r="N153" s="4" t="s">
        <v>239</v>
      </c>
      <c r="O153" s="5">
        <v>1</v>
      </c>
      <c r="P153" s="4">
        <v>1</v>
      </c>
      <c r="Q153" s="6">
        <v>2</v>
      </c>
    </row>
    <row r="154" spans="1:107" x14ac:dyDescent="0.35">
      <c r="A154" s="4">
        <v>2022</v>
      </c>
      <c r="B154" s="10">
        <v>3</v>
      </c>
      <c r="C154" s="4" t="s">
        <v>55</v>
      </c>
      <c r="D154" s="4" t="s">
        <v>156</v>
      </c>
      <c r="E154" s="7">
        <v>1</v>
      </c>
      <c r="F154" s="4" t="s">
        <v>238</v>
      </c>
      <c r="G154" s="4" t="s">
        <v>240</v>
      </c>
      <c r="H154" s="4">
        <v>2012</v>
      </c>
      <c r="I154" s="4">
        <v>2015</v>
      </c>
      <c r="J154" s="4">
        <v>3</v>
      </c>
      <c r="K154" s="7">
        <v>71.19</v>
      </c>
      <c r="L154" s="4" t="s">
        <v>250</v>
      </c>
      <c r="M154" s="4" t="s">
        <v>243</v>
      </c>
      <c r="N154" s="4" t="s">
        <v>239</v>
      </c>
      <c r="O154" s="5">
        <v>1</v>
      </c>
      <c r="P154" s="4">
        <v>1</v>
      </c>
      <c r="Q154" s="6">
        <v>2</v>
      </c>
    </row>
    <row r="155" spans="1:107" x14ac:dyDescent="0.35">
      <c r="A155" s="4">
        <v>2022</v>
      </c>
      <c r="B155" s="10">
        <v>3</v>
      </c>
      <c r="C155" s="4" t="s">
        <v>55</v>
      </c>
      <c r="D155" s="4" t="s">
        <v>156</v>
      </c>
      <c r="E155" s="7">
        <v>1</v>
      </c>
      <c r="F155" s="4" t="s">
        <v>238</v>
      </c>
      <c r="G155" s="4" t="s">
        <v>240</v>
      </c>
      <c r="H155" s="4">
        <v>2012</v>
      </c>
      <c r="I155" s="4">
        <v>2015</v>
      </c>
      <c r="J155" s="4">
        <v>3</v>
      </c>
      <c r="K155" s="7">
        <v>90.47</v>
      </c>
      <c r="L155" s="4" t="s">
        <v>250</v>
      </c>
      <c r="M155" s="4" t="s">
        <v>243</v>
      </c>
      <c r="N155" s="4" t="s">
        <v>239</v>
      </c>
      <c r="O155" s="5">
        <v>1</v>
      </c>
      <c r="P155" s="4">
        <v>1</v>
      </c>
      <c r="Q155" s="6">
        <v>2</v>
      </c>
    </row>
    <row r="156" spans="1:107" x14ac:dyDescent="0.35">
      <c r="A156" s="4">
        <v>2022</v>
      </c>
      <c r="B156" s="10">
        <v>3</v>
      </c>
      <c r="C156" s="4" t="s">
        <v>55</v>
      </c>
      <c r="D156" s="4" t="s">
        <v>156</v>
      </c>
      <c r="E156" s="7">
        <v>1</v>
      </c>
      <c r="F156" s="4" t="s">
        <v>238</v>
      </c>
      <c r="G156" s="4" t="s">
        <v>240</v>
      </c>
      <c r="H156" s="4">
        <v>2012</v>
      </c>
      <c r="I156" s="4">
        <v>2015</v>
      </c>
      <c r="J156" s="4">
        <v>3</v>
      </c>
      <c r="K156" s="7">
        <v>75</v>
      </c>
      <c r="L156" s="4" t="s">
        <v>250</v>
      </c>
      <c r="M156" s="4" t="s">
        <v>243</v>
      </c>
      <c r="N156" s="4" t="s">
        <v>239</v>
      </c>
      <c r="O156" s="5">
        <v>1</v>
      </c>
      <c r="P156" s="4">
        <v>1</v>
      </c>
      <c r="Q156" s="6">
        <v>2</v>
      </c>
    </row>
    <row r="157" spans="1:107" x14ac:dyDescent="0.35">
      <c r="A157" s="4">
        <v>2022</v>
      </c>
      <c r="B157" s="10">
        <v>3</v>
      </c>
      <c r="C157" s="4" t="s">
        <v>55</v>
      </c>
      <c r="D157" s="4" t="s">
        <v>156</v>
      </c>
      <c r="E157" s="7">
        <v>1</v>
      </c>
      <c r="F157" s="4" t="s">
        <v>238</v>
      </c>
      <c r="G157" s="4" t="s">
        <v>240</v>
      </c>
      <c r="H157" s="4">
        <v>2012</v>
      </c>
      <c r="I157" s="4">
        <v>2015</v>
      </c>
      <c r="J157" s="4">
        <v>3</v>
      </c>
      <c r="K157" s="7">
        <v>62.85</v>
      </c>
      <c r="L157" s="4" t="s">
        <v>250</v>
      </c>
      <c r="M157" s="4" t="s">
        <v>243</v>
      </c>
      <c r="N157" s="4" t="s">
        <v>239</v>
      </c>
      <c r="O157" s="5">
        <v>1</v>
      </c>
      <c r="P157" s="4">
        <v>1</v>
      </c>
      <c r="Q157" s="6">
        <v>2</v>
      </c>
    </row>
    <row r="158" spans="1:107" x14ac:dyDescent="0.35">
      <c r="A158" s="4">
        <v>2022</v>
      </c>
      <c r="B158" s="10">
        <v>3</v>
      </c>
      <c r="C158" s="4" t="s">
        <v>55</v>
      </c>
      <c r="D158" s="4" t="s">
        <v>156</v>
      </c>
      <c r="E158" s="7">
        <v>1</v>
      </c>
      <c r="F158" s="4" t="s">
        <v>238</v>
      </c>
      <c r="G158" s="4" t="s">
        <v>240</v>
      </c>
      <c r="H158" s="4">
        <v>2012</v>
      </c>
      <c r="I158" s="4">
        <v>2015</v>
      </c>
      <c r="J158" s="4">
        <v>3</v>
      </c>
      <c r="K158" s="7">
        <v>78.81</v>
      </c>
      <c r="L158" s="4" t="s">
        <v>250</v>
      </c>
      <c r="M158" s="4" t="s">
        <v>243</v>
      </c>
      <c r="N158" s="4" t="s">
        <v>239</v>
      </c>
      <c r="O158" s="5">
        <v>1</v>
      </c>
      <c r="P158" s="4">
        <v>1</v>
      </c>
      <c r="Q158" s="6">
        <v>2</v>
      </c>
    </row>
    <row r="159" spans="1:107" x14ac:dyDescent="0.35">
      <c r="A159" s="4">
        <v>2022</v>
      </c>
      <c r="B159" s="10">
        <v>3</v>
      </c>
      <c r="C159" s="4" t="s">
        <v>55</v>
      </c>
      <c r="D159" s="4" t="s">
        <v>156</v>
      </c>
      <c r="E159" s="7">
        <v>1</v>
      </c>
      <c r="F159" s="4" t="s">
        <v>238</v>
      </c>
      <c r="G159" s="4" t="s">
        <v>240</v>
      </c>
      <c r="H159" s="4">
        <v>2012</v>
      </c>
      <c r="I159" s="4">
        <v>2015</v>
      </c>
      <c r="J159" s="4">
        <v>3</v>
      </c>
      <c r="K159" s="7">
        <v>56.42</v>
      </c>
      <c r="L159" s="4" t="s">
        <v>250</v>
      </c>
      <c r="M159" s="4" t="s">
        <v>243</v>
      </c>
      <c r="N159" s="4" t="s">
        <v>239</v>
      </c>
      <c r="O159" s="5">
        <v>1</v>
      </c>
      <c r="P159" s="4">
        <v>1</v>
      </c>
      <c r="Q159" s="6">
        <v>2</v>
      </c>
    </row>
    <row r="160" spans="1:107" x14ac:dyDescent="0.35">
      <c r="A160" s="4">
        <v>2022</v>
      </c>
      <c r="B160" s="10">
        <v>3</v>
      </c>
      <c r="C160" s="4" t="s">
        <v>55</v>
      </c>
      <c r="D160" s="4" t="s">
        <v>156</v>
      </c>
      <c r="E160" s="7">
        <v>1</v>
      </c>
      <c r="F160" s="4" t="s">
        <v>238</v>
      </c>
      <c r="G160" s="4" t="s">
        <v>241</v>
      </c>
      <c r="H160" s="4">
        <v>2012</v>
      </c>
      <c r="I160" s="4">
        <v>2015</v>
      </c>
      <c r="J160" s="4">
        <v>3</v>
      </c>
      <c r="K160" s="7">
        <v>85.5</v>
      </c>
      <c r="L160" s="4" t="s">
        <v>250</v>
      </c>
      <c r="M160" s="4" t="s">
        <v>243</v>
      </c>
      <c r="N160" s="4" t="s">
        <v>239</v>
      </c>
      <c r="O160" s="5">
        <v>1</v>
      </c>
      <c r="P160" s="4">
        <v>1</v>
      </c>
      <c r="Q160" s="6">
        <v>2</v>
      </c>
    </row>
    <row r="161" spans="1:17" x14ac:dyDescent="0.35">
      <c r="A161" s="4">
        <v>2022</v>
      </c>
      <c r="B161" s="10">
        <v>3</v>
      </c>
      <c r="C161" s="4" t="s">
        <v>55</v>
      </c>
      <c r="D161" s="4" t="s">
        <v>156</v>
      </c>
      <c r="E161" s="7">
        <v>1</v>
      </c>
      <c r="F161" s="4" t="s">
        <v>238</v>
      </c>
      <c r="G161" s="4" t="s">
        <v>241</v>
      </c>
      <c r="H161" s="4">
        <v>2012</v>
      </c>
      <c r="I161" s="4">
        <v>2015</v>
      </c>
      <c r="J161" s="4">
        <v>3</v>
      </c>
      <c r="K161" s="7">
        <v>90.99</v>
      </c>
      <c r="L161" s="4" t="s">
        <v>250</v>
      </c>
      <c r="M161" s="4" t="s">
        <v>243</v>
      </c>
      <c r="N161" s="4" t="s">
        <v>239</v>
      </c>
      <c r="O161" s="5">
        <v>1</v>
      </c>
      <c r="P161" s="4">
        <v>1</v>
      </c>
      <c r="Q161" s="6">
        <v>2</v>
      </c>
    </row>
    <row r="162" spans="1:17" x14ac:dyDescent="0.35">
      <c r="A162" s="4">
        <v>2022</v>
      </c>
      <c r="B162" s="10">
        <v>3</v>
      </c>
      <c r="C162" s="4" t="s">
        <v>55</v>
      </c>
      <c r="D162" s="4" t="s">
        <v>156</v>
      </c>
      <c r="E162" s="7">
        <v>1</v>
      </c>
      <c r="F162" s="4" t="s">
        <v>238</v>
      </c>
      <c r="G162" s="4" t="s">
        <v>241</v>
      </c>
      <c r="H162" s="4">
        <v>2012</v>
      </c>
      <c r="I162" s="4">
        <v>2015</v>
      </c>
      <c r="J162" s="4">
        <v>3</v>
      </c>
      <c r="K162" s="7">
        <v>86.02</v>
      </c>
      <c r="L162" s="4" t="s">
        <v>250</v>
      </c>
      <c r="M162" s="4" t="s">
        <v>243</v>
      </c>
      <c r="N162" s="4" t="s">
        <v>239</v>
      </c>
      <c r="O162" s="5">
        <v>1</v>
      </c>
      <c r="P162" s="4">
        <v>1</v>
      </c>
      <c r="Q162" s="6">
        <v>2</v>
      </c>
    </row>
    <row r="163" spans="1:17" x14ac:dyDescent="0.35">
      <c r="A163" s="4">
        <v>2022</v>
      </c>
      <c r="B163" s="10">
        <v>3</v>
      </c>
      <c r="C163" s="4" t="s">
        <v>55</v>
      </c>
      <c r="D163" s="4" t="s">
        <v>156</v>
      </c>
      <c r="E163" s="7">
        <v>1</v>
      </c>
      <c r="F163" s="4" t="s">
        <v>238</v>
      </c>
      <c r="G163" s="4" t="s">
        <v>241</v>
      </c>
      <c r="H163" s="4">
        <v>2012</v>
      </c>
      <c r="I163" s="4">
        <v>2015</v>
      </c>
      <c r="J163" s="4">
        <v>3</v>
      </c>
      <c r="K163" s="7">
        <v>77.64</v>
      </c>
      <c r="L163" s="4" t="s">
        <v>250</v>
      </c>
      <c r="M163" s="4" t="s">
        <v>243</v>
      </c>
      <c r="N163" s="4" t="s">
        <v>239</v>
      </c>
      <c r="O163" s="5">
        <v>1</v>
      </c>
      <c r="P163" s="4">
        <v>1</v>
      </c>
      <c r="Q163" s="6">
        <v>2</v>
      </c>
    </row>
    <row r="164" spans="1:17" x14ac:dyDescent="0.35">
      <c r="A164" s="4">
        <v>2022</v>
      </c>
      <c r="B164" s="10">
        <v>3</v>
      </c>
      <c r="C164" s="4" t="s">
        <v>55</v>
      </c>
      <c r="D164" s="4" t="s">
        <v>156</v>
      </c>
      <c r="E164" s="7">
        <v>1</v>
      </c>
      <c r="F164" s="4" t="s">
        <v>238</v>
      </c>
      <c r="G164" s="4" t="s">
        <v>241</v>
      </c>
      <c r="H164" s="4">
        <v>2012</v>
      </c>
      <c r="I164" s="4">
        <v>2015</v>
      </c>
      <c r="J164" s="4">
        <v>3</v>
      </c>
      <c r="K164" s="7">
        <v>66.459999999999994</v>
      </c>
      <c r="L164" s="4" t="s">
        <v>250</v>
      </c>
      <c r="M164" s="4" t="s">
        <v>243</v>
      </c>
      <c r="N164" s="4" t="s">
        <v>239</v>
      </c>
      <c r="O164" s="5">
        <v>1</v>
      </c>
      <c r="P164" s="4">
        <v>1</v>
      </c>
      <c r="Q164" s="6">
        <v>2</v>
      </c>
    </row>
    <row r="165" spans="1:17" x14ac:dyDescent="0.35">
      <c r="A165" s="4">
        <v>2022</v>
      </c>
      <c r="B165" s="10">
        <v>3</v>
      </c>
      <c r="C165" s="4" t="s">
        <v>55</v>
      </c>
      <c r="D165" s="4" t="s">
        <v>156</v>
      </c>
      <c r="E165" s="7">
        <v>1</v>
      </c>
      <c r="F165" s="4" t="s">
        <v>238</v>
      </c>
      <c r="G165" s="4" t="s">
        <v>241</v>
      </c>
      <c r="H165" s="4">
        <v>2012</v>
      </c>
      <c r="I165" s="4">
        <v>2015</v>
      </c>
      <c r="J165" s="4">
        <v>3</v>
      </c>
      <c r="K165" s="7">
        <v>63.66</v>
      </c>
      <c r="L165" s="4" t="s">
        <v>250</v>
      </c>
      <c r="M165" s="4" t="s">
        <v>243</v>
      </c>
      <c r="N165" s="4" t="s">
        <v>239</v>
      </c>
      <c r="O165" s="5">
        <v>1</v>
      </c>
      <c r="P165" s="4">
        <v>1</v>
      </c>
      <c r="Q165" s="6">
        <v>2</v>
      </c>
    </row>
    <row r="166" spans="1:17" x14ac:dyDescent="0.35">
      <c r="A166" s="4">
        <v>2022</v>
      </c>
      <c r="B166" s="10">
        <v>3</v>
      </c>
      <c r="C166" s="4" t="s">
        <v>55</v>
      </c>
      <c r="D166" s="4" t="s">
        <v>156</v>
      </c>
      <c r="E166" s="7">
        <v>1</v>
      </c>
      <c r="F166" s="4" t="s">
        <v>238</v>
      </c>
      <c r="G166" s="4" t="s">
        <v>241</v>
      </c>
      <c r="H166" s="4">
        <v>2012</v>
      </c>
      <c r="I166" s="4">
        <v>2015</v>
      </c>
      <c r="J166" s="4">
        <v>3</v>
      </c>
      <c r="K166" s="7">
        <v>66.14</v>
      </c>
      <c r="L166" s="4" t="s">
        <v>250</v>
      </c>
      <c r="M166" s="4" t="s">
        <v>243</v>
      </c>
      <c r="N166" s="4" t="s">
        <v>239</v>
      </c>
      <c r="O166" s="5">
        <v>1</v>
      </c>
      <c r="P166" s="4">
        <v>1</v>
      </c>
      <c r="Q166" s="6">
        <v>2</v>
      </c>
    </row>
    <row r="167" spans="1:17" x14ac:dyDescent="0.35">
      <c r="A167" s="4">
        <v>2022</v>
      </c>
      <c r="B167" s="10">
        <v>3</v>
      </c>
      <c r="C167" s="4" t="s">
        <v>55</v>
      </c>
      <c r="D167" s="4" t="s">
        <v>156</v>
      </c>
      <c r="E167" s="7">
        <v>1</v>
      </c>
      <c r="F167" s="4" t="s">
        <v>238</v>
      </c>
      <c r="G167" s="4" t="s">
        <v>242</v>
      </c>
      <c r="H167" s="4">
        <v>2012</v>
      </c>
      <c r="I167" s="4">
        <v>2015</v>
      </c>
      <c r="J167" s="4">
        <v>3</v>
      </c>
      <c r="K167" s="7">
        <v>79.36</v>
      </c>
      <c r="L167" s="4" t="s">
        <v>250</v>
      </c>
      <c r="M167" s="4" t="s">
        <v>244</v>
      </c>
      <c r="N167" s="4" t="s">
        <v>239</v>
      </c>
      <c r="O167" s="5">
        <v>1</v>
      </c>
      <c r="P167" s="4">
        <v>1</v>
      </c>
      <c r="Q167" s="6">
        <v>2</v>
      </c>
    </row>
    <row r="168" spans="1:17" x14ac:dyDescent="0.35">
      <c r="A168" s="4">
        <v>2022</v>
      </c>
      <c r="B168" s="10">
        <v>3</v>
      </c>
      <c r="C168" s="4" t="s">
        <v>55</v>
      </c>
      <c r="D168" s="4" t="s">
        <v>156</v>
      </c>
      <c r="E168" s="7">
        <v>1</v>
      </c>
      <c r="F168" s="4" t="s">
        <v>238</v>
      </c>
      <c r="G168" s="4" t="s">
        <v>242</v>
      </c>
      <c r="H168" s="4">
        <v>2012</v>
      </c>
      <c r="I168" s="4">
        <v>2015</v>
      </c>
      <c r="J168" s="4">
        <v>3</v>
      </c>
      <c r="K168" s="7">
        <v>79.36</v>
      </c>
      <c r="L168" s="4" t="s">
        <v>250</v>
      </c>
      <c r="M168" s="4" t="s">
        <v>244</v>
      </c>
      <c r="N168" s="4" t="s">
        <v>239</v>
      </c>
      <c r="O168" s="5">
        <v>1</v>
      </c>
      <c r="P168" s="4">
        <v>1</v>
      </c>
      <c r="Q168" s="6">
        <v>2</v>
      </c>
    </row>
    <row r="169" spans="1:17" x14ac:dyDescent="0.35">
      <c r="A169" s="4">
        <v>2022</v>
      </c>
      <c r="B169" s="10">
        <v>3</v>
      </c>
      <c r="C169" s="4" t="s">
        <v>55</v>
      </c>
      <c r="D169" s="4" t="s">
        <v>156</v>
      </c>
      <c r="E169" s="7">
        <v>1</v>
      </c>
      <c r="F169" s="4" t="s">
        <v>238</v>
      </c>
      <c r="G169" s="4" t="s">
        <v>242</v>
      </c>
      <c r="H169" s="4">
        <v>2012</v>
      </c>
      <c r="I169" s="4">
        <v>2015</v>
      </c>
      <c r="J169" s="4">
        <v>3</v>
      </c>
      <c r="K169" s="7">
        <v>81.900000000000006</v>
      </c>
      <c r="L169" s="4" t="s">
        <v>250</v>
      </c>
      <c r="M169" s="4" t="s">
        <v>244</v>
      </c>
      <c r="N169" s="4" t="s">
        <v>239</v>
      </c>
      <c r="O169" s="5">
        <v>1</v>
      </c>
      <c r="P169" s="4">
        <v>1</v>
      </c>
      <c r="Q169" s="6">
        <v>2</v>
      </c>
    </row>
    <row r="170" spans="1:17" x14ac:dyDescent="0.35">
      <c r="A170" s="4">
        <v>2022</v>
      </c>
      <c r="B170" s="10">
        <v>3</v>
      </c>
      <c r="C170" s="4" t="s">
        <v>55</v>
      </c>
      <c r="D170" s="4" t="s">
        <v>156</v>
      </c>
      <c r="E170" s="7">
        <v>1</v>
      </c>
      <c r="F170" s="4" t="s">
        <v>238</v>
      </c>
      <c r="G170" s="4" t="s">
        <v>242</v>
      </c>
      <c r="H170" s="4">
        <v>2012</v>
      </c>
      <c r="I170" s="4">
        <v>2015</v>
      </c>
      <c r="J170" s="4">
        <v>3</v>
      </c>
      <c r="K170" s="7">
        <v>74.92</v>
      </c>
      <c r="L170" s="4" t="s">
        <v>250</v>
      </c>
      <c r="M170" s="4" t="s">
        <v>244</v>
      </c>
      <c r="N170" s="4" t="s">
        <v>239</v>
      </c>
      <c r="O170" s="5">
        <v>1</v>
      </c>
      <c r="P170" s="4">
        <v>1</v>
      </c>
      <c r="Q170" s="6">
        <v>2</v>
      </c>
    </row>
    <row r="171" spans="1:17" x14ac:dyDescent="0.35">
      <c r="A171" s="4">
        <v>2022</v>
      </c>
      <c r="B171" s="10">
        <v>3</v>
      </c>
      <c r="C171" s="4" t="s">
        <v>55</v>
      </c>
      <c r="D171" s="4" t="s">
        <v>156</v>
      </c>
      <c r="E171" s="7">
        <v>1</v>
      </c>
      <c r="F171" s="4" t="s">
        <v>238</v>
      </c>
      <c r="G171" s="4" t="s">
        <v>242</v>
      </c>
      <c r="H171" s="4">
        <v>2012</v>
      </c>
      <c r="I171" s="4">
        <v>2015</v>
      </c>
      <c r="J171" s="4">
        <v>3</v>
      </c>
      <c r="K171" s="7">
        <v>63.81</v>
      </c>
      <c r="L171" s="4" t="s">
        <v>250</v>
      </c>
      <c r="M171" s="4" t="s">
        <v>244</v>
      </c>
      <c r="N171" s="4" t="s">
        <v>239</v>
      </c>
      <c r="O171" s="5">
        <v>1</v>
      </c>
      <c r="P171" s="4">
        <v>1</v>
      </c>
      <c r="Q171" s="6">
        <v>2</v>
      </c>
    </row>
    <row r="172" spans="1:17" x14ac:dyDescent="0.35">
      <c r="A172" s="4">
        <v>2022</v>
      </c>
      <c r="B172" s="10">
        <v>3</v>
      </c>
      <c r="C172" s="4" t="s">
        <v>55</v>
      </c>
      <c r="D172" s="4" t="s">
        <v>156</v>
      </c>
      <c r="E172" s="7">
        <v>1</v>
      </c>
      <c r="F172" s="4" t="s">
        <v>238</v>
      </c>
      <c r="G172" s="4" t="s">
        <v>242</v>
      </c>
      <c r="H172" s="4">
        <v>2012</v>
      </c>
      <c r="I172" s="4">
        <v>2015</v>
      </c>
      <c r="J172" s="4">
        <v>3</v>
      </c>
      <c r="K172" s="7">
        <v>58.87</v>
      </c>
      <c r="L172" s="4" t="s">
        <v>250</v>
      </c>
      <c r="M172" s="4" t="s">
        <v>244</v>
      </c>
      <c r="N172" s="4" t="s">
        <v>239</v>
      </c>
      <c r="O172" s="5">
        <v>1</v>
      </c>
      <c r="P172" s="4">
        <v>1</v>
      </c>
      <c r="Q172" s="6">
        <v>2</v>
      </c>
    </row>
    <row r="173" spans="1:17" x14ac:dyDescent="0.35">
      <c r="A173" s="4">
        <v>2022</v>
      </c>
      <c r="B173" s="10">
        <v>3</v>
      </c>
      <c r="C173" s="4" t="s">
        <v>55</v>
      </c>
      <c r="D173" s="4" t="s">
        <v>156</v>
      </c>
      <c r="E173" s="7">
        <v>1</v>
      </c>
      <c r="F173" s="4" t="s">
        <v>238</v>
      </c>
      <c r="G173" s="4" t="s">
        <v>242</v>
      </c>
      <c r="H173" s="4">
        <v>2012</v>
      </c>
      <c r="I173" s="4">
        <v>2015</v>
      </c>
      <c r="J173" s="4">
        <v>3</v>
      </c>
      <c r="K173" s="7">
        <v>64.44</v>
      </c>
      <c r="L173" s="4" t="s">
        <v>250</v>
      </c>
      <c r="M173" s="4" t="s">
        <v>244</v>
      </c>
      <c r="N173" s="4" t="s">
        <v>239</v>
      </c>
      <c r="O173" s="5">
        <v>1</v>
      </c>
      <c r="P173" s="4">
        <v>1</v>
      </c>
      <c r="Q173" s="6">
        <v>2</v>
      </c>
    </row>
    <row r="174" spans="1:17" x14ac:dyDescent="0.35">
      <c r="A174" s="4">
        <v>2015</v>
      </c>
      <c r="B174" s="10">
        <v>3</v>
      </c>
      <c r="C174" s="4" t="s">
        <v>41</v>
      </c>
      <c r="D174" s="4" t="s">
        <v>174</v>
      </c>
      <c r="E174" s="7">
        <v>1</v>
      </c>
      <c r="F174" s="4" t="s">
        <v>361</v>
      </c>
      <c r="G174" s="4" t="s">
        <v>160</v>
      </c>
      <c r="H174" s="4">
        <v>2009</v>
      </c>
      <c r="I174" s="4">
        <v>2011</v>
      </c>
      <c r="J174" s="4">
        <v>3</v>
      </c>
      <c r="K174" s="7">
        <v>65.12</v>
      </c>
      <c r="L174" s="4" t="s">
        <v>251</v>
      </c>
      <c r="M174" s="4" t="s">
        <v>82</v>
      </c>
      <c r="N174" s="4" t="s">
        <v>250</v>
      </c>
      <c r="O174" s="5" t="s">
        <v>250</v>
      </c>
      <c r="P174" s="4" t="s">
        <v>250</v>
      </c>
      <c r="Q174" s="6">
        <v>1</v>
      </c>
    </row>
    <row r="175" spans="1:17" x14ac:dyDescent="0.35">
      <c r="A175" s="4">
        <v>2015</v>
      </c>
      <c r="B175" s="10">
        <v>3</v>
      </c>
      <c r="C175" s="4" t="s">
        <v>41</v>
      </c>
      <c r="D175" s="4" t="s">
        <v>174</v>
      </c>
      <c r="E175" s="7">
        <v>1</v>
      </c>
      <c r="F175" s="4" t="s">
        <v>361</v>
      </c>
      <c r="G175" s="4" t="s">
        <v>160</v>
      </c>
      <c r="H175" s="4">
        <v>2009</v>
      </c>
      <c r="I175" s="4">
        <v>2011</v>
      </c>
      <c r="J175" s="4">
        <v>3</v>
      </c>
      <c r="K175" s="7">
        <v>27.59</v>
      </c>
      <c r="L175" s="4" t="s">
        <v>250</v>
      </c>
      <c r="M175" s="4" t="s">
        <v>82</v>
      </c>
      <c r="N175" s="4" t="s">
        <v>250</v>
      </c>
      <c r="O175" s="5" t="s">
        <v>250</v>
      </c>
      <c r="P175" s="4" t="s">
        <v>250</v>
      </c>
      <c r="Q175" s="6">
        <v>3</v>
      </c>
    </row>
    <row r="176" spans="1:17" x14ac:dyDescent="0.35">
      <c r="A176" s="4">
        <v>2016</v>
      </c>
      <c r="B176" s="10">
        <v>2</v>
      </c>
      <c r="C176" s="4" t="s">
        <v>44</v>
      </c>
      <c r="D176" s="4" t="s">
        <v>202</v>
      </c>
      <c r="E176" s="7">
        <v>1</v>
      </c>
      <c r="F176" s="4" t="s">
        <v>200</v>
      </c>
      <c r="G176" s="4" t="s">
        <v>201</v>
      </c>
      <c r="H176" s="4">
        <v>1976</v>
      </c>
      <c r="I176" s="4">
        <v>2012</v>
      </c>
      <c r="J176" s="4">
        <v>14</v>
      </c>
      <c r="K176" s="7" t="s">
        <v>250</v>
      </c>
      <c r="L176" s="4">
        <v>42.86</v>
      </c>
      <c r="M176" s="4" t="s">
        <v>82</v>
      </c>
      <c r="N176" s="4" t="s">
        <v>250</v>
      </c>
      <c r="O176" s="5" t="s">
        <v>250</v>
      </c>
      <c r="P176" s="4" t="s">
        <v>250</v>
      </c>
      <c r="Q176" s="6">
        <v>2</v>
      </c>
    </row>
    <row r="177" spans="1:107" s="39" customFormat="1" x14ac:dyDescent="0.35">
      <c r="A177" s="39">
        <v>1993</v>
      </c>
      <c r="B177" s="40">
        <v>2</v>
      </c>
      <c r="C177" s="39" t="s">
        <v>0</v>
      </c>
      <c r="D177" s="39" t="s">
        <v>104</v>
      </c>
      <c r="E177" s="41">
        <v>1</v>
      </c>
      <c r="F177" s="39" t="s">
        <v>1</v>
      </c>
      <c r="G177" s="39" t="s">
        <v>91</v>
      </c>
      <c r="H177" s="39">
        <v>1982</v>
      </c>
      <c r="I177" s="39">
        <v>1988</v>
      </c>
      <c r="J177" s="39">
        <v>7</v>
      </c>
      <c r="K177" s="41" t="s">
        <v>250</v>
      </c>
      <c r="L177" s="41">
        <f>((7-4.29)/7)*100</f>
        <v>38.714285714285715</v>
      </c>
      <c r="M177" s="39" t="s">
        <v>60</v>
      </c>
      <c r="N177" s="39" t="s">
        <v>250</v>
      </c>
      <c r="O177" s="42" t="s">
        <v>250</v>
      </c>
      <c r="P177" s="39" t="s">
        <v>250</v>
      </c>
      <c r="Q177" s="43">
        <v>2</v>
      </c>
      <c r="R177" s="4"/>
      <c r="S177" s="4"/>
      <c r="T177" s="4"/>
      <c r="U177" s="4"/>
      <c r="V177" s="4"/>
      <c r="W177" s="4"/>
      <c r="X177" s="4"/>
      <c r="Y177" s="4"/>
      <c r="Z177" s="4"/>
      <c r="AA177" s="4"/>
      <c r="AB177" s="4"/>
      <c r="AC177" s="4"/>
      <c r="AD177" s="4"/>
      <c r="AE177" s="4"/>
      <c r="AF177" s="4"/>
      <c r="AG177" s="4"/>
      <c r="AH177" s="4"/>
      <c r="AI177" s="4"/>
      <c r="AJ177" s="4"/>
      <c r="AK177" s="4"/>
      <c r="AL177" s="4"/>
      <c r="AM177" s="4"/>
      <c r="AN177" s="4"/>
      <c r="AO177" s="4"/>
      <c r="AP177" s="4"/>
      <c r="AQ177" s="4"/>
      <c r="AR177" s="4"/>
      <c r="AS177" s="4"/>
      <c r="AT177" s="4"/>
      <c r="AU177" s="4"/>
      <c r="AV177" s="4"/>
      <c r="AW177" s="4"/>
      <c r="AX177" s="4"/>
      <c r="AY177" s="4"/>
      <c r="AZ177" s="4"/>
      <c r="BA177" s="4"/>
      <c r="BB177" s="4"/>
      <c r="BC177" s="4"/>
      <c r="BD177" s="4"/>
      <c r="BE177" s="4"/>
      <c r="BF177" s="4"/>
      <c r="BG177" s="4"/>
      <c r="BH177" s="4"/>
      <c r="BI177" s="4"/>
      <c r="BJ177" s="4"/>
      <c r="BK177" s="4"/>
      <c r="BL177" s="4"/>
      <c r="BM177" s="4"/>
      <c r="BN177" s="4"/>
      <c r="BO177" s="4"/>
      <c r="BP177" s="4"/>
      <c r="BQ177" s="4"/>
      <c r="BR177" s="4"/>
      <c r="BS177" s="4"/>
      <c r="BT177" s="4"/>
      <c r="BU177" s="4"/>
      <c r="BV177" s="4"/>
      <c r="BW177" s="4"/>
      <c r="BX177" s="4"/>
      <c r="BY177" s="4"/>
      <c r="BZ177" s="4"/>
      <c r="CA177" s="4"/>
      <c r="CB177" s="4"/>
      <c r="CC177" s="4"/>
      <c r="CD177" s="4"/>
      <c r="CE177" s="4"/>
      <c r="CF177" s="4"/>
      <c r="CG177" s="4"/>
      <c r="CH177" s="4"/>
      <c r="CI177" s="4"/>
      <c r="CJ177" s="4"/>
      <c r="CK177" s="4"/>
      <c r="CL177" s="4"/>
      <c r="CM177" s="4"/>
      <c r="CN177" s="4"/>
      <c r="CO177" s="4"/>
      <c r="CP177" s="4"/>
      <c r="CQ177" s="4"/>
      <c r="CR177" s="4"/>
      <c r="CS177" s="4"/>
      <c r="CT177" s="4"/>
      <c r="CU177" s="4"/>
      <c r="CV177" s="4"/>
      <c r="CW177" s="4"/>
      <c r="CX177" s="4"/>
      <c r="CY177" s="4"/>
      <c r="CZ177" s="4"/>
      <c r="DA177" s="4"/>
      <c r="DB177" s="4"/>
      <c r="DC177" s="4"/>
    </row>
    <row r="178" spans="1:107" s="39" customFormat="1" x14ac:dyDescent="0.35">
      <c r="A178" s="39">
        <v>1993</v>
      </c>
      <c r="B178" s="40">
        <v>2</v>
      </c>
      <c r="C178" s="39" t="s">
        <v>0</v>
      </c>
      <c r="D178" s="39" t="s">
        <v>104</v>
      </c>
      <c r="E178" s="41">
        <v>2</v>
      </c>
      <c r="F178" s="39" t="s">
        <v>1</v>
      </c>
      <c r="G178" s="39" t="s">
        <v>90</v>
      </c>
      <c r="H178" s="39">
        <v>1992</v>
      </c>
      <c r="I178" s="39">
        <v>1992</v>
      </c>
      <c r="J178" s="39">
        <v>1</v>
      </c>
      <c r="K178" s="41" t="s">
        <v>250</v>
      </c>
      <c r="L178" s="41">
        <f>((7-4)/7*100)</f>
        <v>42.857142857142854</v>
      </c>
      <c r="M178" s="39" t="s">
        <v>60</v>
      </c>
      <c r="N178" s="39" t="s">
        <v>250</v>
      </c>
      <c r="O178" s="42" t="s">
        <v>250</v>
      </c>
      <c r="P178" s="39" t="s">
        <v>250</v>
      </c>
      <c r="Q178" s="43">
        <v>2</v>
      </c>
      <c r="R178" s="4"/>
      <c r="S178" s="4"/>
      <c r="T178" s="4"/>
      <c r="U178" s="4"/>
      <c r="V178" s="4"/>
      <c r="W178" s="4"/>
      <c r="X178" s="4"/>
      <c r="Y178" s="4"/>
      <c r="Z178" s="4"/>
      <c r="AA178" s="4"/>
      <c r="AB178" s="4"/>
      <c r="AC178" s="4"/>
      <c r="AD178" s="4"/>
      <c r="AE178" s="4"/>
      <c r="AF178" s="4"/>
      <c r="AG178" s="4"/>
      <c r="AH178" s="4"/>
      <c r="AI178" s="4"/>
      <c r="AJ178" s="4"/>
      <c r="AK178" s="4"/>
      <c r="AL178" s="4"/>
      <c r="AM178" s="4"/>
      <c r="AN178" s="4"/>
      <c r="AO178" s="4"/>
      <c r="AP178" s="4"/>
      <c r="AQ178" s="4"/>
      <c r="AR178" s="4"/>
      <c r="AS178" s="4"/>
      <c r="AT178" s="4"/>
      <c r="AU178" s="4"/>
      <c r="AV178" s="4"/>
      <c r="AW178" s="4"/>
      <c r="AX178" s="4"/>
      <c r="AY178" s="4"/>
      <c r="AZ178" s="4"/>
      <c r="BA178" s="4"/>
      <c r="BB178" s="4"/>
      <c r="BC178" s="4"/>
      <c r="BD178" s="4"/>
      <c r="BE178" s="4"/>
      <c r="BF178" s="4"/>
      <c r="BG178" s="4"/>
      <c r="BH178" s="4"/>
      <c r="BI178" s="4"/>
      <c r="BJ178" s="4"/>
      <c r="BK178" s="4"/>
      <c r="BL178" s="4"/>
      <c r="BM178" s="4"/>
      <c r="BN178" s="4"/>
      <c r="BO178" s="4"/>
      <c r="BP178" s="4"/>
      <c r="BQ178" s="4"/>
      <c r="BR178" s="4"/>
      <c r="BS178" s="4"/>
      <c r="BT178" s="4"/>
      <c r="BU178" s="4"/>
      <c r="BV178" s="4"/>
      <c r="BW178" s="4"/>
      <c r="BX178" s="4"/>
      <c r="BY178" s="4"/>
      <c r="BZ178" s="4"/>
      <c r="CA178" s="4"/>
      <c r="CB178" s="4"/>
      <c r="CC178" s="4"/>
      <c r="CD178" s="4"/>
      <c r="CE178" s="4"/>
      <c r="CF178" s="4"/>
      <c r="CG178" s="4"/>
      <c r="CH178" s="4"/>
      <c r="CI178" s="4"/>
      <c r="CJ178" s="4"/>
      <c r="CK178" s="4"/>
      <c r="CL178" s="4"/>
      <c r="CM178" s="4"/>
      <c r="CN178" s="4"/>
      <c r="CO178" s="4"/>
      <c r="CP178" s="4"/>
      <c r="CQ178" s="4"/>
      <c r="CR178" s="4"/>
      <c r="CS178" s="4"/>
      <c r="CT178" s="4"/>
      <c r="CU178" s="4"/>
      <c r="CV178" s="4"/>
      <c r="CW178" s="4"/>
      <c r="CX178" s="4"/>
      <c r="CY178" s="4"/>
      <c r="CZ178" s="4"/>
      <c r="DA178" s="4"/>
      <c r="DB178" s="4"/>
      <c r="DC178" s="4"/>
    </row>
    <row r="179" spans="1:107" s="39" customFormat="1" x14ac:dyDescent="0.35">
      <c r="A179" s="39">
        <v>2004</v>
      </c>
      <c r="B179" s="40">
        <v>2</v>
      </c>
      <c r="C179" s="39" t="s">
        <v>30</v>
      </c>
      <c r="D179" s="39" t="s">
        <v>104</v>
      </c>
      <c r="E179" s="41">
        <v>3</v>
      </c>
      <c r="F179" s="39" t="s">
        <v>120</v>
      </c>
      <c r="G179" s="39" t="s">
        <v>121</v>
      </c>
      <c r="H179" s="39">
        <v>2001</v>
      </c>
      <c r="I179" s="39">
        <v>2003</v>
      </c>
      <c r="J179" s="39">
        <v>3</v>
      </c>
      <c r="K179" s="41">
        <v>95.92</v>
      </c>
      <c r="L179" s="41">
        <v>43.8</v>
      </c>
      <c r="M179" s="39" t="s">
        <v>60</v>
      </c>
      <c r="N179" s="39" t="s">
        <v>141</v>
      </c>
      <c r="O179" s="42">
        <v>1</v>
      </c>
      <c r="P179" s="39">
        <v>2</v>
      </c>
      <c r="Q179" s="43">
        <v>2</v>
      </c>
      <c r="R179" s="4"/>
      <c r="S179" s="4"/>
      <c r="T179" s="4"/>
      <c r="U179" s="4"/>
      <c r="V179" s="4"/>
      <c r="W179" s="4"/>
      <c r="X179" s="4"/>
      <c r="Y179" s="4"/>
      <c r="Z179" s="4"/>
      <c r="AA179" s="4"/>
      <c r="AB179" s="4"/>
      <c r="AC179" s="4"/>
      <c r="AD179" s="4"/>
      <c r="AE179" s="4"/>
      <c r="AF179" s="4"/>
      <c r="AG179" s="4"/>
      <c r="AH179" s="4"/>
      <c r="AI179" s="4"/>
      <c r="AJ179" s="4"/>
      <c r="AK179" s="4"/>
      <c r="AL179" s="4"/>
      <c r="AM179" s="4"/>
      <c r="AN179" s="4"/>
      <c r="AO179" s="4"/>
      <c r="AP179" s="4"/>
      <c r="AQ179" s="4"/>
      <c r="AR179" s="4"/>
      <c r="AS179" s="4"/>
      <c r="AT179" s="4"/>
      <c r="AU179" s="4"/>
      <c r="AV179" s="4"/>
      <c r="AW179" s="4"/>
      <c r="AX179" s="4"/>
      <c r="AY179" s="4"/>
      <c r="AZ179" s="4"/>
      <c r="BA179" s="4"/>
      <c r="BB179" s="4"/>
      <c r="BC179" s="4"/>
      <c r="BD179" s="4"/>
      <c r="BE179" s="4"/>
      <c r="BF179" s="4"/>
      <c r="BG179" s="4"/>
      <c r="BH179" s="4"/>
      <c r="BI179" s="4"/>
      <c r="BJ179" s="4"/>
      <c r="BK179" s="4"/>
      <c r="BL179" s="4"/>
      <c r="BM179" s="4"/>
      <c r="BN179" s="4"/>
      <c r="BO179" s="4"/>
      <c r="BP179" s="4"/>
      <c r="BQ179" s="4"/>
      <c r="BR179" s="4"/>
      <c r="BS179" s="4"/>
      <c r="BT179" s="4"/>
      <c r="BU179" s="4"/>
      <c r="BV179" s="4"/>
      <c r="BW179" s="4"/>
      <c r="BX179" s="4"/>
      <c r="BY179" s="4"/>
      <c r="BZ179" s="4"/>
      <c r="CA179" s="4"/>
      <c r="CB179" s="4"/>
      <c r="CC179" s="4"/>
      <c r="CD179" s="4"/>
      <c r="CE179" s="4"/>
      <c r="CF179" s="4"/>
      <c r="CG179" s="4"/>
      <c r="CH179" s="4"/>
      <c r="CI179" s="4"/>
      <c r="CJ179" s="4"/>
      <c r="CK179" s="4"/>
      <c r="CL179" s="4"/>
      <c r="CM179" s="4"/>
      <c r="CN179" s="4"/>
      <c r="CO179" s="4"/>
      <c r="CP179" s="4"/>
      <c r="CQ179" s="4"/>
      <c r="CR179" s="4"/>
      <c r="CS179" s="4"/>
      <c r="CT179" s="4"/>
      <c r="CU179" s="4"/>
      <c r="CV179" s="4"/>
      <c r="CW179" s="4"/>
      <c r="CX179" s="4"/>
      <c r="CY179" s="4"/>
      <c r="CZ179" s="4"/>
      <c r="DA179" s="4"/>
      <c r="DB179" s="4"/>
      <c r="DC179" s="4"/>
    </row>
    <row r="180" spans="1:107" s="39" customFormat="1" x14ac:dyDescent="0.35">
      <c r="A180" s="39">
        <v>2004</v>
      </c>
      <c r="B180" s="40">
        <v>2</v>
      </c>
      <c r="C180" s="39" t="s">
        <v>30</v>
      </c>
      <c r="D180" s="39" t="s">
        <v>104</v>
      </c>
      <c r="E180" s="41">
        <v>3</v>
      </c>
      <c r="F180" s="39" t="s">
        <v>120</v>
      </c>
      <c r="G180" s="39" t="s">
        <v>121</v>
      </c>
      <c r="H180" s="39">
        <v>2001</v>
      </c>
      <c r="I180" s="39">
        <v>2003</v>
      </c>
      <c r="J180" s="39">
        <v>3</v>
      </c>
      <c r="K180" s="41">
        <v>95.08</v>
      </c>
      <c r="L180" s="41">
        <v>46.7</v>
      </c>
      <c r="M180" s="39" t="s">
        <v>60</v>
      </c>
      <c r="N180" s="39" t="s">
        <v>122</v>
      </c>
      <c r="O180" s="42">
        <v>2</v>
      </c>
      <c r="P180" s="39">
        <v>2</v>
      </c>
      <c r="Q180" s="43">
        <v>2</v>
      </c>
      <c r="R180" s="4"/>
      <c r="S180" s="4"/>
      <c r="T180" s="4"/>
      <c r="U180" s="4"/>
      <c r="V180" s="4"/>
      <c r="W180" s="4"/>
      <c r="X180" s="4"/>
      <c r="Y180" s="4"/>
      <c r="Z180" s="4"/>
      <c r="AA180" s="4"/>
      <c r="AB180" s="4"/>
      <c r="AC180" s="4"/>
      <c r="AD180" s="4"/>
      <c r="AE180" s="4"/>
      <c r="AF180" s="4"/>
      <c r="AG180" s="4"/>
      <c r="AH180" s="4"/>
      <c r="AI180" s="4"/>
      <c r="AJ180" s="4"/>
      <c r="AK180" s="4"/>
      <c r="AL180" s="4"/>
      <c r="AM180" s="4"/>
      <c r="AN180" s="4"/>
      <c r="AO180" s="4"/>
      <c r="AP180" s="4"/>
      <c r="AQ180" s="4"/>
      <c r="AR180" s="4"/>
      <c r="AS180" s="4"/>
      <c r="AT180" s="4"/>
      <c r="AU180" s="4"/>
      <c r="AV180" s="4"/>
      <c r="AW180" s="4"/>
      <c r="AX180" s="4"/>
      <c r="AY180" s="4"/>
      <c r="AZ180" s="4"/>
      <c r="BA180" s="4"/>
      <c r="BB180" s="4"/>
      <c r="BC180" s="4"/>
      <c r="BD180" s="4"/>
      <c r="BE180" s="4"/>
      <c r="BF180" s="4"/>
      <c r="BG180" s="4"/>
      <c r="BH180" s="4"/>
      <c r="BI180" s="4"/>
      <c r="BJ180" s="4"/>
      <c r="BK180" s="4"/>
      <c r="BL180" s="4"/>
      <c r="BM180" s="4"/>
      <c r="BN180" s="4"/>
      <c r="BO180" s="4"/>
      <c r="BP180" s="4"/>
      <c r="BQ180" s="4"/>
      <c r="BR180" s="4"/>
      <c r="BS180" s="4"/>
      <c r="BT180" s="4"/>
      <c r="BU180" s="4"/>
      <c r="BV180" s="4"/>
      <c r="BW180" s="4"/>
      <c r="BX180" s="4"/>
      <c r="BY180" s="4"/>
      <c r="BZ180" s="4"/>
      <c r="CA180" s="4"/>
      <c r="CB180" s="4"/>
      <c r="CC180" s="4"/>
      <c r="CD180" s="4"/>
      <c r="CE180" s="4"/>
      <c r="CF180" s="4"/>
      <c r="CG180" s="4"/>
      <c r="CH180" s="4"/>
      <c r="CI180" s="4"/>
      <c r="CJ180" s="4"/>
      <c r="CK180" s="4"/>
      <c r="CL180" s="4"/>
      <c r="CM180" s="4"/>
      <c r="CN180" s="4"/>
      <c r="CO180" s="4"/>
      <c r="CP180" s="4"/>
      <c r="CQ180" s="4"/>
      <c r="CR180" s="4"/>
      <c r="CS180" s="4"/>
      <c r="CT180" s="4"/>
      <c r="CU180" s="4"/>
      <c r="CV180" s="4"/>
      <c r="CW180" s="4"/>
      <c r="CX180" s="4"/>
      <c r="CY180" s="4"/>
      <c r="CZ180" s="4"/>
      <c r="DA180" s="4"/>
      <c r="DB180" s="4"/>
      <c r="DC180" s="4"/>
    </row>
    <row r="181" spans="1:107" s="39" customFormat="1" x14ac:dyDescent="0.35">
      <c r="A181" s="39">
        <v>2007</v>
      </c>
      <c r="B181" s="40">
        <v>2</v>
      </c>
      <c r="C181" s="39" t="s">
        <v>35</v>
      </c>
      <c r="D181" s="39" t="s">
        <v>104</v>
      </c>
      <c r="E181" s="41">
        <v>2</v>
      </c>
      <c r="F181" s="39" t="s">
        <v>1</v>
      </c>
      <c r="G181" s="39" t="s">
        <v>155</v>
      </c>
      <c r="H181" s="39">
        <v>1994</v>
      </c>
      <c r="I181" s="39">
        <v>2005</v>
      </c>
      <c r="J181" s="39">
        <v>11</v>
      </c>
      <c r="K181" s="41">
        <f>(72+94+92+97)/4</f>
        <v>88.75</v>
      </c>
      <c r="L181" s="39" t="s">
        <v>250</v>
      </c>
      <c r="M181" s="39" t="s">
        <v>60</v>
      </c>
      <c r="N181" s="39" t="s">
        <v>110</v>
      </c>
      <c r="O181" s="42" t="s">
        <v>110</v>
      </c>
      <c r="P181" s="39" t="s">
        <v>250</v>
      </c>
      <c r="Q181" s="43">
        <v>4</v>
      </c>
      <c r="R181" s="4"/>
      <c r="S181" s="4"/>
      <c r="T181" s="4"/>
      <c r="U181" s="4"/>
      <c r="V181" s="4"/>
      <c r="W181" s="4"/>
      <c r="X181" s="4"/>
      <c r="Y181" s="4"/>
      <c r="Z181" s="4"/>
      <c r="AA181" s="4"/>
      <c r="AB181" s="4"/>
      <c r="AC181" s="4"/>
      <c r="AD181" s="4"/>
      <c r="AE181" s="4"/>
      <c r="AF181" s="4"/>
      <c r="AG181" s="4"/>
      <c r="AH181" s="4"/>
      <c r="AI181" s="4"/>
      <c r="AJ181" s="4"/>
      <c r="AK181" s="4"/>
      <c r="AL181" s="4"/>
      <c r="AM181" s="4"/>
      <c r="AN181" s="4"/>
      <c r="AO181" s="4"/>
      <c r="AP181" s="4"/>
      <c r="AQ181" s="4"/>
      <c r="AR181" s="4"/>
      <c r="AS181" s="4"/>
      <c r="AT181" s="4"/>
      <c r="AU181" s="4"/>
      <c r="AV181" s="4"/>
      <c r="AW181" s="4"/>
      <c r="AX181" s="4"/>
      <c r="AY181" s="4"/>
      <c r="AZ181" s="4"/>
      <c r="BA181" s="4"/>
      <c r="BB181" s="4"/>
      <c r="BC181" s="4"/>
      <c r="BD181" s="4"/>
      <c r="BE181" s="4"/>
      <c r="BF181" s="4"/>
      <c r="BG181" s="4"/>
      <c r="BH181" s="4"/>
      <c r="BI181" s="4"/>
      <c r="BJ181" s="4"/>
      <c r="BK181" s="4"/>
      <c r="BL181" s="4"/>
      <c r="BM181" s="4"/>
      <c r="BN181" s="4"/>
      <c r="BO181" s="4"/>
      <c r="BP181" s="4"/>
      <c r="BQ181" s="4"/>
      <c r="BR181" s="4"/>
      <c r="BS181" s="4"/>
      <c r="BT181" s="4"/>
      <c r="BU181" s="4"/>
      <c r="BV181" s="4"/>
      <c r="BW181" s="4"/>
      <c r="BX181" s="4"/>
      <c r="BY181" s="4"/>
      <c r="BZ181" s="4"/>
      <c r="CA181" s="4"/>
      <c r="CB181" s="4"/>
      <c r="CC181" s="4"/>
      <c r="CD181" s="4"/>
      <c r="CE181" s="4"/>
      <c r="CF181" s="4"/>
      <c r="CG181" s="4"/>
      <c r="CH181" s="4"/>
      <c r="CI181" s="4"/>
      <c r="CJ181" s="4"/>
      <c r="CK181" s="4"/>
      <c r="CL181" s="4"/>
      <c r="CM181" s="4"/>
      <c r="CN181" s="4"/>
      <c r="CO181" s="4"/>
      <c r="CP181" s="4"/>
      <c r="CQ181" s="4"/>
      <c r="CR181" s="4"/>
      <c r="CS181" s="4"/>
      <c r="CT181" s="4"/>
      <c r="CU181" s="4"/>
      <c r="CV181" s="4"/>
      <c r="CW181" s="4"/>
      <c r="CX181" s="4"/>
      <c r="CY181" s="4"/>
      <c r="CZ181" s="4"/>
      <c r="DA181" s="4"/>
      <c r="DB181" s="4"/>
      <c r="DC181" s="4"/>
    </row>
    <row r="182" spans="1:107" x14ac:dyDescent="0.35">
      <c r="A182" s="4">
        <v>2001</v>
      </c>
      <c r="B182" s="10">
        <v>2</v>
      </c>
      <c r="C182" s="4" t="s">
        <v>24</v>
      </c>
      <c r="D182" s="4" t="s">
        <v>116</v>
      </c>
      <c r="E182" s="7">
        <v>2</v>
      </c>
      <c r="F182" s="4" t="s">
        <v>117</v>
      </c>
      <c r="G182" s="4" t="s">
        <v>118</v>
      </c>
      <c r="H182" s="4">
        <v>1999</v>
      </c>
      <c r="I182" s="4">
        <v>2000</v>
      </c>
      <c r="J182" s="4">
        <v>1</v>
      </c>
      <c r="K182" s="7" t="s">
        <v>250</v>
      </c>
      <c r="L182" s="7">
        <f>+((8-7)/8)*100</f>
        <v>12.5</v>
      </c>
      <c r="M182" s="4" t="s">
        <v>82</v>
      </c>
      <c r="N182" s="4" t="s">
        <v>115</v>
      </c>
      <c r="O182" s="5">
        <v>1</v>
      </c>
      <c r="P182" s="4" t="s">
        <v>250</v>
      </c>
      <c r="Q182" s="6">
        <v>1</v>
      </c>
    </row>
    <row r="183" spans="1:107" x14ac:dyDescent="0.35">
      <c r="A183" s="4">
        <v>2001</v>
      </c>
      <c r="B183" s="10">
        <v>2</v>
      </c>
      <c r="C183" s="4" t="s">
        <v>24</v>
      </c>
      <c r="D183" s="4" t="s">
        <v>116</v>
      </c>
      <c r="E183" s="7">
        <v>2</v>
      </c>
      <c r="F183" s="4" t="s">
        <v>117</v>
      </c>
      <c r="G183" s="4" t="s">
        <v>118</v>
      </c>
      <c r="H183" s="4">
        <v>1999</v>
      </c>
      <c r="I183" s="4">
        <v>2000</v>
      </c>
      <c r="J183" s="4">
        <v>1</v>
      </c>
      <c r="K183" s="7" t="s">
        <v>250</v>
      </c>
      <c r="L183" s="7">
        <f>+((8-6)/8)*100</f>
        <v>25</v>
      </c>
      <c r="M183" s="4" t="s">
        <v>82</v>
      </c>
      <c r="N183" s="4" t="s">
        <v>115</v>
      </c>
      <c r="O183" s="5">
        <v>2</v>
      </c>
      <c r="P183" s="4" t="s">
        <v>250</v>
      </c>
      <c r="Q183" s="6">
        <v>1</v>
      </c>
    </row>
    <row r="184" spans="1:107" x14ac:dyDescent="0.35">
      <c r="A184" s="4">
        <v>2001</v>
      </c>
      <c r="B184" s="10">
        <v>2</v>
      </c>
      <c r="C184" s="4" t="s">
        <v>24</v>
      </c>
      <c r="D184" s="4" t="s">
        <v>116</v>
      </c>
      <c r="E184" s="7">
        <v>1</v>
      </c>
      <c r="F184" s="4" t="s">
        <v>117</v>
      </c>
      <c r="G184" s="4" t="s">
        <v>118</v>
      </c>
      <c r="H184" s="4">
        <v>1999</v>
      </c>
      <c r="I184" s="4">
        <v>2000</v>
      </c>
      <c r="J184" s="4">
        <v>1</v>
      </c>
      <c r="K184" s="7" t="s">
        <v>250</v>
      </c>
      <c r="L184" s="7">
        <f>+((8-4)/8)*100</f>
        <v>50</v>
      </c>
      <c r="M184" s="4" t="s">
        <v>82</v>
      </c>
      <c r="N184" s="4" t="s">
        <v>115</v>
      </c>
      <c r="O184" s="5">
        <v>3</v>
      </c>
      <c r="P184" s="4" t="s">
        <v>250</v>
      </c>
      <c r="Q184" s="6">
        <v>1</v>
      </c>
    </row>
    <row r="185" spans="1:107" x14ac:dyDescent="0.35">
      <c r="A185" s="4">
        <v>2001</v>
      </c>
      <c r="B185" s="10">
        <v>2</v>
      </c>
      <c r="C185" s="4" t="s">
        <v>24</v>
      </c>
      <c r="D185" s="4" t="s">
        <v>116</v>
      </c>
      <c r="E185" s="7">
        <v>2</v>
      </c>
      <c r="F185" s="4" t="s">
        <v>117</v>
      </c>
      <c r="G185" s="4" t="s">
        <v>118</v>
      </c>
      <c r="H185" s="4">
        <v>1999</v>
      </c>
      <c r="I185" s="4">
        <v>2000</v>
      </c>
      <c r="J185" s="4">
        <v>1</v>
      </c>
      <c r="K185" s="7" t="s">
        <v>250</v>
      </c>
      <c r="L185" s="7">
        <f>+((8-7)/8)*100</f>
        <v>12.5</v>
      </c>
      <c r="M185" s="4" t="s">
        <v>82</v>
      </c>
      <c r="N185" s="4" t="s">
        <v>115</v>
      </c>
      <c r="O185" s="5">
        <v>1</v>
      </c>
      <c r="P185" s="4" t="s">
        <v>250</v>
      </c>
      <c r="Q185" s="6">
        <v>2</v>
      </c>
    </row>
    <row r="186" spans="1:107" x14ac:dyDescent="0.35">
      <c r="A186" s="4">
        <v>2001</v>
      </c>
      <c r="B186" s="10">
        <v>2</v>
      </c>
      <c r="C186" s="4" t="s">
        <v>24</v>
      </c>
      <c r="D186" s="4" t="s">
        <v>116</v>
      </c>
      <c r="E186" s="7">
        <v>2</v>
      </c>
      <c r="F186" s="4" t="s">
        <v>117</v>
      </c>
      <c r="G186" s="4" t="s">
        <v>118</v>
      </c>
      <c r="H186" s="4">
        <v>1999</v>
      </c>
      <c r="I186" s="4">
        <v>2000</v>
      </c>
      <c r="J186" s="4">
        <v>1</v>
      </c>
      <c r="K186" s="7" t="s">
        <v>250</v>
      </c>
      <c r="L186" s="7">
        <f>((8-6)/8)*100</f>
        <v>25</v>
      </c>
      <c r="M186" s="4" t="s">
        <v>82</v>
      </c>
      <c r="N186" s="4" t="s">
        <v>115</v>
      </c>
      <c r="O186" s="5">
        <v>2</v>
      </c>
      <c r="P186" s="4" t="s">
        <v>250</v>
      </c>
      <c r="Q186" s="6">
        <v>2</v>
      </c>
    </row>
    <row r="187" spans="1:107" x14ac:dyDescent="0.35">
      <c r="A187" s="4">
        <v>2001</v>
      </c>
      <c r="B187" s="10">
        <v>2</v>
      </c>
      <c r="C187" s="4" t="s">
        <v>24</v>
      </c>
      <c r="D187" s="4" t="s">
        <v>116</v>
      </c>
      <c r="E187" s="7">
        <v>1</v>
      </c>
      <c r="F187" s="4" t="s">
        <v>117</v>
      </c>
      <c r="G187" s="4" t="s">
        <v>118</v>
      </c>
      <c r="H187" s="4">
        <v>1999</v>
      </c>
      <c r="I187" s="4">
        <v>2000</v>
      </c>
      <c r="J187" s="4">
        <v>1</v>
      </c>
      <c r="K187" s="7" t="s">
        <v>250</v>
      </c>
      <c r="L187" s="7">
        <f>+((8-7)/8)*100</f>
        <v>12.5</v>
      </c>
      <c r="M187" s="4" t="s">
        <v>82</v>
      </c>
      <c r="N187" s="4" t="s">
        <v>115</v>
      </c>
      <c r="O187" s="5">
        <v>3</v>
      </c>
      <c r="P187" s="4" t="s">
        <v>250</v>
      </c>
      <c r="Q187" s="6">
        <v>2</v>
      </c>
    </row>
    <row r="188" spans="1:107" x14ac:dyDescent="0.35">
      <c r="A188" s="4">
        <v>2004</v>
      </c>
      <c r="B188" s="10">
        <v>2</v>
      </c>
      <c r="C188" s="4" t="s">
        <v>30</v>
      </c>
      <c r="D188" s="4" t="s">
        <v>143</v>
      </c>
      <c r="E188" s="7">
        <v>2</v>
      </c>
      <c r="F188" s="4" t="s">
        <v>120</v>
      </c>
      <c r="G188" s="4" t="s">
        <v>121</v>
      </c>
      <c r="H188" s="4">
        <v>2001</v>
      </c>
      <c r="I188" s="4">
        <v>2003</v>
      </c>
      <c r="J188" s="4">
        <v>3</v>
      </c>
      <c r="K188" s="7">
        <v>95.88</v>
      </c>
      <c r="L188" s="7">
        <v>24.8</v>
      </c>
      <c r="M188" s="4" t="s">
        <v>60</v>
      </c>
      <c r="N188" s="4" t="s">
        <v>141</v>
      </c>
      <c r="O188" s="5">
        <v>1</v>
      </c>
      <c r="P188" s="4">
        <v>2</v>
      </c>
      <c r="Q188" s="6">
        <v>2</v>
      </c>
    </row>
    <row r="189" spans="1:107" x14ac:dyDescent="0.35">
      <c r="A189" s="4">
        <v>2004</v>
      </c>
      <c r="B189" s="10">
        <v>2</v>
      </c>
      <c r="C189" s="4" t="s">
        <v>30</v>
      </c>
      <c r="D189" s="4" t="s">
        <v>143</v>
      </c>
      <c r="E189" s="7">
        <v>1</v>
      </c>
      <c r="F189" s="4" t="s">
        <v>120</v>
      </c>
      <c r="G189" s="4" t="s">
        <v>121</v>
      </c>
      <c r="H189" s="4">
        <v>2001</v>
      </c>
      <c r="I189" s="4">
        <v>2003</v>
      </c>
      <c r="J189" s="4">
        <v>3</v>
      </c>
      <c r="K189" s="7">
        <v>99.41</v>
      </c>
      <c r="L189" s="7">
        <v>12.4</v>
      </c>
      <c r="M189" s="4" t="s">
        <v>60</v>
      </c>
      <c r="N189" s="4" t="s">
        <v>122</v>
      </c>
      <c r="O189" s="5">
        <v>2</v>
      </c>
      <c r="P189" s="4">
        <v>2</v>
      </c>
      <c r="Q189" s="6">
        <v>2</v>
      </c>
    </row>
    <row r="190" spans="1:107" s="44" customFormat="1" x14ac:dyDescent="0.35">
      <c r="A190" s="44">
        <v>2004</v>
      </c>
      <c r="B190" s="45">
        <v>2</v>
      </c>
      <c r="C190" s="44" t="s">
        <v>30</v>
      </c>
      <c r="D190" s="44" t="s">
        <v>142</v>
      </c>
      <c r="E190" s="46">
        <v>1</v>
      </c>
      <c r="F190" s="44" t="s">
        <v>120</v>
      </c>
      <c r="G190" s="44" t="s">
        <v>121</v>
      </c>
      <c r="H190" s="44">
        <v>2001</v>
      </c>
      <c r="I190" s="44">
        <v>2003</v>
      </c>
      <c r="J190" s="44">
        <v>3</v>
      </c>
      <c r="K190" s="46">
        <v>98.33</v>
      </c>
      <c r="L190" s="46">
        <v>10.199999999999999</v>
      </c>
      <c r="M190" s="44" t="s">
        <v>60</v>
      </c>
      <c r="N190" s="44" t="s">
        <v>141</v>
      </c>
      <c r="O190" s="47">
        <v>1</v>
      </c>
      <c r="P190" s="44">
        <v>2</v>
      </c>
      <c r="Q190" s="48">
        <v>2</v>
      </c>
      <c r="R190" s="4"/>
      <c r="S190" s="4"/>
      <c r="T190" s="4"/>
      <c r="U190" s="4"/>
      <c r="V190" s="4"/>
      <c r="W190" s="4"/>
      <c r="X190" s="4"/>
      <c r="Y190" s="4"/>
      <c r="Z190" s="4"/>
      <c r="AA190" s="4"/>
      <c r="AB190" s="4"/>
      <c r="AC190" s="4"/>
      <c r="AD190" s="4"/>
      <c r="AE190" s="4"/>
      <c r="AF190" s="4"/>
      <c r="AG190" s="4"/>
      <c r="AH190" s="4"/>
      <c r="AI190" s="4"/>
      <c r="AJ190" s="4"/>
      <c r="AK190" s="4"/>
      <c r="AL190" s="4"/>
      <c r="AM190" s="4"/>
      <c r="AN190" s="4"/>
      <c r="AO190" s="4"/>
      <c r="AP190" s="4"/>
      <c r="AQ190" s="4"/>
      <c r="AR190" s="4"/>
      <c r="AS190" s="4"/>
      <c r="AT190" s="4"/>
      <c r="AU190" s="4"/>
      <c r="AV190" s="4"/>
      <c r="AW190" s="4"/>
      <c r="AX190" s="4"/>
      <c r="AY190" s="4"/>
      <c r="AZ190" s="4"/>
      <c r="BA190" s="4"/>
      <c r="BB190" s="4"/>
      <c r="BC190" s="4"/>
      <c r="BD190" s="4"/>
      <c r="BE190" s="4"/>
      <c r="BF190" s="4"/>
      <c r="BG190" s="4"/>
      <c r="BH190" s="4"/>
      <c r="BI190" s="4"/>
      <c r="BJ190" s="4"/>
      <c r="BK190" s="4"/>
      <c r="BL190" s="4"/>
      <c r="BM190" s="4"/>
      <c r="BN190" s="4"/>
      <c r="BO190" s="4"/>
      <c r="BP190" s="4"/>
      <c r="BQ190" s="4"/>
      <c r="BR190" s="4"/>
      <c r="BS190" s="4"/>
      <c r="BT190" s="4"/>
      <c r="BU190" s="4"/>
      <c r="BV190" s="4"/>
      <c r="BW190" s="4"/>
      <c r="BX190" s="4"/>
      <c r="BY190" s="4"/>
      <c r="BZ190" s="4"/>
      <c r="CA190" s="4"/>
      <c r="CB190" s="4"/>
      <c r="CC190" s="4"/>
      <c r="CD190" s="4"/>
      <c r="CE190" s="4"/>
      <c r="CF190" s="4"/>
      <c r="CG190" s="4"/>
      <c r="CH190" s="4"/>
      <c r="CI190" s="4"/>
      <c r="CJ190" s="4"/>
      <c r="CK190" s="4"/>
      <c r="CL190" s="4"/>
      <c r="CM190" s="4"/>
      <c r="CN190" s="4"/>
      <c r="CO190" s="4"/>
      <c r="CP190" s="4"/>
      <c r="CQ190" s="4"/>
      <c r="CR190" s="4"/>
      <c r="CS190" s="4"/>
      <c r="CT190" s="4"/>
      <c r="CU190" s="4"/>
      <c r="CV190" s="4"/>
      <c r="CW190" s="4"/>
      <c r="CX190" s="4"/>
      <c r="CY190" s="4"/>
      <c r="CZ190" s="4"/>
      <c r="DA190" s="4"/>
      <c r="DB190" s="4"/>
      <c r="DC190" s="4"/>
    </row>
    <row r="191" spans="1:107" s="44" customFormat="1" x14ac:dyDescent="0.35">
      <c r="A191" s="44">
        <v>2004</v>
      </c>
      <c r="B191" s="45">
        <v>2</v>
      </c>
      <c r="C191" s="44" t="s">
        <v>30</v>
      </c>
      <c r="D191" s="44" t="s">
        <v>142</v>
      </c>
      <c r="E191" s="46">
        <v>1</v>
      </c>
      <c r="F191" s="44" t="s">
        <v>120</v>
      </c>
      <c r="G191" s="44" t="s">
        <v>121</v>
      </c>
      <c r="H191" s="44">
        <v>2001</v>
      </c>
      <c r="I191" s="44">
        <v>2003</v>
      </c>
      <c r="J191" s="44">
        <v>3</v>
      </c>
      <c r="K191" s="46">
        <v>98.23</v>
      </c>
      <c r="L191" s="46">
        <v>10.199999999999999</v>
      </c>
      <c r="M191" s="44" t="s">
        <v>60</v>
      </c>
      <c r="N191" s="44" t="s">
        <v>122</v>
      </c>
      <c r="O191" s="47">
        <v>2</v>
      </c>
      <c r="P191" s="44">
        <v>2</v>
      </c>
      <c r="Q191" s="48">
        <v>2</v>
      </c>
      <c r="R191" s="4"/>
      <c r="S191" s="4"/>
      <c r="T191" s="4"/>
      <c r="U191" s="4"/>
      <c r="V191" s="4"/>
      <c r="W191" s="4"/>
      <c r="X191" s="4"/>
      <c r="Y191" s="4"/>
      <c r="Z191" s="4"/>
      <c r="AA191" s="4"/>
      <c r="AB191" s="4"/>
      <c r="AC191" s="4"/>
      <c r="AD191" s="4"/>
      <c r="AE191" s="4"/>
      <c r="AF191" s="4"/>
      <c r="AG191" s="4"/>
      <c r="AH191" s="4"/>
      <c r="AI191" s="4"/>
      <c r="AJ191" s="4"/>
      <c r="AK191" s="4"/>
      <c r="AL191" s="4"/>
      <c r="AM191" s="4"/>
      <c r="AN191" s="4"/>
      <c r="AO191" s="4"/>
      <c r="AP191" s="4"/>
      <c r="AQ191" s="4"/>
      <c r="AR191" s="4"/>
      <c r="AS191" s="4"/>
      <c r="AT191" s="4"/>
      <c r="AU191" s="4"/>
      <c r="AV191" s="4"/>
      <c r="AW191" s="4"/>
      <c r="AX191" s="4"/>
      <c r="AY191" s="4"/>
      <c r="AZ191" s="4"/>
      <c r="BA191" s="4"/>
      <c r="BB191" s="4"/>
      <c r="BC191" s="4"/>
      <c r="BD191" s="4"/>
      <c r="BE191" s="4"/>
      <c r="BF191" s="4"/>
      <c r="BG191" s="4"/>
      <c r="BH191" s="4"/>
      <c r="BI191" s="4"/>
      <c r="BJ191" s="4"/>
      <c r="BK191" s="4"/>
      <c r="BL191" s="4"/>
      <c r="BM191" s="4"/>
      <c r="BN191" s="4"/>
      <c r="BO191" s="4"/>
      <c r="BP191" s="4"/>
      <c r="BQ191" s="4"/>
      <c r="BR191" s="4"/>
      <c r="BS191" s="4"/>
      <c r="BT191" s="4"/>
      <c r="BU191" s="4"/>
      <c r="BV191" s="4"/>
      <c r="BW191" s="4"/>
      <c r="BX191" s="4"/>
      <c r="BY191" s="4"/>
      <c r="BZ191" s="4"/>
      <c r="CA191" s="4"/>
      <c r="CB191" s="4"/>
      <c r="CC191" s="4"/>
      <c r="CD191" s="4"/>
      <c r="CE191" s="4"/>
      <c r="CF191" s="4"/>
      <c r="CG191" s="4"/>
      <c r="CH191" s="4"/>
      <c r="CI191" s="4"/>
      <c r="CJ191" s="4"/>
      <c r="CK191" s="4"/>
      <c r="CL191" s="4"/>
      <c r="CM191" s="4"/>
      <c r="CN191" s="4"/>
      <c r="CO191" s="4"/>
      <c r="CP191" s="4"/>
      <c r="CQ191" s="4"/>
      <c r="CR191" s="4"/>
      <c r="CS191" s="4"/>
      <c r="CT191" s="4"/>
      <c r="CU191" s="4"/>
      <c r="CV191" s="4"/>
      <c r="CW191" s="4"/>
      <c r="CX191" s="4"/>
      <c r="CY191" s="4"/>
      <c r="CZ191" s="4"/>
      <c r="DA191" s="4"/>
      <c r="DB191" s="4"/>
      <c r="DC191" s="4"/>
    </row>
    <row r="192" spans="1:107" s="44" customFormat="1" x14ac:dyDescent="0.35">
      <c r="A192" s="44">
        <v>2009</v>
      </c>
      <c r="B192" s="45">
        <v>2</v>
      </c>
      <c r="C192" s="44" t="s">
        <v>39</v>
      </c>
      <c r="D192" s="44" t="s">
        <v>142</v>
      </c>
      <c r="E192" s="46">
        <v>1</v>
      </c>
      <c r="F192" s="44" t="s">
        <v>356</v>
      </c>
      <c r="G192" s="44" t="s">
        <v>165</v>
      </c>
      <c r="H192" s="44">
        <v>2004</v>
      </c>
      <c r="I192" s="44">
        <v>2005</v>
      </c>
      <c r="J192" s="44">
        <v>2</v>
      </c>
      <c r="K192" s="44" t="s">
        <v>250</v>
      </c>
      <c r="L192" s="46">
        <v>51.5</v>
      </c>
      <c r="M192" s="44" t="s">
        <v>64</v>
      </c>
      <c r="N192" s="44" t="s">
        <v>166</v>
      </c>
      <c r="O192" s="47">
        <v>2</v>
      </c>
      <c r="P192" s="44" t="s">
        <v>250</v>
      </c>
      <c r="Q192" s="48">
        <v>2</v>
      </c>
      <c r="R192" s="4"/>
      <c r="S192" s="4"/>
      <c r="T192" s="4"/>
      <c r="U192" s="4"/>
      <c r="V192" s="4"/>
      <c r="W192" s="4"/>
      <c r="X192" s="4"/>
      <c r="Y192" s="4"/>
      <c r="Z192" s="4"/>
      <c r="AA192" s="4"/>
      <c r="AB192" s="4"/>
      <c r="AC192" s="4"/>
      <c r="AD192" s="4"/>
      <c r="AE192" s="4"/>
      <c r="AF192" s="4"/>
      <c r="AG192" s="4"/>
      <c r="AH192" s="4"/>
      <c r="AI192" s="4"/>
      <c r="AJ192" s="4"/>
      <c r="AK192" s="4"/>
      <c r="AL192" s="4"/>
      <c r="AM192" s="4"/>
      <c r="AN192" s="4"/>
      <c r="AO192" s="4"/>
      <c r="AP192" s="4"/>
      <c r="AQ192" s="4"/>
      <c r="AR192" s="4"/>
      <c r="AS192" s="4"/>
      <c r="AT192" s="4"/>
      <c r="AU192" s="4"/>
      <c r="AV192" s="4"/>
      <c r="AW192" s="4"/>
      <c r="AX192" s="4"/>
      <c r="AY192" s="4"/>
      <c r="AZ192" s="4"/>
      <c r="BA192" s="4"/>
      <c r="BB192" s="4"/>
      <c r="BC192" s="4"/>
      <c r="BD192" s="4"/>
      <c r="BE192" s="4"/>
      <c r="BF192" s="4"/>
      <c r="BG192" s="4"/>
      <c r="BH192" s="4"/>
      <c r="BI192" s="4"/>
      <c r="BJ192" s="4"/>
      <c r="BK192" s="4"/>
      <c r="BL192" s="4"/>
      <c r="BM192" s="4"/>
      <c r="BN192" s="4"/>
      <c r="BO192" s="4"/>
      <c r="BP192" s="4"/>
      <c r="BQ192" s="4"/>
      <c r="BR192" s="4"/>
      <c r="BS192" s="4"/>
      <c r="BT192" s="4"/>
      <c r="BU192" s="4"/>
      <c r="BV192" s="4"/>
      <c r="BW192" s="4"/>
      <c r="BX192" s="4"/>
      <c r="BY192" s="4"/>
      <c r="BZ192" s="4"/>
      <c r="CA192" s="4"/>
      <c r="CB192" s="4"/>
      <c r="CC192" s="4"/>
      <c r="CD192" s="4"/>
      <c r="CE192" s="4"/>
      <c r="CF192" s="4"/>
      <c r="CG192" s="4"/>
      <c r="CH192" s="4"/>
      <c r="CI192" s="4"/>
      <c r="CJ192" s="4"/>
      <c r="CK192" s="4"/>
      <c r="CL192" s="4"/>
      <c r="CM192" s="4"/>
      <c r="CN192" s="4"/>
      <c r="CO192" s="4"/>
      <c r="CP192" s="4"/>
      <c r="CQ192" s="4"/>
      <c r="CR192" s="4"/>
      <c r="CS192" s="4"/>
      <c r="CT192" s="4"/>
      <c r="CU192" s="4"/>
      <c r="CV192" s="4"/>
      <c r="CW192" s="4"/>
      <c r="CX192" s="4"/>
      <c r="CY192" s="4"/>
      <c r="CZ192" s="4"/>
      <c r="DA192" s="4"/>
      <c r="DB192" s="4"/>
      <c r="DC192" s="4"/>
    </row>
    <row r="193" spans="1:107" s="44" customFormat="1" x14ac:dyDescent="0.35">
      <c r="A193" s="44">
        <v>2010</v>
      </c>
      <c r="B193" s="45">
        <v>2</v>
      </c>
      <c r="C193" s="44" t="s">
        <v>36</v>
      </c>
      <c r="D193" s="44" t="s">
        <v>142</v>
      </c>
      <c r="E193" s="46">
        <v>1</v>
      </c>
      <c r="F193" s="44" t="s">
        <v>356</v>
      </c>
      <c r="G193" s="44" t="s">
        <v>165</v>
      </c>
      <c r="H193" s="44">
        <v>2006</v>
      </c>
      <c r="I193" s="44">
        <v>2007</v>
      </c>
      <c r="J193" s="44">
        <v>2</v>
      </c>
      <c r="K193" s="46">
        <v>74.02</v>
      </c>
      <c r="L193" s="44">
        <v>18.89</v>
      </c>
      <c r="M193" s="44" t="s">
        <v>64</v>
      </c>
      <c r="N193" s="44" t="s">
        <v>167</v>
      </c>
      <c r="O193" s="47">
        <v>1</v>
      </c>
      <c r="P193" s="44">
        <v>1</v>
      </c>
      <c r="Q193" s="48">
        <v>2</v>
      </c>
      <c r="R193" s="4"/>
      <c r="S193" s="4"/>
      <c r="T193" s="4"/>
      <c r="U193" s="4"/>
      <c r="V193" s="4"/>
      <c r="W193" s="4"/>
      <c r="X193" s="4"/>
      <c r="Y193" s="4"/>
      <c r="Z193" s="4"/>
      <c r="AA193" s="4"/>
      <c r="AB193" s="4"/>
      <c r="AC193" s="4"/>
      <c r="AD193" s="4"/>
      <c r="AE193" s="4"/>
      <c r="AF193" s="4"/>
      <c r="AG193" s="4"/>
      <c r="AH193" s="4"/>
      <c r="AI193" s="4"/>
      <c r="AJ193" s="4"/>
      <c r="AK193" s="4"/>
      <c r="AL193" s="4"/>
      <c r="AM193" s="4"/>
      <c r="AN193" s="4"/>
      <c r="AO193" s="4"/>
      <c r="AP193" s="4"/>
      <c r="AQ193" s="4"/>
      <c r="AR193" s="4"/>
      <c r="AS193" s="4"/>
      <c r="AT193" s="4"/>
      <c r="AU193" s="4"/>
      <c r="AV193" s="4"/>
      <c r="AW193" s="4"/>
      <c r="AX193" s="4"/>
      <c r="AY193" s="4"/>
      <c r="AZ193" s="4"/>
      <c r="BA193" s="4"/>
      <c r="BB193" s="4"/>
      <c r="BC193" s="4"/>
      <c r="BD193" s="4"/>
      <c r="BE193" s="4"/>
      <c r="BF193" s="4"/>
      <c r="BG193" s="4"/>
      <c r="BH193" s="4"/>
      <c r="BI193" s="4"/>
      <c r="BJ193" s="4"/>
      <c r="BK193" s="4"/>
      <c r="BL193" s="4"/>
      <c r="BM193" s="4"/>
      <c r="BN193" s="4"/>
      <c r="BO193" s="4"/>
      <c r="BP193" s="4"/>
      <c r="BQ193" s="4"/>
      <c r="BR193" s="4"/>
      <c r="BS193" s="4"/>
      <c r="BT193" s="4"/>
      <c r="BU193" s="4"/>
      <c r="BV193" s="4"/>
      <c r="BW193" s="4"/>
      <c r="BX193" s="4"/>
      <c r="BY193" s="4"/>
      <c r="BZ193" s="4"/>
      <c r="CA193" s="4"/>
      <c r="CB193" s="4"/>
      <c r="CC193" s="4"/>
      <c r="CD193" s="4"/>
      <c r="CE193" s="4"/>
      <c r="CF193" s="4"/>
      <c r="CG193" s="4"/>
      <c r="CH193" s="4"/>
      <c r="CI193" s="4"/>
      <c r="CJ193" s="4"/>
      <c r="CK193" s="4"/>
      <c r="CL193" s="4"/>
      <c r="CM193" s="4"/>
      <c r="CN193" s="4"/>
      <c r="CO193" s="4"/>
      <c r="CP193" s="4"/>
      <c r="CQ193" s="4"/>
      <c r="CR193" s="4"/>
      <c r="CS193" s="4"/>
      <c r="CT193" s="4"/>
      <c r="CU193" s="4"/>
      <c r="CV193" s="4"/>
      <c r="CW193" s="4"/>
      <c r="CX193" s="4"/>
      <c r="CY193" s="4"/>
      <c r="CZ193" s="4"/>
      <c r="DA193" s="4"/>
      <c r="DB193" s="4"/>
      <c r="DC193" s="4"/>
    </row>
    <row r="194" spans="1:107" x14ac:dyDescent="0.35">
      <c r="A194" s="4">
        <v>2003</v>
      </c>
      <c r="B194" s="10">
        <v>2</v>
      </c>
      <c r="C194" s="4" t="s">
        <v>27</v>
      </c>
      <c r="D194" s="4" t="s">
        <v>395</v>
      </c>
      <c r="E194" s="7">
        <v>1</v>
      </c>
      <c r="F194" s="4" t="s">
        <v>123</v>
      </c>
      <c r="G194" s="4" t="s">
        <v>123</v>
      </c>
      <c r="H194" s="4">
        <v>1978</v>
      </c>
      <c r="I194" s="4">
        <v>1993</v>
      </c>
      <c r="J194" s="4">
        <v>15</v>
      </c>
      <c r="K194" s="7">
        <v>80</v>
      </c>
      <c r="L194" s="7" t="s">
        <v>250</v>
      </c>
      <c r="M194" s="4" t="s">
        <v>124</v>
      </c>
      <c r="N194" s="4" t="s">
        <v>250</v>
      </c>
      <c r="O194" s="5" t="s">
        <v>250</v>
      </c>
      <c r="P194" s="4" t="s">
        <v>250</v>
      </c>
      <c r="Q194" s="6" t="s">
        <v>250</v>
      </c>
    </row>
    <row r="195" spans="1:107" x14ac:dyDescent="0.35">
      <c r="A195" s="4">
        <v>2009</v>
      </c>
      <c r="B195" s="10">
        <v>2</v>
      </c>
      <c r="C195" s="4" t="s">
        <v>37</v>
      </c>
      <c r="D195" s="4" t="s">
        <v>162</v>
      </c>
      <c r="E195" s="7">
        <v>1</v>
      </c>
      <c r="F195" s="4" t="s">
        <v>163</v>
      </c>
      <c r="G195" s="4" t="s">
        <v>164</v>
      </c>
      <c r="H195" s="4">
        <v>2002</v>
      </c>
      <c r="I195" s="4">
        <v>2005</v>
      </c>
      <c r="J195" s="4">
        <v>3</v>
      </c>
      <c r="K195" s="4">
        <v>99.92</v>
      </c>
      <c r="L195" s="4">
        <v>46.04</v>
      </c>
      <c r="M195" s="4" t="s">
        <v>60</v>
      </c>
      <c r="N195" s="4" t="s">
        <v>110</v>
      </c>
      <c r="O195" s="5" t="s">
        <v>110</v>
      </c>
      <c r="P195" s="4" t="s">
        <v>250</v>
      </c>
      <c r="Q195" s="6" t="s">
        <v>250</v>
      </c>
    </row>
    <row r="196" spans="1:107" x14ac:dyDescent="0.35">
      <c r="A196" s="4">
        <v>2009</v>
      </c>
      <c r="B196" s="10">
        <v>2</v>
      </c>
      <c r="C196" s="4" t="s">
        <v>37</v>
      </c>
      <c r="D196" s="4" t="s">
        <v>162</v>
      </c>
      <c r="E196" s="7">
        <v>2</v>
      </c>
      <c r="F196" s="4" t="s">
        <v>351</v>
      </c>
      <c r="G196" s="4" t="s">
        <v>168</v>
      </c>
      <c r="H196" s="4">
        <v>2003</v>
      </c>
      <c r="I196" s="4">
        <v>2006</v>
      </c>
      <c r="J196" s="4">
        <v>3</v>
      </c>
      <c r="K196" s="7">
        <v>99.8</v>
      </c>
      <c r="L196" s="4">
        <v>46.47</v>
      </c>
      <c r="M196" s="4" t="s">
        <v>97</v>
      </c>
      <c r="N196" s="4" t="s">
        <v>110</v>
      </c>
      <c r="O196" s="5" t="s">
        <v>110</v>
      </c>
      <c r="P196" s="4" t="s">
        <v>250</v>
      </c>
      <c r="Q196" s="6" t="s">
        <v>250</v>
      </c>
    </row>
    <row r="197" spans="1:107" x14ac:dyDescent="0.35">
      <c r="A197" s="4">
        <v>2007</v>
      </c>
      <c r="B197" s="10">
        <v>2</v>
      </c>
      <c r="C197" s="4" t="s">
        <v>35</v>
      </c>
      <c r="D197" s="4" t="s">
        <v>154</v>
      </c>
      <c r="E197" s="7">
        <v>1</v>
      </c>
      <c r="F197" s="4" t="s">
        <v>1</v>
      </c>
      <c r="G197" s="4" t="s">
        <v>155</v>
      </c>
      <c r="H197" s="4">
        <v>1994</v>
      </c>
      <c r="I197" s="4">
        <v>2005</v>
      </c>
      <c r="J197" s="4">
        <v>11</v>
      </c>
      <c r="K197" s="7">
        <f>(95+100+90+88)/4</f>
        <v>93.25</v>
      </c>
      <c r="L197" s="4" t="s">
        <v>250</v>
      </c>
      <c r="M197" s="4" t="s">
        <v>60</v>
      </c>
      <c r="N197" s="4" t="s">
        <v>110</v>
      </c>
      <c r="O197" s="5" t="s">
        <v>110</v>
      </c>
      <c r="P197" s="4" t="s">
        <v>250</v>
      </c>
      <c r="Q197" s="6">
        <v>4</v>
      </c>
    </row>
    <row r="198" spans="1:107" x14ac:dyDescent="0.35">
      <c r="A198" s="4">
        <v>2012</v>
      </c>
      <c r="B198" s="10">
        <v>2</v>
      </c>
      <c r="C198" s="4" t="s">
        <v>40</v>
      </c>
      <c r="D198" s="4" t="s">
        <v>154</v>
      </c>
      <c r="E198" s="7">
        <v>2</v>
      </c>
      <c r="F198" s="4" t="s">
        <v>361</v>
      </c>
      <c r="G198" s="4" t="s">
        <v>72</v>
      </c>
      <c r="H198" s="4">
        <v>2004</v>
      </c>
      <c r="I198" s="4">
        <v>2009</v>
      </c>
      <c r="J198" s="4">
        <v>6</v>
      </c>
      <c r="K198" s="7">
        <v>100</v>
      </c>
      <c r="L198" s="4" t="s">
        <v>250</v>
      </c>
      <c r="M198" s="4" t="s">
        <v>82</v>
      </c>
      <c r="N198" s="4" t="s">
        <v>110</v>
      </c>
      <c r="O198" s="5" t="s">
        <v>110</v>
      </c>
      <c r="P198" s="4" t="s">
        <v>110</v>
      </c>
      <c r="Q198" s="6">
        <v>2</v>
      </c>
    </row>
    <row r="199" spans="1:107" x14ac:dyDescent="0.35">
      <c r="A199" s="4">
        <v>2012</v>
      </c>
      <c r="B199" s="10">
        <v>2</v>
      </c>
      <c r="C199" s="4" t="s">
        <v>40</v>
      </c>
      <c r="D199" s="4" t="s">
        <v>154</v>
      </c>
      <c r="E199" s="7">
        <v>1</v>
      </c>
      <c r="F199" s="4" t="s">
        <v>361</v>
      </c>
      <c r="G199" s="4" t="s">
        <v>72</v>
      </c>
      <c r="H199" s="4">
        <v>2004</v>
      </c>
      <c r="I199" s="4">
        <v>2009</v>
      </c>
      <c r="J199" s="4">
        <v>6</v>
      </c>
      <c r="K199" s="7">
        <v>80</v>
      </c>
      <c r="L199" s="4" t="s">
        <v>250</v>
      </c>
      <c r="M199" s="4" t="s">
        <v>82</v>
      </c>
      <c r="N199" s="4" t="s">
        <v>110</v>
      </c>
      <c r="O199" s="5" t="s">
        <v>110</v>
      </c>
      <c r="P199" s="4" t="s">
        <v>110</v>
      </c>
      <c r="Q199" s="6">
        <v>2</v>
      </c>
    </row>
    <row r="200" spans="1:107" s="39" customFormat="1" x14ac:dyDescent="0.35">
      <c r="A200" s="39">
        <v>2000</v>
      </c>
      <c r="B200" s="40">
        <v>2</v>
      </c>
      <c r="C200" s="39" t="s">
        <v>22</v>
      </c>
      <c r="D200" s="39" t="s">
        <v>99</v>
      </c>
      <c r="E200" s="41">
        <v>1</v>
      </c>
      <c r="F200" s="39" t="s">
        <v>95</v>
      </c>
      <c r="G200" s="39" t="s">
        <v>96</v>
      </c>
      <c r="H200" s="39">
        <v>1997</v>
      </c>
      <c r="I200" s="39">
        <v>1998</v>
      </c>
      <c r="J200" s="39">
        <v>1</v>
      </c>
      <c r="K200" s="41">
        <f>100-19.4</f>
        <v>80.599999999999994</v>
      </c>
      <c r="L200" s="41">
        <f>+((15-10)/15)*100</f>
        <v>33.333333333333329</v>
      </c>
      <c r="M200" s="39" t="s">
        <v>97</v>
      </c>
      <c r="N200" s="39" t="s">
        <v>101</v>
      </c>
      <c r="O200" s="42">
        <v>1</v>
      </c>
      <c r="P200" s="39">
        <v>1</v>
      </c>
      <c r="Q200" s="43">
        <v>2</v>
      </c>
      <c r="R200" s="4"/>
      <c r="S200" s="4"/>
      <c r="T200" s="4"/>
      <c r="U200" s="4"/>
      <c r="V200" s="4"/>
      <c r="W200" s="4"/>
      <c r="X200" s="4"/>
      <c r="Y200" s="4"/>
      <c r="Z200" s="4"/>
      <c r="AA200" s="4"/>
      <c r="AB200" s="4"/>
      <c r="AC200" s="4"/>
      <c r="AD200" s="4"/>
      <c r="AE200" s="4"/>
      <c r="AF200" s="4"/>
      <c r="AG200" s="4"/>
      <c r="AH200" s="4"/>
      <c r="AI200" s="4"/>
      <c r="AJ200" s="4"/>
      <c r="AK200" s="4"/>
      <c r="AL200" s="4"/>
      <c r="AM200" s="4"/>
      <c r="AN200" s="4"/>
      <c r="AO200" s="4"/>
      <c r="AP200" s="4"/>
      <c r="AQ200" s="4"/>
      <c r="AR200" s="4"/>
      <c r="AS200" s="4"/>
      <c r="AT200" s="4"/>
      <c r="AU200" s="4"/>
      <c r="AV200" s="4"/>
      <c r="AW200" s="4"/>
      <c r="AX200" s="4"/>
      <c r="AY200" s="4"/>
      <c r="AZ200" s="4"/>
      <c r="BA200" s="4"/>
      <c r="BB200" s="4"/>
      <c r="BC200" s="4"/>
      <c r="BD200" s="4"/>
      <c r="BE200" s="4"/>
      <c r="BF200" s="4"/>
      <c r="BG200" s="4"/>
      <c r="BH200" s="4"/>
      <c r="BI200" s="4"/>
      <c r="BJ200" s="4"/>
      <c r="BK200" s="4"/>
      <c r="BL200" s="4"/>
      <c r="BM200" s="4"/>
      <c r="BN200" s="4"/>
      <c r="BO200" s="4"/>
      <c r="BP200" s="4"/>
      <c r="BQ200" s="4"/>
      <c r="BR200" s="4"/>
      <c r="BS200" s="4"/>
      <c r="BT200" s="4"/>
      <c r="BU200" s="4"/>
      <c r="BV200" s="4"/>
      <c r="BW200" s="4"/>
      <c r="BX200" s="4"/>
      <c r="BY200" s="4"/>
      <c r="BZ200" s="4"/>
      <c r="CA200" s="4"/>
      <c r="CB200" s="4"/>
      <c r="CC200" s="4"/>
      <c r="CD200" s="4"/>
      <c r="CE200" s="4"/>
      <c r="CF200" s="4"/>
      <c r="CG200" s="4"/>
      <c r="CH200" s="4"/>
      <c r="CI200" s="4"/>
      <c r="CJ200" s="4"/>
      <c r="CK200" s="4"/>
      <c r="CL200" s="4"/>
      <c r="CM200" s="4"/>
      <c r="CN200" s="4"/>
      <c r="CO200" s="4"/>
      <c r="CP200" s="4"/>
      <c r="CQ200" s="4"/>
      <c r="CR200" s="4"/>
      <c r="CS200" s="4"/>
      <c r="CT200" s="4"/>
      <c r="CU200" s="4"/>
      <c r="CV200" s="4"/>
      <c r="CW200" s="4"/>
      <c r="CX200" s="4"/>
      <c r="CY200" s="4"/>
      <c r="CZ200" s="4"/>
      <c r="DA200" s="4"/>
      <c r="DB200" s="4"/>
      <c r="DC200" s="4"/>
    </row>
    <row r="201" spans="1:107" s="39" customFormat="1" x14ac:dyDescent="0.35">
      <c r="A201" s="39">
        <v>2000</v>
      </c>
      <c r="B201" s="40">
        <v>2</v>
      </c>
      <c r="C201" s="39" t="s">
        <v>22</v>
      </c>
      <c r="D201" s="39" t="s">
        <v>99</v>
      </c>
      <c r="E201" s="41">
        <v>2</v>
      </c>
      <c r="F201" s="39" t="s">
        <v>95</v>
      </c>
      <c r="G201" s="39" t="s">
        <v>96</v>
      </c>
      <c r="H201" s="39">
        <v>1997</v>
      </c>
      <c r="I201" s="39">
        <v>1998</v>
      </c>
      <c r="J201" s="39">
        <v>1</v>
      </c>
      <c r="K201" s="41">
        <f>100-0.1</f>
        <v>99.9</v>
      </c>
      <c r="L201" s="41">
        <f>+((18-10)/18)*100</f>
        <v>44.444444444444443</v>
      </c>
      <c r="M201" s="39" t="s">
        <v>97</v>
      </c>
      <c r="N201" s="39" t="s">
        <v>102</v>
      </c>
      <c r="O201" s="42">
        <v>2</v>
      </c>
      <c r="P201" s="39">
        <v>3</v>
      </c>
      <c r="Q201" s="43">
        <v>2</v>
      </c>
      <c r="R201" s="4"/>
      <c r="S201" s="4"/>
      <c r="T201" s="4"/>
      <c r="U201" s="4"/>
      <c r="V201" s="4"/>
      <c r="W201" s="4"/>
      <c r="X201" s="4"/>
      <c r="Y201" s="4"/>
      <c r="Z201" s="4"/>
      <c r="AA201" s="4"/>
      <c r="AB201" s="4"/>
      <c r="AC201" s="4"/>
      <c r="AD201" s="4"/>
      <c r="AE201" s="4"/>
      <c r="AF201" s="4"/>
      <c r="AG201" s="4"/>
      <c r="AH201" s="4"/>
      <c r="AI201" s="4"/>
      <c r="AJ201" s="4"/>
      <c r="AK201" s="4"/>
      <c r="AL201" s="4"/>
      <c r="AM201" s="4"/>
      <c r="AN201" s="4"/>
      <c r="AO201" s="4"/>
      <c r="AP201" s="4"/>
      <c r="AQ201" s="4"/>
      <c r="AR201" s="4"/>
      <c r="AS201" s="4"/>
      <c r="AT201" s="4"/>
      <c r="AU201" s="4"/>
      <c r="AV201" s="4"/>
      <c r="AW201" s="4"/>
      <c r="AX201" s="4"/>
      <c r="AY201" s="4"/>
      <c r="AZ201" s="4"/>
      <c r="BA201" s="4"/>
      <c r="BB201" s="4"/>
      <c r="BC201" s="4"/>
      <c r="BD201" s="4"/>
      <c r="BE201" s="4"/>
      <c r="BF201" s="4"/>
      <c r="BG201" s="4"/>
      <c r="BH201" s="4"/>
      <c r="BI201" s="4"/>
      <c r="BJ201" s="4"/>
      <c r="BK201" s="4"/>
      <c r="BL201" s="4"/>
      <c r="BM201" s="4"/>
      <c r="BN201" s="4"/>
      <c r="BO201" s="4"/>
      <c r="BP201" s="4"/>
      <c r="BQ201" s="4"/>
      <c r="BR201" s="4"/>
      <c r="BS201" s="4"/>
      <c r="BT201" s="4"/>
      <c r="BU201" s="4"/>
      <c r="BV201" s="4"/>
      <c r="BW201" s="4"/>
      <c r="BX201" s="4"/>
      <c r="BY201" s="4"/>
      <c r="BZ201" s="4"/>
      <c r="CA201" s="4"/>
      <c r="CB201" s="4"/>
      <c r="CC201" s="4"/>
      <c r="CD201" s="4"/>
      <c r="CE201" s="4"/>
      <c r="CF201" s="4"/>
      <c r="CG201" s="4"/>
      <c r="CH201" s="4"/>
      <c r="CI201" s="4"/>
      <c r="CJ201" s="4"/>
      <c r="CK201" s="4"/>
      <c r="CL201" s="4"/>
      <c r="CM201" s="4"/>
      <c r="CN201" s="4"/>
      <c r="CO201" s="4"/>
      <c r="CP201" s="4"/>
      <c r="CQ201" s="4"/>
      <c r="CR201" s="4"/>
      <c r="CS201" s="4"/>
      <c r="CT201" s="4"/>
      <c r="CU201" s="4"/>
      <c r="CV201" s="4"/>
      <c r="CW201" s="4"/>
      <c r="CX201" s="4"/>
      <c r="CY201" s="4"/>
      <c r="CZ201" s="4"/>
      <c r="DA201" s="4"/>
      <c r="DB201" s="4"/>
      <c r="DC201" s="4"/>
    </row>
    <row r="202" spans="1:107" s="39" customFormat="1" x14ac:dyDescent="0.35">
      <c r="A202" s="39">
        <v>2000</v>
      </c>
      <c r="B202" s="40">
        <v>2</v>
      </c>
      <c r="C202" s="39" t="s">
        <v>22</v>
      </c>
      <c r="D202" s="39" t="s">
        <v>99</v>
      </c>
      <c r="E202" s="41">
        <v>1</v>
      </c>
      <c r="F202" s="39" t="s">
        <v>95</v>
      </c>
      <c r="G202" s="39" t="s">
        <v>96</v>
      </c>
      <c r="H202" s="39">
        <v>1997</v>
      </c>
      <c r="I202" s="39">
        <v>1998</v>
      </c>
      <c r="J202" s="39">
        <v>1</v>
      </c>
      <c r="K202" s="41">
        <f>100-0.8</f>
        <v>99.2</v>
      </c>
      <c r="L202" s="39">
        <v>27.27</v>
      </c>
      <c r="M202" s="39" t="s">
        <v>97</v>
      </c>
      <c r="N202" s="39" t="s">
        <v>103</v>
      </c>
      <c r="O202" s="42">
        <v>3</v>
      </c>
      <c r="P202" s="39">
        <v>3</v>
      </c>
      <c r="Q202" s="43">
        <v>2</v>
      </c>
      <c r="R202" s="4"/>
      <c r="S202" s="4"/>
      <c r="T202" s="4"/>
      <c r="U202" s="4"/>
      <c r="V202" s="4"/>
      <c r="W202" s="4"/>
      <c r="X202" s="4"/>
      <c r="Y202" s="4"/>
      <c r="Z202" s="4"/>
      <c r="AA202" s="4"/>
      <c r="AB202" s="4"/>
      <c r="AC202" s="4"/>
      <c r="AD202" s="4"/>
      <c r="AE202" s="4"/>
      <c r="AF202" s="4"/>
      <c r="AG202" s="4"/>
      <c r="AH202" s="4"/>
      <c r="AI202" s="4"/>
      <c r="AJ202" s="4"/>
      <c r="AK202" s="4"/>
      <c r="AL202" s="4"/>
      <c r="AM202" s="4"/>
      <c r="AN202" s="4"/>
      <c r="AO202" s="4"/>
      <c r="AP202" s="4"/>
      <c r="AQ202" s="4"/>
      <c r="AR202" s="4"/>
      <c r="AS202" s="4"/>
      <c r="AT202" s="4"/>
      <c r="AU202" s="4"/>
      <c r="AV202" s="4"/>
      <c r="AW202" s="4"/>
      <c r="AX202" s="4"/>
      <c r="AY202" s="4"/>
      <c r="AZ202" s="4"/>
      <c r="BA202" s="4"/>
      <c r="BB202" s="4"/>
      <c r="BC202" s="4"/>
      <c r="BD202" s="4"/>
      <c r="BE202" s="4"/>
      <c r="BF202" s="4"/>
      <c r="BG202" s="4"/>
      <c r="BH202" s="4"/>
      <c r="BI202" s="4"/>
      <c r="BJ202" s="4"/>
      <c r="BK202" s="4"/>
      <c r="BL202" s="4"/>
      <c r="BM202" s="4"/>
      <c r="BN202" s="4"/>
      <c r="BO202" s="4"/>
      <c r="BP202" s="4"/>
      <c r="BQ202" s="4"/>
      <c r="BR202" s="4"/>
      <c r="BS202" s="4"/>
      <c r="BT202" s="4"/>
      <c r="BU202" s="4"/>
      <c r="BV202" s="4"/>
      <c r="BW202" s="4"/>
      <c r="BX202" s="4"/>
      <c r="BY202" s="4"/>
      <c r="BZ202" s="4"/>
      <c r="CA202" s="4"/>
      <c r="CB202" s="4"/>
      <c r="CC202" s="4"/>
      <c r="CD202" s="4"/>
      <c r="CE202" s="4"/>
      <c r="CF202" s="4"/>
      <c r="CG202" s="4"/>
      <c r="CH202" s="4"/>
      <c r="CI202" s="4"/>
      <c r="CJ202" s="4"/>
      <c r="CK202" s="4"/>
      <c r="CL202" s="4"/>
      <c r="CM202" s="4"/>
      <c r="CN202" s="4"/>
      <c r="CO202" s="4"/>
      <c r="CP202" s="4"/>
      <c r="CQ202" s="4"/>
      <c r="CR202" s="4"/>
      <c r="CS202" s="4"/>
      <c r="CT202" s="4"/>
      <c r="CU202" s="4"/>
      <c r="CV202" s="4"/>
      <c r="CW202" s="4"/>
      <c r="CX202" s="4"/>
      <c r="CY202" s="4"/>
      <c r="CZ202" s="4"/>
      <c r="DA202" s="4"/>
      <c r="DB202" s="4"/>
      <c r="DC202" s="4"/>
    </row>
    <row r="203" spans="1:107" s="39" customFormat="1" x14ac:dyDescent="0.35">
      <c r="A203" s="39">
        <v>2001</v>
      </c>
      <c r="B203" s="40">
        <v>2</v>
      </c>
      <c r="C203" s="39" t="s">
        <v>24</v>
      </c>
      <c r="D203" s="39" t="s">
        <v>99</v>
      </c>
      <c r="E203" s="41">
        <v>2</v>
      </c>
      <c r="F203" s="39" t="s">
        <v>117</v>
      </c>
      <c r="G203" s="39" t="s">
        <v>118</v>
      </c>
      <c r="H203" s="39">
        <v>1999</v>
      </c>
      <c r="I203" s="39">
        <v>2000</v>
      </c>
      <c r="J203" s="39">
        <v>1</v>
      </c>
      <c r="K203" s="41" t="s">
        <v>250</v>
      </c>
      <c r="L203" s="41">
        <v>0</v>
      </c>
      <c r="M203" s="39" t="s">
        <v>82</v>
      </c>
      <c r="N203" s="39" t="s">
        <v>115</v>
      </c>
      <c r="O203" s="42">
        <v>1</v>
      </c>
      <c r="P203" s="39" t="s">
        <v>250</v>
      </c>
      <c r="Q203" s="43">
        <v>1</v>
      </c>
      <c r="R203" s="4"/>
      <c r="S203" s="4"/>
      <c r="T203" s="4"/>
      <c r="U203" s="4"/>
      <c r="V203" s="4"/>
      <c r="W203" s="4"/>
      <c r="X203" s="4"/>
      <c r="Y203" s="4"/>
      <c r="Z203" s="4"/>
      <c r="AA203" s="4"/>
      <c r="AB203" s="4"/>
      <c r="AC203" s="4"/>
      <c r="AD203" s="4"/>
      <c r="AE203" s="4"/>
      <c r="AF203" s="4"/>
      <c r="AG203" s="4"/>
      <c r="AH203" s="4"/>
      <c r="AI203" s="4"/>
      <c r="AJ203" s="4"/>
      <c r="AK203" s="4"/>
      <c r="AL203" s="4"/>
      <c r="AM203" s="4"/>
      <c r="AN203" s="4"/>
      <c r="AO203" s="4"/>
      <c r="AP203" s="4"/>
      <c r="AQ203" s="4"/>
      <c r="AR203" s="4"/>
      <c r="AS203" s="4"/>
      <c r="AT203" s="4"/>
      <c r="AU203" s="4"/>
      <c r="AV203" s="4"/>
      <c r="AW203" s="4"/>
      <c r="AX203" s="4"/>
      <c r="AY203" s="4"/>
      <c r="AZ203" s="4"/>
      <c r="BA203" s="4"/>
      <c r="BB203" s="4"/>
      <c r="BC203" s="4"/>
      <c r="BD203" s="4"/>
      <c r="BE203" s="4"/>
      <c r="BF203" s="4"/>
      <c r="BG203" s="4"/>
      <c r="BH203" s="4"/>
      <c r="BI203" s="4"/>
      <c r="BJ203" s="4"/>
      <c r="BK203" s="4"/>
      <c r="BL203" s="4"/>
      <c r="BM203" s="4"/>
      <c r="BN203" s="4"/>
      <c r="BO203" s="4"/>
      <c r="BP203" s="4"/>
      <c r="BQ203" s="4"/>
      <c r="BR203" s="4"/>
      <c r="BS203" s="4"/>
      <c r="BT203" s="4"/>
      <c r="BU203" s="4"/>
      <c r="BV203" s="4"/>
      <c r="BW203" s="4"/>
      <c r="BX203" s="4"/>
      <c r="BY203" s="4"/>
      <c r="BZ203" s="4"/>
      <c r="CA203" s="4"/>
      <c r="CB203" s="4"/>
      <c r="CC203" s="4"/>
      <c r="CD203" s="4"/>
      <c r="CE203" s="4"/>
      <c r="CF203" s="4"/>
      <c r="CG203" s="4"/>
      <c r="CH203" s="4"/>
      <c r="CI203" s="4"/>
      <c r="CJ203" s="4"/>
      <c r="CK203" s="4"/>
      <c r="CL203" s="4"/>
      <c r="CM203" s="4"/>
      <c r="CN203" s="4"/>
      <c r="CO203" s="4"/>
      <c r="CP203" s="4"/>
      <c r="CQ203" s="4"/>
      <c r="CR203" s="4"/>
      <c r="CS203" s="4"/>
      <c r="CT203" s="4"/>
      <c r="CU203" s="4"/>
      <c r="CV203" s="4"/>
      <c r="CW203" s="4"/>
      <c r="CX203" s="4"/>
      <c r="CY203" s="4"/>
      <c r="CZ203" s="4"/>
      <c r="DA203" s="4"/>
      <c r="DB203" s="4"/>
      <c r="DC203" s="4"/>
    </row>
    <row r="204" spans="1:107" s="39" customFormat="1" x14ac:dyDescent="0.35">
      <c r="A204" s="39">
        <v>2001</v>
      </c>
      <c r="B204" s="40">
        <v>2</v>
      </c>
      <c r="C204" s="39" t="s">
        <v>24</v>
      </c>
      <c r="D204" s="39" t="s">
        <v>99</v>
      </c>
      <c r="E204" s="41">
        <v>2</v>
      </c>
      <c r="F204" s="39" t="s">
        <v>117</v>
      </c>
      <c r="G204" s="39" t="s">
        <v>118</v>
      </c>
      <c r="H204" s="39">
        <v>1999</v>
      </c>
      <c r="I204" s="39">
        <v>2000</v>
      </c>
      <c r="J204" s="39">
        <v>1</v>
      </c>
      <c r="K204" s="41" t="s">
        <v>250</v>
      </c>
      <c r="L204" s="41">
        <f>+((8-6)/8)*100</f>
        <v>25</v>
      </c>
      <c r="M204" s="39" t="s">
        <v>82</v>
      </c>
      <c r="N204" s="39" t="s">
        <v>115</v>
      </c>
      <c r="O204" s="42">
        <v>2</v>
      </c>
      <c r="P204" s="39" t="s">
        <v>250</v>
      </c>
      <c r="Q204" s="43">
        <v>1</v>
      </c>
      <c r="R204" s="4"/>
      <c r="S204" s="4"/>
      <c r="T204" s="4"/>
      <c r="U204" s="4"/>
      <c r="V204" s="4"/>
      <c r="W204" s="4"/>
      <c r="X204" s="4"/>
      <c r="Y204" s="4"/>
      <c r="Z204" s="4"/>
      <c r="AA204" s="4"/>
      <c r="AB204" s="4"/>
      <c r="AC204" s="4"/>
      <c r="AD204" s="4"/>
      <c r="AE204" s="4"/>
      <c r="AF204" s="4"/>
      <c r="AG204" s="4"/>
      <c r="AH204" s="4"/>
      <c r="AI204" s="4"/>
      <c r="AJ204" s="4"/>
      <c r="AK204" s="4"/>
      <c r="AL204" s="4"/>
      <c r="AM204" s="4"/>
      <c r="AN204" s="4"/>
      <c r="AO204" s="4"/>
      <c r="AP204" s="4"/>
      <c r="AQ204" s="4"/>
      <c r="AR204" s="4"/>
      <c r="AS204" s="4"/>
      <c r="AT204" s="4"/>
      <c r="AU204" s="4"/>
      <c r="AV204" s="4"/>
      <c r="AW204" s="4"/>
      <c r="AX204" s="4"/>
      <c r="AY204" s="4"/>
      <c r="AZ204" s="4"/>
      <c r="BA204" s="4"/>
      <c r="BB204" s="4"/>
      <c r="BC204" s="4"/>
      <c r="BD204" s="4"/>
      <c r="BE204" s="4"/>
      <c r="BF204" s="4"/>
      <c r="BG204" s="4"/>
      <c r="BH204" s="4"/>
      <c r="BI204" s="4"/>
      <c r="BJ204" s="4"/>
      <c r="BK204" s="4"/>
      <c r="BL204" s="4"/>
      <c r="BM204" s="4"/>
      <c r="BN204" s="4"/>
      <c r="BO204" s="4"/>
      <c r="BP204" s="4"/>
      <c r="BQ204" s="4"/>
      <c r="BR204" s="4"/>
      <c r="BS204" s="4"/>
      <c r="BT204" s="4"/>
      <c r="BU204" s="4"/>
      <c r="BV204" s="4"/>
      <c r="BW204" s="4"/>
      <c r="BX204" s="4"/>
      <c r="BY204" s="4"/>
      <c r="BZ204" s="4"/>
      <c r="CA204" s="4"/>
      <c r="CB204" s="4"/>
      <c r="CC204" s="4"/>
      <c r="CD204" s="4"/>
      <c r="CE204" s="4"/>
      <c r="CF204" s="4"/>
      <c r="CG204" s="4"/>
      <c r="CH204" s="4"/>
      <c r="CI204" s="4"/>
      <c r="CJ204" s="4"/>
      <c r="CK204" s="4"/>
      <c r="CL204" s="4"/>
      <c r="CM204" s="4"/>
      <c r="CN204" s="4"/>
      <c r="CO204" s="4"/>
      <c r="CP204" s="4"/>
      <c r="CQ204" s="4"/>
      <c r="CR204" s="4"/>
      <c r="CS204" s="4"/>
      <c r="CT204" s="4"/>
      <c r="CU204" s="4"/>
      <c r="CV204" s="4"/>
      <c r="CW204" s="4"/>
      <c r="CX204" s="4"/>
      <c r="CY204" s="4"/>
      <c r="CZ204" s="4"/>
      <c r="DA204" s="4"/>
      <c r="DB204" s="4"/>
      <c r="DC204" s="4"/>
    </row>
    <row r="205" spans="1:107" s="39" customFormat="1" x14ac:dyDescent="0.35">
      <c r="A205" s="39">
        <v>2001</v>
      </c>
      <c r="B205" s="40">
        <v>2</v>
      </c>
      <c r="C205" s="39" t="s">
        <v>24</v>
      </c>
      <c r="D205" s="39" t="s">
        <v>99</v>
      </c>
      <c r="E205" s="41">
        <v>2</v>
      </c>
      <c r="F205" s="39" t="s">
        <v>117</v>
      </c>
      <c r="G205" s="39" t="s">
        <v>118</v>
      </c>
      <c r="H205" s="39">
        <v>1999</v>
      </c>
      <c r="I205" s="39">
        <v>2000</v>
      </c>
      <c r="J205" s="39">
        <v>1</v>
      </c>
      <c r="K205" s="41" t="s">
        <v>250</v>
      </c>
      <c r="L205" s="41">
        <f>+((8-5)/8)*100</f>
        <v>37.5</v>
      </c>
      <c r="M205" s="39" t="s">
        <v>82</v>
      </c>
      <c r="N205" s="39" t="s">
        <v>115</v>
      </c>
      <c r="O205" s="42">
        <v>3</v>
      </c>
      <c r="P205" s="39" t="s">
        <v>250</v>
      </c>
      <c r="Q205" s="43">
        <v>1</v>
      </c>
      <c r="R205" s="4"/>
      <c r="S205" s="4"/>
      <c r="T205" s="4"/>
      <c r="U205" s="4"/>
      <c r="V205" s="4"/>
      <c r="W205" s="4"/>
      <c r="X205" s="4"/>
      <c r="Y205" s="4"/>
      <c r="Z205" s="4"/>
      <c r="AA205" s="4"/>
      <c r="AB205" s="4"/>
      <c r="AC205" s="4"/>
      <c r="AD205" s="4"/>
      <c r="AE205" s="4"/>
      <c r="AF205" s="4"/>
      <c r="AG205" s="4"/>
      <c r="AH205" s="4"/>
      <c r="AI205" s="4"/>
      <c r="AJ205" s="4"/>
      <c r="AK205" s="4"/>
      <c r="AL205" s="4"/>
      <c r="AM205" s="4"/>
      <c r="AN205" s="4"/>
      <c r="AO205" s="4"/>
      <c r="AP205" s="4"/>
      <c r="AQ205" s="4"/>
      <c r="AR205" s="4"/>
      <c r="AS205" s="4"/>
      <c r="AT205" s="4"/>
      <c r="AU205" s="4"/>
      <c r="AV205" s="4"/>
      <c r="AW205" s="4"/>
      <c r="AX205" s="4"/>
      <c r="AY205" s="4"/>
      <c r="AZ205" s="4"/>
      <c r="BA205" s="4"/>
      <c r="BB205" s="4"/>
      <c r="BC205" s="4"/>
      <c r="BD205" s="4"/>
      <c r="BE205" s="4"/>
      <c r="BF205" s="4"/>
      <c r="BG205" s="4"/>
      <c r="BH205" s="4"/>
      <c r="BI205" s="4"/>
      <c r="BJ205" s="4"/>
      <c r="BK205" s="4"/>
      <c r="BL205" s="4"/>
      <c r="BM205" s="4"/>
      <c r="BN205" s="4"/>
      <c r="BO205" s="4"/>
      <c r="BP205" s="4"/>
      <c r="BQ205" s="4"/>
      <c r="BR205" s="4"/>
      <c r="BS205" s="4"/>
      <c r="BT205" s="4"/>
      <c r="BU205" s="4"/>
      <c r="BV205" s="4"/>
      <c r="BW205" s="4"/>
      <c r="BX205" s="4"/>
      <c r="BY205" s="4"/>
      <c r="BZ205" s="4"/>
      <c r="CA205" s="4"/>
      <c r="CB205" s="4"/>
      <c r="CC205" s="4"/>
      <c r="CD205" s="4"/>
      <c r="CE205" s="4"/>
      <c r="CF205" s="4"/>
      <c r="CG205" s="4"/>
      <c r="CH205" s="4"/>
      <c r="CI205" s="4"/>
      <c r="CJ205" s="4"/>
      <c r="CK205" s="4"/>
      <c r="CL205" s="4"/>
      <c r="CM205" s="4"/>
      <c r="CN205" s="4"/>
      <c r="CO205" s="4"/>
      <c r="CP205" s="4"/>
      <c r="CQ205" s="4"/>
      <c r="CR205" s="4"/>
      <c r="CS205" s="4"/>
      <c r="CT205" s="4"/>
      <c r="CU205" s="4"/>
      <c r="CV205" s="4"/>
      <c r="CW205" s="4"/>
      <c r="CX205" s="4"/>
      <c r="CY205" s="4"/>
      <c r="CZ205" s="4"/>
      <c r="DA205" s="4"/>
      <c r="DB205" s="4"/>
      <c r="DC205" s="4"/>
    </row>
    <row r="206" spans="1:107" s="39" customFormat="1" x14ac:dyDescent="0.35">
      <c r="A206" s="39">
        <v>2001</v>
      </c>
      <c r="B206" s="40">
        <v>2</v>
      </c>
      <c r="C206" s="39" t="s">
        <v>24</v>
      </c>
      <c r="D206" s="39" t="s">
        <v>99</v>
      </c>
      <c r="E206" s="41">
        <v>2</v>
      </c>
      <c r="F206" s="39" t="s">
        <v>117</v>
      </c>
      <c r="G206" s="39" t="s">
        <v>118</v>
      </c>
      <c r="H206" s="39">
        <v>1999</v>
      </c>
      <c r="I206" s="39">
        <v>2000</v>
      </c>
      <c r="J206" s="39">
        <v>1</v>
      </c>
      <c r="K206" s="41" t="s">
        <v>250</v>
      </c>
      <c r="L206" s="41">
        <v>0</v>
      </c>
      <c r="M206" s="39" t="s">
        <v>82</v>
      </c>
      <c r="N206" s="39" t="s">
        <v>115</v>
      </c>
      <c r="O206" s="42">
        <v>1</v>
      </c>
      <c r="P206" s="39" t="s">
        <v>250</v>
      </c>
      <c r="Q206" s="43">
        <v>2</v>
      </c>
      <c r="R206" s="4"/>
      <c r="S206" s="4"/>
      <c r="T206" s="4"/>
      <c r="U206" s="4"/>
      <c r="V206" s="4"/>
      <c r="W206" s="4"/>
      <c r="X206" s="4"/>
      <c r="Y206" s="4"/>
      <c r="Z206" s="4"/>
      <c r="AA206" s="4"/>
      <c r="AB206" s="4"/>
      <c r="AC206" s="4"/>
      <c r="AD206" s="4"/>
      <c r="AE206" s="4"/>
      <c r="AF206" s="4"/>
      <c r="AG206" s="4"/>
      <c r="AH206" s="4"/>
      <c r="AI206" s="4"/>
      <c r="AJ206" s="4"/>
      <c r="AK206" s="4"/>
      <c r="AL206" s="4"/>
      <c r="AM206" s="4"/>
      <c r="AN206" s="4"/>
      <c r="AO206" s="4"/>
      <c r="AP206" s="4"/>
      <c r="AQ206" s="4"/>
      <c r="AR206" s="4"/>
      <c r="AS206" s="4"/>
      <c r="AT206" s="4"/>
      <c r="AU206" s="4"/>
      <c r="AV206" s="4"/>
      <c r="AW206" s="4"/>
      <c r="AX206" s="4"/>
      <c r="AY206" s="4"/>
      <c r="AZ206" s="4"/>
      <c r="BA206" s="4"/>
      <c r="BB206" s="4"/>
      <c r="BC206" s="4"/>
      <c r="BD206" s="4"/>
      <c r="BE206" s="4"/>
      <c r="BF206" s="4"/>
      <c r="BG206" s="4"/>
      <c r="BH206" s="4"/>
      <c r="BI206" s="4"/>
      <c r="BJ206" s="4"/>
      <c r="BK206" s="4"/>
      <c r="BL206" s="4"/>
      <c r="BM206" s="4"/>
      <c r="BN206" s="4"/>
      <c r="BO206" s="4"/>
      <c r="BP206" s="4"/>
      <c r="BQ206" s="4"/>
      <c r="BR206" s="4"/>
      <c r="BS206" s="4"/>
      <c r="BT206" s="4"/>
      <c r="BU206" s="4"/>
      <c r="BV206" s="4"/>
      <c r="BW206" s="4"/>
      <c r="BX206" s="4"/>
      <c r="BY206" s="4"/>
      <c r="BZ206" s="4"/>
      <c r="CA206" s="4"/>
      <c r="CB206" s="4"/>
      <c r="CC206" s="4"/>
      <c r="CD206" s="4"/>
      <c r="CE206" s="4"/>
      <c r="CF206" s="4"/>
      <c r="CG206" s="4"/>
      <c r="CH206" s="4"/>
      <c r="CI206" s="4"/>
      <c r="CJ206" s="4"/>
      <c r="CK206" s="4"/>
      <c r="CL206" s="4"/>
      <c r="CM206" s="4"/>
      <c r="CN206" s="4"/>
      <c r="CO206" s="4"/>
      <c r="CP206" s="4"/>
      <c r="CQ206" s="4"/>
      <c r="CR206" s="4"/>
      <c r="CS206" s="4"/>
      <c r="CT206" s="4"/>
      <c r="CU206" s="4"/>
      <c r="CV206" s="4"/>
      <c r="CW206" s="4"/>
      <c r="CX206" s="4"/>
      <c r="CY206" s="4"/>
      <c r="CZ206" s="4"/>
      <c r="DA206" s="4"/>
      <c r="DB206" s="4"/>
      <c r="DC206" s="4"/>
    </row>
    <row r="207" spans="1:107" s="39" customFormat="1" x14ac:dyDescent="0.35">
      <c r="A207" s="39">
        <v>2001</v>
      </c>
      <c r="B207" s="40">
        <v>2</v>
      </c>
      <c r="C207" s="39" t="s">
        <v>24</v>
      </c>
      <c r="D207" s="39" t="s">
        <v>99</v>
      </c>
      <c r="E207" s="41">
        <v>2</v>
      </c>
      <c r="F207" s="39" t="s">
        <v>117</v>
      </c>
      <c r="G207" s="39" t="s">
        <v>118</v>
      </c>
      <c r="H207" s="39">
        <v>1999</v>
      </c>
      <c r="I207" s="39">
        <v>2000</v>
      </c>
      <c r="J207" s="39">
        <v>1</v>
      </c>
      <c r="K207" s="41" t="s">
        <v>250</v>
      </c>
      <c r="L207" s="41">
        <f>+((8-6)/8)*100</f>
        <v>25</v>
      </c>
      <c r="M207" s="39" t="s">
        <v>82</v>
      </c>
      <c r="N207" s="39" t="s">
        <v>115</v>
      </c>
      <c r="O207" s="42">
        <v>2</v>
      </c>
      <c r="P207" s="39" t="s">
        <v>250</v>
      </c>
      <c r="Q207" s="43">
        <v>2</v>
      </c>
      <c r="R207" s="4"/>
      <c r="S207" s="4"/>
      <c r="T207" s="4"/>
      <c r="U207" s="4"/>
      <c r="V207" s="4"/>
      <c r="W207" s="4"/>
      <c r="X207" s="4"/>
      <c r="Y207" s="4"/>
      <c r="Z207" s="4"/>
      <c r="AA207" s="4"/>
      <c r="AB207" s="4"/>
      <c r="AC207" s="4"/>
      <c r="AD207" s="4"/>
      <c r="AE207" s="4"/>
      <c r="AF207" s="4"/>
      <c r="AG207" s="4"/>
      <c r="AH207" s="4"/>
      <c r="AI207" s="4"/>
      <c r="AJ207" s="4"/>
      <c r="AK207" s="4"/>
      <c r="AL207" s="4"/>
      <c r="AM207" s="4"/>
      <c r="AN207" s="4"/>
      <c r="AO207" s="4"/>
      <c r="AP207" s="4"/>
      <c r="AQ207" s="4"/>
      <c r="AR207" s="4"/>
      <c r="AS207" s="4"/>
      <c r="AT207" s="4"/>
      <c r="AU207" s="4"/>
      <c r="AV207" s="4"/>
      <c r="AW207" s="4"/>
      <c r="AX207" s="4"/>
      <c r="AY207" s="4"/>
      <c r="AZ207" s="4"/>
      <c r="BA207" s="4"/>
      <c r="BB207" s="4"/>
      <c r="BC207" s="4"/>
      <c r="BD207" s="4"/>
      <c r="BE207" s="4"/>
      <c r="BF207" s="4"/>
      <c r="BG207" s="4"/>
      <c r="BH207" s="4"/>
      <c r="BI207" s="4"/>
      <c r="BJ207" s="4"/>
      <c r="BK207" s="4"/>
      <c r="BL207" s="4"/>
      <c r="BM207" s="4"/>
      <c r="BN207" s="4"/>
      <c r="BO207" s="4"/>
      <c r="BP207" s="4"/>
      <c r="BQ207" s="4"/>
      <c r="BR207" s="4"/>
      <c r="BS207" s="4"/>
      <c r="BT207" s="4"/>
      <c r="BU207" s="4"/>
      <c r="BV207" s="4"/>
      <c r="BW207" s="4"/>
      <c r="BX207" s="4"/>
      <c r="BY207" s="4"/>
      <c r="BZ207" s="4"/>
      <c r="CA207" s="4"/>
      <c r="CB207" s="4"/>
      <c r="CC207" s="4"/>
      <c r="CD207" s="4"/>
      <c r="CE207" s="4"/>
      <c r="CF207" s="4"/>
      <c r="CG207" s="4"/>
      <c r="CH207" s="4"/>
      <c r="CI207" s="4"/>
      <c r="CJ207" s="4"/>
      <c r="CK207" s="4"/>
      <c r="CL207" s="4"/>
      <c r="CM207" s="4"/>
      <c r="CN207" s="4"/>
      <c r="CO207" s="4"/>
      <c r="CP207" s="4"/>
      <c r="CQ207" s="4"/>
      <c r="CR207" s="4"/>
      <c r="CS207" s="4"/>
      <c r="CT207" s="4"/>
      <c r="CU207" s="4"/>
      <c r="CV207" s="4"/>
      <c r="CW207" s="4"/>
      <c r="CX207" s="4"/>
      <c r="CY207" s="4"/>
      <c r="CZ207" s="4"/>
      <c r="DA207" s="4"/>
      <c r="DB207" s="4"/>
      <c r="DC207" s="4"/>
    </row>
    <row r="208" spans="1:107" s="39" customFormat="1" x14ac:dyDescent="0.35">
      <c r="A208" s="39">
        <v>2001</v>
      </c>
      <c r="B208" s="40">
        <v>2</v>
      </c>
      <c r="C208" s="39" t="s">
        <v>24</v>
      </c>
      <c r="D208" s="39" t="s">
        <v>99</v>
      </c>
      <c r="E208" s="41">
        <v>2</v>
      </c>
      <c r="F208" s="39" t="s">
        <v>117</v>
      </c>
      <c r="G208" s="39" t="s">
        <v>118</v>
      </c>
      <c r="H208" s="39">
        <v>1999</v>
      </c>
      <c r="I208" s="39">
        <v>2000</v>
      </c>
      <c r="J208" s="39">
        <v>1</v>
      </c>
      <c r="K208" s="41" t="s">
        <v>250</v>
      </c>
      <c r="L208" s="41">
        <f>+((8-4)/8)*100</f>
        <v>50</v>
      </c>
      <c r="M208" s="39" t="s">
        <v>82</v>
      </c>
      <c r="N208" s="39" t="s">
        <v>115</v>
      </c>
      <c r="O208" s="42">
        <v>3</v>
      </c>
      <c r="P208" s="39" t="s">
        <v>250</v>
      </c>
      <c r="Q208" s="43">
        <v>2</v>
      </c>
      <c r="R208" s="4"/>
      <c r="S208" s="4"/>
      <c r="T208" s="4"/>
      <c r="U208" s="4"/>
      <c r="V208" s="4"/>
      <c r="W208" s="4"/>
      <c r="X208" s="4"/>
      <c r="Y208" s="4"/>
      <c r="Z208" s="4"/>
      <c r="AA208" s="4"/>
      <c r="AB208" s="4"/>
      <c r="AC208" s="4"/>
      <c r="AD208" s="4"/>
      <c r="AE208" s="4"/>
      <c r="AF208" s="4"/>
      <c r="AG208" s="4"/>
      <c r="AH208" s="4"/>
      <c r="AI208" s="4"/>
      <c r="AJ208" s="4"/>
      <c r="AK208" s="4"/>
      <c r="AL208" s="4"/>
      <c r="AM208" s="4"/>
      <c r="AN208" s="4"/>
      <c r="AO208" s="4"/>
      <c r="AP208" s="4"/>
      <c r="AQ208" s="4"/>
      <c r="AR208" s="4"/>
      <c r="AS208" s="4"/>
      <c r="AT208" s="4"/>
      <c r="AU208" s="4"/>
      <c r="AV208" s="4"/>
      <c r="AW208" s="4"/>
      <c r="AX208" s="4"/>
      <c r="AY208" s="4"/>
      <c r="AZ208" s="4"/>
      <c r="BA208" s="4"/>
      <c r="BB208" s="4"/>
      <c r="BC208" s="4"/>
      <c r="BD208" s="4"/>
      <c r="BE208" s="4"/>
      <c r="BF208" s="4"/>
      <c r="BG208" s="4"/>
      <c r="BH208" s="4"/>
      <c r="BI208" s="4"/>
      <c r="BJ208" s="4"/>
      <c r="BK208" s="4"/>
      <c r="BL208" s="4"/>
      <c r="BM208" s="4"/>
      <c r="BN208" s="4"/>
      <c r="BO208" s="4"/>
      <c r="BP208" s="4"/>
      <c r="BQ208" s="4"/>
      <c r="BR208" s="4"/>
      <c r="BS208" s="4"/>
      <c r="BT208" s="4"/>
      <c r="BU208" s="4"/>
      <c r="BV208" s="4"/>
      <c r="BW208" s="4"/>
      <c r="BX208" s="4"/>
      <c r="BY208" s="4"/>
      <c r="BZ208" s="4"/>
      <c r="CA208" s="4"/>
      <c r="CB208" s="4"/>
      <c r="CC208" s="4"/>
      <c r="CD208" s="4"/>
      <c r="CE208" s="4"/>
      <c r="CF208" s="4"/>
      <c r="CG208" s="4"/>
      <c r="CH208" s="4"/>
      <c r="CI208" s="4"/>
      <c r="CJ208" s="4"/>
      <c r="CK208" s="4"/>
      <c r="CL208" s="4"/>
      <c r="CM208" s="4"/>
      <c r="CN208" s="4"/>
      <c r="CO208" s="4"/>
      <c r="CP208" s="4"/>
      <c r="CQ208" s="4"/>
      <c r="CR208" s="4"/>
      <c r="CS208" s="4"/>
      <c r="CT208" s="4"/>
      <c r="CU208" s="4"/>
      <c r="CV208" s="4"/>
      <c r="CW208" s="4"/>
      <c r="CX208" s="4"/>
      <c r="CY208" s="4"/>
      <c r="CZ208" s="4"/>
      <c r="DA208" s="4"/>
      <c r="DB208" s="4"/>
      <c r="DC208" s="4"/>
    </row>
    <row r="209" spans="1:107" s="39" customFormat="1" x14ac:dyDescent="0.35">
      <c r="A209" s="39">
        <v>2002</v>
      </c>
      <c r="B209" s="40">
        <v>2</v>
      </c>
      <c r="C209" s="39" t="s">
        <v>22</v>
      </c>
      <c r="D209" s="39" t="s">
        <v>99</v>
      </c>
      <c r="E209" s="41">
        <v>2</v>
      </c>
      <c r="F209" s="39" t="s">
        <v>95</v>
      </c>
      <c r="G209" s="39" t="s">
        <v>96</v>
      </c>
      <c r="H209" s="39">
        <v>1999</v>
      </c>
      <c r="I209" s="39">
        <v>2000</v>
      </c>
      <c r="J209" s="39">
        <v>2</v>
      </c>
      <c r="K209" s="39" t="s">
        <v>250</v>
      </c>
      <c r="L209" s="41">
        <v>0</v>
      </c>
      <c r="M209" s="39" t="s">
        <v>97</v>
      </c>
      <c r="N209" s="39" t="s">
        <v>101</v>
      </c>
      <c r="O209" s="42">
        <v>1</v>
      </c>
      <c r="P209" s="39" t="s">
        <v>250</v>
      </c>
      <c r="Q209" s="43" t="s">
        <v>250</v>
      </c>
      <c r="R209" s="4"/>
      <c r="S209" s="4"/>
      <c r="T209" s="4"/>
      <c r="U209" s="4"/>
      <c r="V209" s="4"/>
      <c r="W209" s="4"/>
      <c r="X209" s="4"/>
      <c r="Y209" s="4"/>
      <c r="Z209" s="4"/>
      <c r="AA209" s="4"/>
      <c r="AB209" s="4"/>
      <c r="AC209" s="4"/>
      <c r="AD209" s="4"/>
      <c r="AE209" s="4"/>
      <c r="AF209" s="4"/>
      <c r="AG209" s="4"/>
      <c r="AH209" s="4"/>
      <c r="AI209" s="4"/>
      <c r="AJ209" s="4"/>
      <c r="AK209" s="4"/>
      <c r="AL209" s="4"/>
      <c r="AM209" s="4"/>
      <c r="AN209" s="4"/>
      <c r="AO209" s="4"/>
      <c r="AP209" s="4"/>
      <c r="AQ209" s="4"/>
      <c r="AR209" s="4"/>
      <c r="AS209" s="4"/>
      <c r="AT209" s="4"/>
      <c r="AU209" s="4"/>
      <c r="AV209" s="4"/>
      <c r="AW209" s="4"/>
      <c r="AX209" s="4"/>
      <c r="AY209" s="4"/>
      <c r="AZ209" s="4"/>
      <c r="BA209" s="4"/>
      <c r="BB209" s="4"/>
      <c r="BC209" s="4"/>
      <c r="BD209" s="4"/>
      <c r="BE209" s="4"/>
      <c r="BF209" s="4"/>
      <c r="BG209" s="4"/>
      <c r="BH209" s="4"/>
      <c r="BI209" s="4"/>
      <c r="BJ209" s="4"/>
      <c r="BK209" s="4"/>
      <c r="BL209" s="4"/>
      <c r="BM209" s="4"/>
      <c r="BN209" s="4"/>
      <c r="BO209" s="4"/>
      <c r="BP209" s="4"/>
      <c r="BQ209" s="4"/>
      <c r="BR209" s="4"/>
      <c r="BS209" s="4"/>
      <c r="BT209" s="4"/>
      <c r="BU209" s="4"/>
      <c r="BV209" s="4"/>
      <c r="BW209" s="4"/>
      <c r="BX209" s="4"/>
      <c r="BY209" s="4"/>
      <c r="BZ209" s="4"/>
      <c r="CA209" s="4"/>
      <c r="CB209" s="4"/>
      <c r="CC209" s="4"/>
      <c r="CD209" s="4"/>
      <c r="CE209" s="4"/>
      <c r="CF209" s="4"/>
      <c r="CG209" s="4"/>
      <c r="CH209" s="4"/>
      <c r="CI209" s="4"/>
      <c r="CJ209" s="4"/>
      <c r="CK209" s="4"/>
      <c r="CL209" s="4"/>
      <c r="CM209" s="4"/>
      <c r="CN209" s="4"/>
      <c r="CO209" s="4"/>
      <c r="CP209" s="4"/>
      <c r="CQ209" s="4"/>
      <c r="CR209" s="4"/>
      <c r="CS209" s="4"/>
      <c r="CT209" s="4"/>
      <c r="CU209" s="4"/>
      <c r="CV209" s="4"/>
      <c r="CW209" s="4"/>
      <c r="CX209" s="4"/>
      <c r="CY209" s="4"/>
      <c r="CZ209" s="4"/>
      <c r="DA209" s="4"/>
      <c r="DB209" s="4"/>
      <c r="DC209" s="4"/>
    </row>
    <row r="210" spans="1:107" s="39" customFormat="1" x14ac:dyDescent="0.35">
      <c r="A210" s="39">
        <v>2002</v>
      </c>
      <c r="B210" s="40">
        <v>2</v>
      </c>
      <c r="C210" s="39" t="s">
        <v>22</v>
      </c>
      <c r="D210" s="39" t="s">
        <v>99</v>
      </c>
      <c r="E210" s="41">
        <v>2</v>
      </c>
      <c r="F210" s="39" t="s">
        <v>95</v>
      </c>
      <c r="G210" s="39" t="s">
        <v>96</v>
      </c>
      <c r="H210" s="39">
        <v>1999</v>
      </c>
      <c r="I210" s="39">
        <v>2000</v>
      </c>
      <c r="J210" s="39">
        <v>2</v>
      </c>
      <c r="K210" s="39" t="s">
        <v>250</v>
      </c>
      <c r="L210" s="41">
        <v>13.33</v>
      </c>
      <c r="M210" s="39" t="s">
        <v>97</v>
      </c>
      <c r="N210" s="39" t="s">
        <v>102</v>
      </c>
      <c r="O210" s="42">
        <v>2</v>
      </c>
      <c r="P210" s="39" t="s">
        <v>250</v>
      </c>
      <c r="Q210" s="43" t="s">
        <v>250</v>
      </c>
      <c r="R210" s="4"/>
      <c r="S210" s="4"/>
      <c r="T210" s="4"/>
      <c r="U210" s="4"/>
      <c r="V210" s="4"/>
      <c r="W210" s="4"/>
      <c r="X210" s="4"/>
      <c r="Y210" s="4"/>
      <c r="Z210" s="4"/>
      <c r="AA210" s="4"/>
      <c r="AB210" s="4"/>
      <c r="AC210" s="4"/>
      <c r="AD210" s="4"/>
      <c r="AE210" s="4"/>
      <c r="AF210" s="4"/>
      <c r="AG210" s="4"/>
      <c r="AH210" s="4"/>
      <c r="AI210" s="4"/>
      <c r="AJ210" s="4"/>
      <c r="AK210" s="4"/>
      <c r="AL210" s="4"/>
      <c r="AM210" s="4"/>
      <c r="AN210" s="4"/>
      <c r="AO210" s="4"/>
      <c r="AP210" s="4"/>
      <c r="AQ210" s="4"/>
      <c r="AR210" s="4"/>
      <c r="AS210" s="4"/>
      <c r="AT210" s="4"/>
      <c r="AU210" s="4"/>
      <c r="AV210" s="4"/>
      <c r="AW210" s="4"/>
      <c r="AX210" s="4"/>
      <c r="AY210" s="4"/>
      <c r="AZ210" s="4"/>
      <c r="BA210" s="4"/>
      <c r="BB210" s="4"/>
      <c r="BC210" s="4"/>
      <c r="BD210" s="4"/>
      <c r="BE210" s="4"/>
      <c r="BF210" s="4"/>
      <c r="BG210" s="4"/>
      <c r="BH210" s="4"/>
      <c r="BI210" s="4"/>
      <c r="BJ210" s="4"/>
      <c r="BK210" s="4"/>
      <c r="BL210" s="4"/>
      <c r="BM210" s="4"/>
      <c r="BN210" s="4"/>
      <c r="BO210" s="4"/>
      <c r="BP210" s="4"/>
      <c r="BQ210" s="4"/>
      <c r="BR210" s="4"/>
      <c r="BS210" s="4"/>
      <c r="BT210" s="4"/>
      <c r="BU210" s="4"/>
      <c r="BV210" s="4"/>
      <c r="BW210" s="4"/>
      <c r="BX210" s="4"/>
      <c r="BY210" s="4"/>
      <c r="BZ210" s="4"/>
      <c r="CA210" s="4"/>
      <c r="CB210" s="4"/>
      <c r="CC210" s="4"/>
      <c r="CD210" s="4"/>
      <c r="CE210" s="4"/>
      <c r="CF210" s="4"/>
      <c r="CG210" s="4"/>
      <c r="CH210" s="4"/>
      <c r="CI210" s="4"/>
      <c r="CJ210" s="4"/>
      <c r="CK210" s="4"/>
      <c r="CL210" s="4"/>
      <c r="CM210" s="4"/>
      <c r="CN210" s="4"/>
      <c r="CO210" s="4"/>
      <c r="CP210" s="4"/>
      <c r="CQ210" s="4"/>
      <c r="CR210" s="4"/>
      <c r="CS210" s="4"/>
      <c r="CT210" s="4"/>
      <c r="CU210" s="4"/>
      <c r="CV210" s="4"/>
      <c r="CW210" s="4"/>
      <c r="CX210" s="4"/>
      <c r="CY210" s="4"/>
      <c r="CZ210" s="4"/>
      <c r="DA210" s="4"/>
      <c r="DB210" s="4"/>
      <c r="DC210" s="4"/>
    </row>
    <row r="211" spans="1:107" s="39" customFormat="1" x14ac:dyDescent="0.35">
      <c r="A211" s="39">
        <v>2002</v>
      </c>
      <c r="B211" s="40">
        <v>2</v>
      </c>
      <c r="C211" s="39" t="s">
        <v>22</v>
      </c>
      <c r="D211" s="39" t="s">
        <v>99</v>
      </c>
      <c r="E211" s="41">
        <v>2</v>
      </c>
      <c r="F211" s="39" t="s">
        <v>95</v>
      </c>
      <c r="G211" s="39" t="s">
        <v>96</v>
      </c>
      <c r="H211" s="39">
        <v>1999</v>
      </c>
      <c r="I211" s="39">
        <v>2000</v>
      </c>
      <c r="J211" s="39">
        <v>2</v>
      </c>
      <c r="K211" s="39" t="s">
        <v>250</v>
      </c>
      <c r="L211" s="41">
        <v>9.09</v>
      </c>
      <c r="M211" s="39" t="s">
        <v>97</v>
      </c>
      <c r="N211" s="39" t="s">
        <v>103</v>
      </c>
      <c r="O211" s="42">
        <v>3</v>
      </c>
      <c r="P211" s="39" t="s">
        <v>250</v>
      </c>
      <c r="Q211" s="43" t="s">
        <v>250</v>
      </c>
      <c r="R211" s="4"/>
      <c r="S211" s="4"/>
      <c r="T211" s="4"/>
      <c r="U211" s="4"/>
      <c r="V211" s="4"/>
      <c r="W211" s="4"/>
      <c r="X211" s="4"/>
      <c r="Y211" s="4"/>
      <c r="Z211" s="4"/>
      <c r="AA211" s="4"/>
      <c r="AB211" s="4"/>
      <c r="AC211" s="4"/>
      <c r="AD211" s="4"/>
      <c r="AE211" s="4"/>
      <c r="AF211" s="4"/>
      <c r="AG211" s="4"/>
      <c r="AH211" s="4"/>
      <c r="AI211" s="4"/>
      <c r="AJ211" s="4"/>
      <c r="AK211" s="4"/>
      <c r="AL211" s="4"/>
      <c r="AM211" s="4"/>
      <c r="AN211" s="4"/>
      <c r="AO211" s="4"/>
      <c r="AP211" s="4"/>
      <c r="AQ211" s="4"/>
      <c r="AR211" s="4"/>
      <c r="AS211" s="4"/>
      <c r="AT211" s="4"/>
      <c r="AU211" s="4"/>
      <c r="AV211" s="4"/>
      <c r="AW211" s="4"/>
      <c r="AX211" s="4"/>
      <c r="AY211" s="4"/>
      <c r="AZ211" s="4"/>
      <c r="BA211" s="4"/>
      <c r="BB211" s="4"/>
      <c r="BC211" s="4"/>
      <c r="BD211" s="4"/>
      <c r="BE211" s="4"/>
      <c r="BF211" s="4"/>
      <c r="BG211" s="4"/>
      <c r="BH211" s="4"/>
      <c r="BI211" s="4"/>
      <c r="BJ211" s="4"/>
      <c r="BK211" s="4"/>
      <c r="BL211" s="4"/>
      <c r="BM211" s="4"/>
      <c r="BN211" s="4"/>
      <c r="BO211" s="4"/>
      <c r="BP211" s="4"/>
      <c r="BQ211" s="4"/>
      <c r="BR211" s="4"/>
      <c r="BS211" s="4"/>
      <c r="BT211" s="4"/>
      <c r="BU211" s="4"/>
      <c r="BV211" s="4"/>
      <c r="BW211" s="4"/>
      <c r="BX211" s="4"/>
      <c r="BY211" s="4"/>
      <c r="BZ211" s="4"/>
      <c r="CA211" s="4"/>
      <c r="CB211" s="4"/>
      <c r="CC211" s="4"/>
      <c r="CD211" s="4"/>
      <c r="CE211" s="4"/>
      <c r="CF211" s="4"/>
      <c r="CG211" s="4"/>
      <c r="CH211" s="4"/>
      <c r="CI211" s="4"/>
      <c r="CJ211" s="4"/>
      <c r="CK211" s="4"/>
      <c r="CL211" s="4"/>
      <c r="CM211" s="4"/>
      <c r="CN211" s="4"/>
      <c r="CO211" s="4"/>
      <c r="CP211" s="4"/>
      <c r="CQ211" s="4"/>
      <c r="CR211" s="4"/>
      <c r="CS211" s="4"/>
      <c r="CT211" s="4"/>
      <c r="CU211" s="4"/>
      <c r="CV211" s="4"/>
      <c r="CW211" s="4"/>
      <c r="CX211" s="4"/>
      <c r="CY211" s="4"/>
      <c r="CZ211" s="4"/>
      <c r="DA211" s="4"/>
      <c r="DB211" s="4"/>
      <c r="DC211" s="4"/>
    </row>
    <row r="212" spans="1:107" s="39" customFormat="1" x14ac:dyDescent="0.35">
      <c r="A212" s="39">
        <v>2006</v>
      </c>
      <c r="B212" s="40">
        <v>2</v>
      </c>
      <c r="C212" s="39" t="s">
        <v>31</v>
      </c>
      <c r="D212" s="39" t="s">
        <v>99</v>
      </c>
      <c r="E212" s="41">
        <v>2</v>
      </c>
      <c r="F212" s="39" t="s">
        <v>356</v>
      </c>
      <c r="G212" s="39" t="s">
        <v>146</v>
      </c>
      <c r="H212" s="39">
        <v>2002</v>
      </c>
      <c r="I212" s="39">
        <v>2003</v>
      </c>
      <c r="J212" s="39">
        <v>1</v>
      </c>
      <c r="K212" s="41" t="s">
        <v>250</v>
      </c>
      <c r="L212" s="41">
        <f>((7-6)/7)*100</f>
        <v>14.285714285714285</v>
      </c>
      <c r="M212" s="39" t="s">
        <v>147</v>
      </c>
      <c r="N212" s="39" t="s">
        <v>144</v>
      </c>
      <c r="O212" s="42">
        <v>1</v>
      </c>
      <c r="P212" s="39" t="s">
        <v>250</v>
      </c>
      <c r="Q212" s="43">
        <v>1</v>
      </c>
      <c r="R212" s="4"/>
      <c r="S212" s="4"/>
      <c r="T212" s="4"/>
      <c r="U212" s="4"/>
      <c r="V212" s="4"/>
      <c r="W212" s="4"/>
      <c r="X212" s="4"/>
      <c r="Y212" s="4"/>
      <c r="Z212" s="4"/>
      <c r="AA212" s="4"/>
      <c r="AB212" s="4"/>
      <c r="AC212" s="4"/>
      <c r="AD212" s="4"/>
      <c r="AE212" s="4"/>
      <c r="AF212" s="4"/>
      <c r="AG212" s="4"/>
      <c r="AH212" s="4"/>
      <c r="AI212" s="4"/>
      <c r="AJ212" s="4"/>
      <c r="AK212" s="4"/>
      <c r="AL212" s="4"/>
      <c r="AM212" s="4"/>
      <c r="AN212" s="4"/>
      <c r="AO212" s="4"/>
      <c r="AP212" s="4"/>
      <c r="AQ212" s="4"/>
      <c r="AR212" s="4"/>
      <c r="AS212" s="4"/>
      <c r="AT212" s="4"/>
      <c r="AU212" s="4"/>
      <c r="AV212" s="4"/>
      <c r="AW212" s="4"/>
      <c r="AX212" s="4"/>
      <c r="AY212" s="4"/>
      <c r="AZ212" s="4"/>
      <c r="BA212" s="4"/>
      <c r="BB212" s="4"/>
      <c r="BC212" s="4"/>
      <c r="BD212" s="4"/>
      <c r="BE212" s="4"/>
      <c r="BF212" s="4"/>
      <c r="BG212" s="4"/>
      <c r="BH212" s="4"/>
      <c r="BI212" s="4"/>
      <c r="BJ212" s="4"/>
      <c r="BK212" s="4"/>
      <c r="BL212" s="4"/>
      <c r="BM212" s="4"/>
      <c r="BN212" s="4"/>
      <c r="BO212" s="4"/>
      <c r="BP212" s="4"/>
      <c r="BQ212" s="4"/>
      <c r="BR212" s="4"/>
      <c r="BS212" s="4"/>
      <c r="BT212" s="4"/>
      <c r="BU212" s="4"/>
      <c r="BV212" s="4"/>
      <c r="BW212" s="4"/>
      <c r="BX212" s="4"/>
      <c r="BY212" s="4"/>
      <c r="BZ212" s="4"/>
      <c r="CA212" s="4"/>
      <c r="CB212" s="4"/>
      <c r="CC212" s="4"/>
      <c r="CD212" s="4"/>
      <c r="CE212" s="4"/>
      <c r="CF212" s="4"/>
      <c r="CG212" s="4"/>
      <c r="CH212" s="4"/>
      <c r="CI212" s="4"/>
      <c r="CJ212" s="4"/>
      <c r="CK212" s="4"/>
      <c r="CL212" s="4"/>
      <c r="CM212" s="4"/>
      <c r="CN212" s="4"/>
      <c r="CO212" s="4"/>
      <c r="CP212" s="4"/>
      <c r="CQ212" s="4"/>
      <c r="CR212" s="4"/>
      <c r="CS212" s="4"/>
      <c r="CT212" s="4"/>
      <c r="CU212" s="4"/>
      <c r="CV212" s="4"/>
      <c r="CW212" s="4"/>
      <c r="CX212" s="4"/>
      <c r="CY212" s="4"/>
      <c r="CZ212" s="4"/>
      <c r="DA212" s="4"/>
      <c r="DB212" s="4"/>
      <c r="DC212" s="4"/>
    </row>
    <row r="213" spans="1:107" s="39" customFormat="1" x14ac:dyDescent="0.35">
      <c r="A213" s="39">
        <v>2006</v>
      </c>
      <c r="B213" s="40">
        <v>2</v>
      </c>
      <c r="C213" s="39" t="s">
        <v>31</v>
      </c>
      <c r="D213" s="39" t="s">
        <v>99</v>
      </c>
      <c r="E213" s="41">
        <v>2</v>
      </c>
      <c r="F213" s="39" t="s">
        <v>356</v>
      </c>
      <c r="G213" s="39" t="s">
        <v>146</v>
      </c>
      <c r="H213" s="39">
        <v>2002</v>
      </c>
      <c r="I213" s="39">
        <v>2003</v>
      </c>
      <c r="J213" s="39">
        <v>1</v>
      </c>
      <c r="K213" s="41">
        <v>91.79</v>
      </c>
      <c r="L213" s="41">
        <v>0</v>
      </c>
      <c r="M213" s="39" t="s">
        <v>147</v>
      </c>
      <c r="N213" s="39" t="s">
        <v>144</v>
      </c>
      <c r="O213" s="42">
        <v>1</v>
      </c>
      <c r="P213" s="39" t="s">
        <v>250</v>
      </c>
      <c r="Q213" s="43">
        <v>3</v>
      </c>
      <c r="R213" s="4"/>
      <c r="S213" s="4"/>
      <c r="T213" s="4"/>
      <c r="U213" s="4"/>
      <c r="V213" s="4"/>
      <c r="W213" s="4"/>
      <c r="X213" s="4"/>
      <c r="Y213" s="4"/>
      <c r="Z213" s="4"/>
      <c r="AA213" s="4"/>
      <c r="AB213" s="4"/>
      <c r="AC213" s="4"/>
      <c r="AD213" s="4"/>
      <c r="AE213" s="4"/>
      <c r="AF213" s="4"/>
      <c r="AG213" s="4"/>
      <c r="AH213" s="4"/>
      <c r="AI213" s="4"/>
      <c r="AJ213" s="4"/>
      <c r="AK213" s="4"/>
      <c r="AL213" s="4"/>
      <c r="AM213" s="4"/>
      <c r="AN213" s="4"/>
      <c r="AO213" s="4"/>
      <c r="AP213" s="4"/>
      <c r="AQ213" s="4"/>
      <c r="AR213" s="4"/>
      <c r="AS213" s="4"/>
      <c r="AT213" s="4"/>
      <c r="AU213" s="4"/>
      <c r="AV213" s="4"/>
      <c r="AW213" s="4"/>
      <c r="AX213" s="4"/>
      <c r="AY213" s="4"/>
      <c r="AZ213" s="4"/>
      <c r="BA213" s="4"/>
      <c r="BB213" s="4"/>
      <c r="BC213" s="4"/>
      <c r="BD213" s="4"/>
      <c r="BE213" s="4"/>
      <c r="BF213" s="4"/>
      <c r="BG213" s="4"/>
      <c r="BH213" s="4"/>
      <c r="BI213" s="4"/>
      <c r="BJ213" s="4"/>
      <c r="BK213" s="4"/>
      <c r="BL213" s="4"/>
      <c r="BM213" s="4"/>
      <c r="BN213" s="4"/>
      <c r="BO213" s="4"/>
      <c r="BP213" s="4"/>
      <c r="BQ213" s="4"/>
      <c r="BR213" s="4"/>
      <c r="BS213" s="4"/>
      <c r="BT213" s="4"/>
      <c r="BU213" s="4"/>
      <c r="BV213" s="4"/>
      <c r="BW213" s="4"/>
      <c r="BX213" s="4"/>
      <c r="BY213" s="4"/>
      <c r="BZ213" s="4"/>
      <c r="CA213" s="4"/>
      <c r="CB213" s="4"/>
      <c r="CC213" s="4"/>
      <c r="CD213" s="4"/>
      <c r="CE213" s="4"/>
      <c r="CF213" s="4"/>
      <c r="CG213" s="4"/>
      <c r="CH213" s="4"/>
      <c r="CI213" s="4"/>
      <c r="CJ213" s="4"/>
      <c r="CK213" s="4"/>
      <c r="CL213" s="4"/>
      <c r="CM213" s="4"/>
      <c r="CN213" s="4"/>
      <c r="CO213" s="4"/>
      <c r="CP213" s="4"/>
      <c r="CQ213" s="4"/>
      <c r="CR213" s="4"/>
      <c r="CS213" s="4"/>
      <c r="CT213" s="4"/>
      <c r="CU213" s="4"/>
      <c r="CV213" s="4"/>
      <c r="CW213" s="4"/>
      <c r="CX213" s="4"/>
      <c r="CY213" s="4"/>
      <c r="CZ213" s="4"/>
      <c r="DA213" s="4"/>
      <c r="DB213" s="4"/>
      <c r="DC213" s="4"/>
    </row>
    <row r="214" spans="1:107" s="39" customFormat="1" x14ac:dyDescent="0.35">
      <c r="A214" s="39">
        <v>2009</v>
      </c>
      <c r="B214" s="40">
        <v>2</v>
      </c>
      <c r="C214" s="39" t="s">
        <v>38</v>
      </c>
      <c r="D214" s="39" t="s">
        <v>99</v>
      </c>
      <c r="E214" s="41">
        <v>1</v>
      </c>
      <c r="F214" s="39" t="s">
        <v>6</v>
      </c>
      <c r="G214" s="39" t="s">
        <v>6</v>
      </c>
      <c r="H214" s="39">
        <v>2007</v>
      </c>
      <c r="I214" s="39">
        <v>2007</v>
      </c>
      <c r="J214" s="39">
        <v>1</v>
      </c>
      <c r="K214" s="39" t="s">
        <v>250</v>
      </c>
      <c r="L214" s="41">
        <v>78.569999999999993</v>
      </c>
      <c r="M214" s="39" t="s">
        <v>60</v>
      </c>
      <c r="N214" s="39" t="s">
        <v>161</v>
      </c>
      <c r="O214" s="42">
        <v>5</v>
      </c>
      <c r="P214" s="39" t="s">
        <v>250</v>
      </c>
      <c r="Q214" s="43">
        <v>4</v>
      </c>
      <c r="R214" s="4"/>
      <c r="S214" s="4"/>
      <c r="T214" s="4"/>
      <c r="U214" s="4"/>
      <c r="V214" s="4"/>
      <c r="W214" s="4"/>
      <c r="X214" s="4"/>
      <c r="Y214" s="4"/>
      <c r="Z214" s="4"/>
      <c r="AA214" s="4"/>
      <c r="AB214" s="4"/>
      <c r="AC214" s="4"/>
      <c r="AD214" s="4"/>
      <c r="AE214" s="4"/>
      <c r="AF214" s="4"/>
      <c r="AG214" s="4"/>
      <c r="AH214" s="4"/>
      <c r="AI214" s="4"/>
      <c r="AJ214" s="4"/>
      <c r="AK214" s="4"/>
      <c r="AL214" s="4"/>
      <c r="AM214" s="4"/>
      <c r="AN214" s="4"/>
      <c r="AO214" s="4"/>
      <c r="AP214" s="4"/>
      <c r="AQ214" s="4"/>
      <c r="AR214" s="4"/>
      <c r="AS214" s="4"/>
      <c r="AT214" s="4"/>
      <c r="AU214" s="4"/>
      <c r="AV214" s="4"/>
      <c r="AW214" s="4"/>
      <c r="AX214" s="4"/>
      <c r="AY214" s="4"/>
      <c r="AZ214" s="4"/>
      <c r="BA214" s="4"/>
      <c r="BB214" s="4"/>
      <c r="BC214" s="4"/>
      <c r="BD214" s="4"/>
      <c r="BE214" s="4"/>
      <c r="BF214" s="4"/>
      <c r="BG214" s="4"/>
      <c r="BH214" s="4"/>
      <c r="BI214" s="4"/>
      <c r="BJ214" s="4"/>
      <c r="BK214" s="4"/>
      <c r="BL214" s="4"/>
      <c r="BM214" s="4"/>
      <c r="BN214" s="4"/>
      <c r="BO214" s="4"/>
      <c r="BP214" s="4"/>
      <c r="BQ214" s="4"/>
      <c r="BR214" s="4"/>
      <c r="BS214" s="4"/>
      <c r="BT214" s="4"/>
      <c r="BU214" s="4"/>
      <c r="BV214" s="4"/>
      <c r="BW214" s="4"/>
      <c r="BX214" s="4"/>
      <c r="BY214" s="4"/>
      <c r="BZ214" s="4"/>
      <c r="CA214" s="4"/>
      <c r="CB214" s="4"/>
      <c r="CC214" s="4"/>
      <c r="CD214" s="4"/>
      <c r="CE214" s="4"/>
      <c r="CF214" s="4"/>
      <c r="CG214" s="4"/>
      <c r="CH214" s="4"/>
      <c r="CI214" s="4"/>
      <c r="CJ214" s="4"/>
      <c r="CK214" s="4"/>
      <c r="CL214" s="4"/>
      <c r="CM214" s="4"/>
      <c r="CN214" s="4"/>
      <c r="CO214" s="4"/>
      <c r="CP214" s="4"/>
      <c r="CQ214" s="4"/>
      <c r="CR214" s="4"/>
      <c r="CS214" s="4"/>
      <c r="CT214" s="4"/>
      <c r="CU214" s="4"/>
      <c r="CV214" s="4"/>
      <c r="CW214" s="4"/>
      <c r="CX214" s="4"/>
      <c r="CY214" s="4"/>
      <c r="CZ214" s="4"/>
      <c r="DA214" s="4"/>
      <c r="DB214" s="4"/>
      <c r="DC214" s="4"/>
    </row>
    <row r="215" spans="1:107" s="39" customFormat="1" x14ac:dyDescent="0.35">
      <c r="A215" s="39">
        <v>2012</v>
      </c>
      <c r="B215" s="40">
        <v>2</v>
      </c>
      <c r="C215" s="39" t="s">
        <v>169</v>
      </c>
      <c r="D215" s="39" t="s">
        <v>99</v>
      </c>
      <c r="E215" s="41">
        <v>2</v>
      </c>
      <c r="F215" s="39" t="s">
        <v>108</v>
      </c>
      <c r="G215" s="39" t="s">
        <v>170</v>
      </c>
      <c r="H215" s="39">
        <v>2006</v>
      </c>
      <c r="I215" s="39">
        <v>2011</v>
      </c>
      <c r="J215" s="39">
        <v>5</v>
      </c>
      <c r="K215" s="41">
        <v>0</v>
      </c>
      <c r="L215" s="39" t="s">
        <v>250</v>
      </c>
      <c r="M215" s="39" t="s">
        <v>64</v>
      </c>
      <c r="N215" s="39" t="s">
        <v>110</v>
      </c>
      <c r="O215" s="42" t="s">
        <v>110</v>
      </c>
      <c r="P215" s="39" t="s">
        <v>110</v>
      </c>
      <c r="Q215" s="43">
        <v>2</v>
      </c>
      <c r="R215" s="4"/>
      <c r="S215" s="4"/>
      <c r="T215" s="4"/>
      <c r="U215" s="4"/>
      <c r="V215" s="4"/>
      <c r="W215" s="4"/>
      <c r="X215" s="4"/>
      <c r="Y215" s="4"/>
      <c r="Z215" s="4"/>
      <c r="AA215" s="4"/>
      <c r="AB215" s="4"/>
      <c r="AC215" s="4"/>
      <c r="AD215" s="4"/>
      <c r="AE215" s="4"/>
      <c r="AF215" s="4"/>
      <c r="AG215" s="4"/>
      <c r="AH215" s="4"/>
      <c r="AI215" s="4"/>
      <c r="AJ215" s="4"/>
      <c r="AK215" s="4"/>
      <c r="AL215" s="4"/>
      <c r="AM215" s="4"/>
      <c r="AN215" s="4"/>
      <c r="AO215" s="4"/>
      <c r="AP215" s="4"/>
      <c r="AQ215" s="4"/>
      <c r="AR215" s="4"/>
      <c r="AS215" s="4"/>
      <c r="AT215" s="4"/>
      <c r="AU215" s="4"/>
      <c r="AV215" s="4"/>
      <c r="AW215" s="4"/>
      <c r="AX215" s="4"/>
      <c r="AY215" s="4"/>
      <c r="AZ215" s="4"/>
      <c r="BA215" s="4"/>
      <c r="BB215" s="4"/>
      <c r="BC215" s="4"/>
      <c r="BD215" s="4"/>
      <c r="BE215" s="4"/>
      <c r="BF215" s="4"/>
      <c r="BG215" s="4"/>
      <c r="BH215" s="4"/>
      <c r="BI215" s="4"/>
      <c r="BJ215" s="4"/>
      <c r="BK215" s="4"/>
      <c r="BL215" s="4"/>
      <c r="BM215" s="4"/>
      <c r="BN215" s="4"/>
      <c r="BO215" s="4"/>
      <c r="BP215" s="4"/>
      <c r="BQ215" s="4"/>
      <c r="BR215" s="4"/>
      <c r="BS215" s="4"/>
      <c r="BT215" s="4"/>
      <c r="BU215" s="4"/>
      <c r="BV215" s="4"/>
      <c r="BW215" s="4"/>
      <c r="BX215" s="4"/>
      <c r="BY215" s="4"/>
      <c r="BZ215" s="4"/>
      <c r="CA215" s="4"/>
      <c r="CB215" s="4"/>
      <c r="CC215" s="4"/>
      <c r="CD215" s="4"/>
      <c r="CE215" s="4"/>
      <c r="CF215" s="4"/>
      <c r="CG215" s="4"/>
      <c r="CH215" s="4"/>
      <c r="CI215" s="4"/>
      <c r="CJ215" s="4"/>
      <c r="CK215" s="4"/>
      <c r="CL215" s="4"/>
      <c r="CM215" s="4"/>
      <c r="CN215" s="4"/>
      <c r="CO215" s="4"/>
      <c r="CP215" s="4"/>
      <c r="CQ215" s="4"/>
      <c r="CR215" s="4"/>
      <c r="CS215" s="4"/>
      <c r="CT215" s="4"/>
      <c r="CU215" s="4"/>
      <c r="CV215" s="4"/>
      <c r="CW215" s="4"/>
      <c r="CX215" s="4"/>
      <c r="CY215" s="4"/>
      <c r="CZ215" s="4"/>
      <c r="DA215" s="4"/>
      <c r="DB215" s="4"/>
      <c r="DC215" s="4"/>
    </row>
    <row r="216" spans="1:107" s="39" customFormat="1" x14ac:dyDescent="0.35">
      <c r="A216" s="39">
        <v>2002</v>
      </c>
      <c r="B216" s="40">
        <v>2</v>
      </c>
      <c r="C216" s="39" t="s">
        <v>22</v>
      </c>
      <c r="D216" s="39" t="s">
        <v>126</v>
      </c>
      <c r="E216" s="41">
        <v>2</v>
      </c>
      <c r="F216" s="39" t="s">
        <v>95</v>
      </c>
      <c r="G216" s="39" t="s">
        <v>96</v>
      </c>
      <c r="H216" s="39">
        <v>1999</v>
      </c>
      <c r="I216" s="39">
        <v>2000</v>
      </c>
      <c r="J216" s="39">
        <v>2</v>
      </c>
      <c r="K216" s="39" t="s">
        <v>250</v>
      </c>
      <c r="L216" s="41">
        <v>15</v>
      </c>
      <c r="M216" s="39" t="s">
        <v>97</v>
      </c>
      <c r="N216" s="39" t="s">
        <v>101</v>
      </c>
      <c r="O216" s="42">
        <v>2</v>
      </c>
      <c r="P216" s="39" t="s">
        <v>250</v>
      </c>
      <c r="Q216" s="43" t="s">
        <v>250</v>
      </c>
      <c r="R216" s="4"/>
      <c r="S216" s="4"/>
      <c r="T216" s="4"/>
      <c r="U216" s="4"/>
      <c r="V216" s="4"/>
      <c r="W216" s="4"/>
      <c r="X216" s="4"/>
      <c r="Y216" s="4"/>
      <c r="Z216" s="4"/>
      <c r="AA216" s="4"/>
      <c r="AB216" s="4"/>
      <c r="AC216" s="4"/>
      <c r="AD216" s="4"/>
      <c r="AE216" s="4"/>
      <c r="AF216" s="4"/>
      <c r="AG216" s="4"/>
      <c r="AH216" s="4"/>
      <c r="AI216" s="4"/>
      <c r="AJ216" s="4"/>
      <c r="AK216" s="4"/>
      <c r="AL216" s="4"/>
      <c r="AM216" s="4"/>
      <c r="AN216" s="4"/>
      <c r="AO216" s="4"/>
      <c r="AP216" s="4"/>
      <c r="AQ216" s="4"/>
      <c r="AR216" s="4"/>
      <c r="AS216" s="4"/>
      <c r="AT216" s="4"/>
      <c r="AU216" s="4"/>
      <c r="AV216" s="4"/>
      <c r="AW216" s="4"/>
      <c r="AX216" s="4"/>
      <c r="AY216" s="4"/>
      <c r="AZ216" s="4"/>
      <c r="BA216" s="4"/>
      <c r="BB216" s="4"/>
      <c r="BC216" s="4"/>
      <c r="BD216" s="4"/>
      <c r="BE216" s="4"/>
      <c r="BF216" s="4"/>
      <c r="BG216" s="4"/>
      <c r="BH216" s="4"/>
      <c r="BI216" s="4"/>
      <c r="BJ216" s="4"/>
      <c r="BK216" s="4"/>
      <c r="BL216" s="4"/>
      <c r="BM216" s="4"/>
      <c r="BN216" s="4"/>
      <c r="BO216" s="4"/>
      <c r="BP216" s="4"/>
      <c r="BQ216" s="4"/>
      <c r="BR216" s="4"/>
      <c r="BS216" s="4"/>
      <c r="BT216" s="4"/>
      <c r="BU216" s="4"/>
      <c r="BV216" s="4"/>
      <c r="BW216" s="4"/>
      <c r="BX216" s="4"/>
      <c r="BY216" s="4"/>
      <c r="BZ216" s="4"/>
      <c r="CA216" s="4"/>
      <c r="CB216" s="4"/>
      <c r="CC216" s="4"/>
      <c r="CD216" s="4"/>
      <c r="CE216" s="4"/>
      <c r="CF216" s="4"/>
      <c r="CG216" s="4"/>
      <c r="CH216" s="4"/>
      <c r="CI216" s="4"/>
      <c r="CJ216" s="4"/>
      <c r="CK216" s="4"/>
      <c r="CL216" s="4"/>
      <c r="CM216" s="4"/>
      <c r="CN216" s="4"/>
      <c r="CO216" s="4"/>
      <c r="CP216" s="4"/>
      <c r="CQ216" s="4"/>
      <c r="CR216" s="4"/>
      <c r="CS216" s="4"/>
      <c r="CT216" s="4"/>
      <c r="CU216" s="4"/>
      <c r="CV216" s="4"/>
      <c r="CW216" s="4"/>
      <c r="CX216" s="4"/>
      <c r="CY216" s="4"/>
      <c r="CZ216" s="4"/>
      <c r="DA216" s="4"/>
      <c r="DB216" s="4"/>
      <c r="DC216" s="4"/>
    </row>
    <row r="217" spans="1:107" s="39" customFormat="1" x14ac:dyDescent="0.35">
      <c r="A217" s="39">
        <v>2002</v>
      </c>
      <c r="B217" s="40">
        <v>2</v>
      </c>
      <c r="C217" s="39" t="s">
        <v>22</v>
      </c>
      <c r="D217" s="39" t="s">
        <v>126</v>
      </c>
      <c r="E217" s="41">
        <v>2</v>
      </c>
      <c r="F217" s="39" t="s">
        <v>95</v>
      </c>
      <c r="G217" s="39" t="s">
        <v>96</v>
      </c>
      <c r="H217" s="39">
        <v>1999</v>
      </c>
      <c r="I217" s="39">
        <v>2000</v>
      </c>
      <c r="J217" s="39">
        <v>2</v>
      </c>
      <c r="K217" s="39" t="s">
        <v>250</v>
      </c>
      <c r="L217" s="41">
        <v>26.67</v>
      </c>
      <c r="M217" s="39" t="s">
        <v>97</v>
      </c>
      <c r="N217" s="39" t="s">
        <v>102</v>
      </c>
      <c r="O217" s="42">
        <v>3</v>
      </c>
      <c r="P217" s="39" t="s">
        <v>250</v>
      </c>
      <c r="Q217" s="43" t="s">
        <v>250</v>
      </c>
      <c r="R217" s="4"/>
      <c r="S217" s="4"/>
      <c r="T217" s="4"/>
      <c r="U217" s="4"/>
      <c r="V217" s="4"/>
      <c r="W217" s="4"/>
      <c r="X217" s="4"/>
      <c r="Y217" s="4"/>
      <c r="Z217" s="4"/>
      <c r="AA217" s="4"/>
      <c r="AB217" s="4"/>
      <c r="AC217" s="4"/>
      <c r="AD217" s="4"/>
      <c r="AE217" s="4"/>
      <c r="AF217" s="4"/>
      <c r="AG217" s="4"/>
      <c r="AH217" s="4"/>
      <c r="AI217" s="4"/>
      <c r="AJ217" s="4"/>
      <c r="AK217" s="4"/>
      <c r="AL217" s="4"/>
      <c r="AM217" s="4"/>
      <c r="AN217" s="4"/>
      <c r="AO217" s="4"/>
      <c r="AP217" s="4"/>
      <c r="AQ217" s="4"/>
      <c r="AR217" s="4"/>
      <c r="AS217" s="4"/>
      <c r="AT217" s="4"/>
      <c r="AU217" s="4"/>
      <c r="AV217" s="4"/>
      <c r="AW217" s="4"/>
      <c r="AX217" s="4"/>
      <c r="AY217" s="4"/>
      <c r="AZ217" s="4"/>
      <c r="BA217" s="4"/>
      <c r="BB217" s="4"/>
      <c r="BC217" s="4"/>
      <c r="BD217" s="4"/>
      <c r="BE217" s="4"/>
      <c r="BF217" s="4"/>
      <c r="BG217" s="4"/>
      <c r="BH217" s="4"/>
      <c r="BI217" s="4"/>
      <c r="BJ217" s="4"/>
      <c r="BK217" s="4"/>
      <c r="BL217" s="4"/>
      <c r="BM217" s="4"/>
      <c r="BN217" s="4"/>
      <c r="BO217" s="4"/>
      <c r="BP217" s="4"/>
      <c r="BQ217" s="4"/>
      <c r="BR217" s="4"/>
      <c r="BS217" s="4"/>
      <c r="BT217" s="4"/>
      <c r="BU217" s="4"/>
      <c r="BV217" s="4"/>
      <c r="BW217" s="4"/>
      <c r="BX217" s="4"/>
      <c r="BY217" s="4"/>
      <c r="BZ217" s="4"/>
      <c r="CA217" s="4"/>
      <c r="CB217" s="4"/>
      <c r="CC217" s="4"/>
      <c r="CD217" s="4"/>
      <c r="CE217" s="4"/>
      <c r="CF217" s="4"/>
      <c r="CG217" s="4"/>
      <c r="CH217" s="4"/>
      <c r="CI217" s="4"/>
      <c r="CJ217" s="4"/>
      <c r="CK217" s="4"/>
      <c r="CL217" s="4"/>
      <c r="CM217" s="4"/>
      <c r="CN217" s="4"/>
      <c r="CO217" s="4"/>
      <c r="CP217" s="4"/>
      <c r="CQ217" s="4"/>
      <c r="CR217" s="4"/>
      <c r="CS217" s="4"/>
      <c r="CT217" s="4"/>
      <c r="CU217" s="4"/>
      <c r="CV217" s="4"/>
      <c r="CW217" s="4"/>
      <c r="CX217" s="4"/>
      <c r="CY217" s="4"/>
      <c r="CZ217" s="4"/>
      <c r="DA217" s="4"/>
      <c r="DB217" s="4"/>
      <c r="DC217" s="4"/>
    </row>
    <row r="218" spans="1:107" s="39" customFormat="1" x14ac:dyDescent="0.35">
      <c r="A218" s="39">
        <v>2002</v>
      </c>
      <c r="B218" s="40">
        <v>2</v>
      </c>
      <c r="C218" s="39" t="s">
        <v>22</v>
      </c>
      <c r="D218" s="39" t="s">
        <v>126</v>
      </c>
      <c r="E218" s="41">
        <v>1</v>
      </c>
      <c r="F218" s="39" t="s">
        <v>95</v>
      </c>
      <c r="G218" s="39" t="s">
        <v>96</v>
      </c>
      <c r="H218" s="39">
        <v>1999</v>
      </c>
      <c r="I218" s="39">
        <v>2000</v>
      </c>
      <c r="J218" s="39">
        <v>2</v>
      </c>
      <c r="K218" s="39" t="s">
        <v>250</v>
      </c>
      <c r="L218" s="41">
        <v>18.18</v>
      </c>
      <c r="M218" s="39" t="s">
        <v>97</v>
      </c>
      <c r="N218" s="39" t="s">
        <v>103</v>
      </c>
      <c r="O218" s="42">
        <v>4</v>
      </c>
      <c r="P218" s="39" t="s">
        <v>250</v>
      </c>
      <c r="Q218" s="43" t="s">
        <v>250</v>
      </c>
      <c r="R218" s="4"/>
      <c r="S218" s="4"/>
      <c r="T218" s="4"/>
      <c r="U218" s="4"/>
      <c r="V218" s="4"/>
      <c r="W218" s="4"/>
      <c r="X218" s="4"/>
      <c r="Y218" s="4"/>
      <c r="Z218" s="4"/>
      <c r="AA218" s="4"/>
      <c r="AB218" s="4"/>
      <c r="AC218" s="4"/>
      <c r="AD218" s="4"/>
      <c r="AE218" s="4"/>
      <c r="AF218" s="4"/>
      <c r="AG218" s="4"/>
      <c r="AH218" s="4"/>
      <c r="AI218" s="4"/>
      <c r="AJ218" s="4"/>
      <c r="AK218" s="4"/>
      <c r="AL218" s="4"/>
      <c r="AM218" s="4"/>
      <c r="AN218" s="4"/>
      <c r="AO218" s="4"/>
      <c r="AP218" s="4"/>
      <c r="AQ218" s="4"/>
      <c r="AR218" s="4"/>
      <c r="AS218" s="4"/>
      <c r="AT218" s="4"/>
      <c r="AU218" s="4"/>
      <c r="AV218" s="4"/>
      <c r="AW218" s="4"/>
      <c r="AX218" s="4"/>
      <c r="AY218" s="4"/>
      <c r="AZ218" s="4"/>
      <c r="BA218" s="4"/>
      <c r="BB218" s="4"/>
      <c r="BC218" s="4"/>
      <c r="BD218" s="4"/>
      <c r="BE218" s="4"/>
      <c r="BF218" s="4"/>
      <c r="BG218" s="4"/>
      <c r="BH218" s="4"/>
      <c r="BI218" s="4"/>
      <c r="BJ218" s="4"/>
      <c r="BK218" s="4"/>
      <c r="BL218" s="4"/>
      <c r="BM218" s="4"/>
      <c r="BN218" s="4"/>
      <c r="BO218" s="4"/>
      <c r="BP218" s="4"/>
      <c r="BQ218" s="4"/>
      <c r="BR218" s="4"/>
      <c r="BS218" s="4"/>
      <c r="BT218" s="4"/>
      <c r="BU218" s="4"/>
      <c r="BV218" s="4"/>
      <c r="BW218" s="4"/>
      <c r="BX218" s="4"/>
      <c r="BY218" s="4"/>
      <c r="BZ218" s="4"/>
      <c r="CA218" s="4"/>
      <c r="CB218" s="4"/>
      <c r="CC218" s="4"/>
      <c r="CD218" s="4"/>
      <c r="CE218" s="4"/>
      <c r="CF218" s="4"/>
      <c r="CG218" s="4"/>
      <c r="CH218" s="4"/>
      <c r="CI218" s="4"/>
      <c r="CJ218" s="4"/>
      <c r="CK218" s="4"/>
      <c r="CL218" s="4"/>
      <c r="CM218" s="4"/>
      <c r="CN218" s="4"/>
      <c r="CO218" s="4"/>
      <c r="CP218" s="4"/>
      <c r="CQ218" s="4"/>
      <c r="CR218" s="4"/>
      <c r="CS218" s="4"/>
      <c r="CT218" s="4"/>
      <c r="CU218" s="4"/>
      <c r="CV218" s="4"/>
      <c r="CW218" s="4"/>
      <c r="CX218" s="4"/>
      <c r="CY218" s="4"/>
      <c r="CZ218" s="4"/>
      <c r="DA218" s="4"/>
      <c r="DB218" s="4"/>
      <c r="DC218" s="4"/>
    </row>
    <row r="219" spans="1:107" x14ac:dyDescent="0.35">
      <c r="A219" s="4">
        <v>2012</v>
      </c>
      <c r="B219" s="10">
        <v>2</v>
      </c>
      <c r="C219" s="4" t="s">
        <v>40</v>
      </c>
      <c r="D219" s="4" t="s">
        <v>87</v>
      </c>
      <c r="E219" s="7">
        <v>2</v>
      </c>
      <c r="F219" s="4" t="s">
        <v>361</v>
      </c>
      <c r="G219" s="4" t="s">
        <v>72</v>
      </c>
      <c r="H219" s="4">
        <v>2004</v>
      </c>
      <c r="I219" s="4">
        <v>2009</v>
      </c>
      <c r="J219" s="4">
        <v>6</v>
      </c>
      <c r="K219" s="7">
        <v>80</v>
      </c>
      <c r="L219" s="4" t="s">
        <v>250</v>
      </c>
      <c r="M219" s="4" t="s">
        <v>82</v>
      </c>
      <c r="N219" s="4" t="s">
        <v>110</v>
      </c>
      <c r="O219" s="5" t="s">
        <v>110</v>
      </c>
      <c r="P219" s="4" t="s">
        <v>110</v>
      </c>
      <c r="Q219" s="6">
        <v>2</v>
      </c>
    </row>
    <row r="220" spans="1:107" x14ac:dyDescent="0.35">
      <c r="A220" s="4">
        <v>2012</v>
      </c>
      <c r="B220" s="10">
        <v>2</v>
      </c>
      <c r="C220" s="4" t="s">
        <v>40</v>
      </c>
      <c r="D220" s="4" t="s">
        <v>172</v>
      </c>
      <c r="E220" s="7">
        <v>2</v>
      </c>
      <c r="F220" s="4" t="s">
        <v>361</v>
      </c>
      <c r="G220" s="4" t="s">
        <v>72</v>
      </c>
      <c r="H220" s="4">
        <v>2004</v>
      </c>
      <c r="I220" s="4">
        <v>2009</v>
      </c>
      <c r="J220" s="4">
        <v>6</v>
      </c>
      <c r="K220" s="7">
        <v>80</v>
      </c>
      <c r="L220" s="4" t="s">
        <v>250</v>
      </c>
      <c r="M220" s="4" t="s">
        <v>82</v>
      </c>
      <c r="N220" s="4" t="s">
        <v>110</v>
      </c>
      <c r="O220" s="5" t="s">
        <v>110</v>
      </c>
      <c r="P220" s="4" t="s">
        <v>110</v>
      </c>
      <c r="Q220" s="6">
        <v>2</v>
      </c>
    </row>
    <row r="221" spans="1:107" s="44" customFormat="1" x14ac:dyDescent="0.35">
      <c r="A221" s="44">
        <v>1956</v>
      </c>
      <c r="B221" s="45">
        <v>1</v>
      </c>
      <c r="C221" s="44" t="s">
        <v>12</v>
      </c>
      <c r="D221" s="44" t="s">
        <v>140</v>
      </c>
      <c r="E221" s="46">
        <v>1</v>
      </c>
      <c r="F221" s="44" t="s">
        <v>235</v>
      </c>
      <c r="G221" s="44" t="s">
        <v>235</v>
      </c>
      <c r="H221" s="44">
        <v>1950</v>
      </c>
      <c r="I221" s="44">
        <v>1954</v>
      </c>
      <c r="J221" s="44">
        <v>5</v>
      </c>
      <c r="K221" s="46">
        <v>72</v>
      </c>
      <c r="L221" s="44" t="s">
        <v>250</v>
      </c>
      <c r="M221" s="44" t="s">
        <v>60</v>
      </c>
      <c r="N221" s="44" t="s">
        <v>250</v>
      </c>
      <c r="O221" s="47" t="s">
        <v>250</v>
      </c>
      <c r="P221" s="44" t="s">
        <v>250</v>
      </c>
      <c r="Q221" s="48">
        <v>2</v>
      </c>
      <c r="R221" s="4"/>
      <c r="S221" s="4"/>
      <c r="T221" s="4"/>
      <c r="U221" s="4"/>
      <c r="V221" s="4"/>
      <c r="W221" s="4"/>
      <c r="X221" s="4"/>
      <c r="Y221" s="4"/>
      <c r="Z221" s="4"/>
      <c r="AA221" s="4"/>
      <c r="AB221" s="4"/>
      <c r="AC221" s="4"/>
      <c r="AD221" s="4"/>
      <c r="AE221" s="4"/>
      <c r="AF221" s="4"/>
      <c r="AG221" s="4"/>
      <c r="AH221" s="4"/>
      <c r="AI221" s="4"/>
      <c r="AJ221" s="4"/>
      <c r="AK221" s="4"/>
      <c r="AL221" s="4"/>
      <c r="AM221" s="4"/>
      <c r="AN221" s="4"/>
      <c r="AO221" s="4"/>
      <c r="AP221" s="4"/>
      <c r="AQ221" s="4"/>
      <c r="AR221" s="4"/>
      <c r="AS221" s="4"/>
      <c r="AT221" s="4"/>
      <c r="AU221" s="4"/>
      <c r="AV221" s="4"/>
      <c r="AW221" s="4"/>
      <c r="AX221" s="4"/>
      <c r="AY221" s="4"/>
      <c r="AZ221" s="4"/>
      <c r="BA221" s="4"/>
      <c r="BB221" s="4"/>
      <c r="BC221" s="4"/>
      <c r="BD221" s="4"/>
      <c r="BE221" s="4"/>
      <c r="BF221" s="4"/>
      <c r="BG221" s="4"/>
      <c r="BH221" s="4"/>
      <c r="BI221" s="4"/>
      <c r="BJ221" s="4"/>
      <c r="BK221" s="4"/>
      <c r="BL221" s="4"/>
      <c r="BM221" s="4"/>
      <c r="BN221" s="4"/>
      <c r="BO221" s="4"/>
      <c r="BP221" s="4"/>
      <c r="BQ221" s="4"/>
      <c r="BR221" s="4"/>
      <c r="BS221" s="4"/>
      <c r="BT221" s="4"/>
      <c r="BU221" s="4"/>
      <c r="BV221" s="4"/>
      <c r="BW221" s="4"/>
      <c r="BX221" s="4"/>
      <c r="BY221" s="4"/>
      <c r="BZ221" s="4"/>
      <c r="CA221" s="4"/>
      <c r="CB221" s="4"/>
      <c r="CC221" s="4"/>
      <c r="CD221" s="4"/>
      <c r="CE221" s="4"/>
      <c r="CF221" s="4"/>
      <c r="CG221" s="4"/>
      <c r="CH221" s="4"/>
      <c r="CI221" s="4"/>
      <c r="CJ221" s="4"/>
      <c r="CK221" s="4"/>
      <c r="CL221" s="4"/>
      <c r="CM221" s="4"/>
      <c r="CN221" s="4"/>
      <c r="CO221" s="4"/>
      <c r="CP221" s="4"/>
      <c r="CQ221" s="4"/>
      <c r="CR221" s="4"/>
      <c r="CS221" s="4"/>
      <c r="CT221" s="4"/>
      <c r="CU221" s="4"/>
      <c r="CV221" s="4"/>
      <c r="CW221" s="4"/>
      <c r="CX221" s="4"/>
      <c r="CY221" s="4"/>
      <c r="CZ221" s="4"/>
      <c r="DA221" s="4"/>
      <c r="DB221" s="4"/>
      <c r="DC221" s="4"/>
    </row>
    <row r="222" spans="1:107" s="44" customFormat="1" x14ac:dyDescent="0.35">
      <c r="A222" s="44">
        <v>2003</v>
      </c>
      <c r="B222" s="45">
        <v>1</v>
      </c>
      <c r="C222" s="44" t="s">
        <v>28</v>
      </c>
      <c r="D222" s="44" t="s">
        <v>140</v>
      </c>
      <c r="E222" s="46">
        <v>1</v>
      </c>
      <c r="F222" s="44" t="s">
        <v>235</v>
      </c>
      <c r="G222" s="44" t="s">
        <v>235</v>
      </c>
      <c r="H222" s="44">
        <v>1993</v>
      </c>
      <c r="I222" s="44">
        <v>1998</v>
      </c>
      <c r="J222" s="44">
        <v>6</v>
      </c>
      <c r="K222" s="46">
        <v>16.670000000000002</v>
      </c>
      <c r="L222" s="46">
        <v>0</v>
      </c>
      <c r="M222" s="44" t="s">
        <v>60</v>
      </c>
      <c r="N222" s="44" t="s">
        <v>141</v>
      </c>
      <c r="O222" s="47">
        <v>1</v>
      </c>
      <c r="P222" s="44">
        <v>2</v>
      </c>
      <c r="Q222" s="48">
        <v>2</v>
      </c>
      <c r="R222" s="4"/>
      <c r="S222" s="4"/>
      <c r="T222" s="4"/>
      <c r="U222" s="4"/>
      <c r="V222" s="4"/>
      <c r="W222" s="4"/>
      <c r="X222" s="4"/>
      <c r="Y222" s="4"/>
      <c r="Z222" s="4"/>
      <c r="AA222" s="4"/>
      <c r="AB222" s="4"/>
      <c r="AC222" s="4"/>
      <c r="AD222" s="4"/>
      <c r="AE222" s="4"/>
      <c r="AF222" s="4"/>
      <c r="AG222" s="4"/>
      <c r="AH222" s="4"/>
      <c r="AI222" s="4"/>
      <c r="AJ222" s="4"/>
      <c r="AK222" s="4"/>
      <c r="AL222" s="4"/>
      <c r="AM222" s="4"/>
      <c r="AN222" s="4"/>
      <c r="AO222" s="4"/>
      <c r="AP222" s="4"/>
      <c r="AQ222" s="4"/>
      <c r="AR222" s="4"/>
      <c r="AS222" s="4"/>
      <c r="AT222" s="4"/>
      <c r="AU222" s="4"/>
      <c r="AV222" s="4"/>
      <c r="AW222" s="4"/>
      <c r="AX222" s="4"/>
      <c r="AY222" s="4"/>
      <c r="AZ222" s="4"/>
      <c r="BA222" s="4"/>
      <c r="BB222" s="4"/>
      <c r="BC222" s="4"/>
      <c r="BD222" s="4"/>
      <c r="BE222" s="4"/>
      <c r="BF222" s="4"/>
      <c r="BG222" s="4"/>
      <c r="BH222" s="4"/>
      <c r="BI222" s="4"/>
      <c r="BJ222" s="4"/>
      <c r="BK222" s="4"/>
      <c r="BL222" s="4"/>
      <c r="BM222" s="4"/>
      <c r="BN222" s="4"/>
      <c r="BO222" s="4"/>
      <c r="BP222" s="4"/>
      <c r="BQ222" s="4"/>
      <c r="BR222" s="4"/>
      <c r="BS222" s="4"/>
      <c r="BT222" s="4"/>
      <c r="BU222" s="4"/>
      <c r="BV222" s="4"/>
      <c r="BW222" s="4"/>
      <c r="BX222" s="4"/>
      <c r="BY222" s="4"/>
      <c r="BZ222" s="4"/>
      <c r="CA222" s="4"/>
      <c r="CB222" s="4"/>
      <c r="CC222" s="4"/>
      <c r="CD222" s="4"/>
      <c r="CE222" s="4"/>
      <c r="CF222" s="4"/>
      <c r="CG222" s="4"/>
      <c r="CH222" s="4"/>
      <c r="CI222" s="4"/>
      <c r="CJ222" s="4"/>
      <c r="CK222" s="4"/>
      <c r="CL222" s="4"/>
      <c r="CM222" s="4"/>
      <c r="CN222" s="4"/>
      <c r="CO222" s="4"/>
      <c r="CP222" s="4"/>
      <c r="CQ222" s="4"/>
      <c r="CR222" s="4"/>
      <c r="CS222" s="4"/>
      <c r="CT222" s="4"/>
      <c r="CU222" s="4"/>
      <c r="CV222" s="4"/>
      <c r="CW222" s="4"/>
      <c r="CX222" s="4"/>
      <c r="CY222" s="4"/>
      <c r="CZ222" s="4"/>
      <c r="DA222" s="4"/>
      <c r="DB222" s="4"/>
      <c r="DC222" s="4"/>
    </row>
    <row r="223" spans="1:107" s="44" customFormat="1" x14ac:dyDescent="0.35">
      <c r="A223" s="44">
        <v>2012</v>
      </c>
      <c r="B223" s="45">
        <v>1</v>
      </c>
      <c r="C223" s="44" t="s">
        <v>169</v>
      </c>
      <c r="D223" s="44" t="s">
        <v>140</v>
      </c>
      <c r="E223" s="46">
        <v>1</v>
      </c>
      <c r="F223" s="44" t="s">
        <v>108</v>
      </c>
      <c r="G223" s="44" t="s">
        <v>170</v>
      </c>
      <c r="H223" s="44">
        <v>2006</v>
      </c>
      <c r="I223" s="44">
        <v>2011</v>
      </c>
      <c r="J223" s="44">
        <v>5</v>
      </c>
      <c r="K223" s="46">
        <v>0</v>
      </c>
      <c r="L223" s="44" t="s">
        <v>250</v>
      </c>
      <c r="M223" s="44" t="s">
        <v>64</v>
      </c>
      <c r="N223" s="44" t="s">
        <v>110</v>
      </c>
      <c r="O223" s="47" t="s">
        <v>110</v>
      </c>
      <c r="P223" s="44" t="s">
        <v>110</v>
      </c>
      <c r="Q223" s="48">
        <v>2</v>
      </c>
      <c r="R223" s="4"/>
      <c r="S223" s="4"/>
      <c r="T223" s="4"/>
      <c r="U223" s="4"/>
      <c r="V223" s="4"/>
      <c r="W223" s="4"/>
      <c r="X223" s="4"/>
      <c r="Y223" s="4"/>
      <c r="Z223" s="4"/>
      <c r="AA223" s="4"/>
      <c r="AB223" s="4"/>
      <c r="AC223" s="4"/>
      <c r="AD223" s="4"/>
      <c r="AE223" s="4"/>
      <c r="AF223" s="4"/>
      <c r="AG223" s="4"/>
      <c r="AH223" s="4"/>
      <c r="AI223" s="4"/>
      <c r="AJ223" s="4"/>
      <c r="AK223" s="4"/>
      <c r="AL223" s="4"/>
      <c r="AM223" s="4"/>
      <c r="AN223" s="4"/>
      <c r="AO223" s="4"/>
      <c r="AP223" s="4"/>
      <c r="AQ223" s="4"/>
      <c r="AR223" s="4"/>
      <c r="AS223" s="4"/>
      <c r="AT223" s="4"/>
      <c r="AU223" s="4"/>
      <c r="AV223" s="4"/>
      <c r="AW223" s="4"/>
      <c r="AX223" s="4"/>
      <c r="AY223" s="4"/>
      <c r="AZ223" s="4"/>
      <c r="BA223" s="4"/>
      <c r="BB223" s="4"/>
      <c r="BC223" s="4"/>
      <c r="BD223" s="4"/>
      <c r="BE223" s="4"/>
      <c r="BF223" s="4"/>
      <c r="BG223" s="4"/>
      <c r="BH223" s="4"/>
      <c r="BI223" s="4"/>
      <c r="BJ223" s="4"/>
      <c r="BK223" s="4"/>
      <c r="BL223" s="4"/>
      <c r="BM223" s="4"/>
      <c r="BN223" s="4"/>
      <c r="BO223" s="4"/>
      <c r="BP223" s="4"/>
      <c r="BQ223" s="4"/>
      <c r="BR223" s="4"/>
      <c r="BS223" s="4"/>
      <c r="BT223" s="4"/>
      <c r="BU223" s="4"/>
      <c r="BV223" s="4"/>
      <c r="BW223" s="4"/>
      <c r="BX223" s="4"/>
      <c r="BY223" s="4"/>
      <c r="BZ223" s="4"/>
      <c r="CA223" s="4"/>
      <c r="CB223" s="4"/>
      <c r="CC223" s="4"/>
      <c r="CD223" s="4"/>
      <c r="CE223" s="4"/>
      <c r="CF223" s="4"/>
      <c r="CG223" s="4"/>
      <c r="CH223" s="4"/>
      <c r="CI223" s="4"/>
      <c r="CJ223" s="4"/>
      <c r="CK223" s="4"/>
      <c r="CL223" s="4"/>
      <c r="CM223" s="4"/>
      <c r="CN223" s="4"/>
      <c r="CO223" s="4"/>
      <c r="CP223" s="4"/>
      <c r="CQ223" s="4"/>
      <c r="CR223" s="4"/>
      <c r="CS223" s="4"/>
      <c r="CT223" s="4"/>
      <c r="CU223" s="4"/>
      <c r="CV223" s="4"/>
      <c r="CW223" s="4"/>
      <c r="CX223" s="4"/>
      <c r="CY223" s="4"/>
      <c r="CZ223" s="4"/>
      <c r="DA223" s="4"/>
      <c r="DB223" s="4"/>
      <c r="DC223" s="4"/>
    </row>
    <row r="224" spans="1:107" s="44" customFormat="1" x14ac:dyDescent="0.35">
      <c r="A224" s="44">
        <v>2019</v>
      </c>
      <c r="B224" s="45">
        <v>1</v>
      </c>
      <c r="C224" s="44" t="s">
        <v>50</v>
      </c>
      <c r="D224" s="44" t="s">
        <v>140</v>
      </c>
      <c r="E224" s="46">
        <v>1</v>
      </c>
      <c r="F224" s="44" t="s">
        <v>220</v>
      </c>
      <c r="G224" s="44" t="s">
        <v>221</v>
      </c>
      <c r="H224" s="44">
        <v>2007</v>
      </c>
      <c r="I224" s="44">
        <v>2016</v>
      </c>
      <c r="J224" s="44">
        <v>7</v>
      </c>
      <c r="K224" s="46">
        <v>35</v>
      </c>
      <c r="L224" s="46" t="s">
        <v>250</v>
      </c>
      <c r="M224" s="44" t="s">
        <v>60</v>
      </c>
      <c r="N224" s="44" t="s">
        <v>110</v>
      </c>
      <c r="O224" s="47">
        <v>3</v>
      </c>
      <c r="P224" s="44" t="s">
        <v>250</v>
      </c>
      <c r="Q224" s="48">
        <v>4</v>
      </c>
      <c r="R224" s="4"/>
      <c r="S224" s="4"/>
      <c r="T224" s="4"/>
      <c r="U224" s="4"/>
      <c r="V224" s="4"/>
      <c r="W224" s="4"/>
      <c r="X224" s="4"/>
      <c r="Y224" s="4"/>
      <c r="Z224" s="4"/>
      <c r="AA224" s="4"/>
      <c r="AB224" s="4"/>
      <c r="AC224" s="4"/>
      <c r="AD224" s="4"/>
      <c r="AE224" s="4"/>
      <c r="AF224" s="4"/>
      <c r="AG224" s="4"/>
      <c r="AH224" s="4"/>
      <c r="AI224" s="4"/>
      <c r="AJ224" s="4"/>
      <c r="AK224" s="4"/>
      <c r="AL224" s="4"/>
      <c r="AM224" s="4"/>
      <c r="AN224" s="4"/>
      <c r="AO224" s="4"/>
      <c r="AP224" s="4"/>
      <c r="AQ224" s="4"/>
      <c r="AR224" s="4"/>
      <c r="AS224" s="4"/>
      <c r="AT224" s="4"/>
      <c r="AU224" s="4"/>
      <c r="AV224" s="4"/>
      <c r="AW224" s="4"/>
      <c r="AX224" s="4"/>
      <c r="AY224" s="4"/>
      <c r="AZ224" s="4"/>
      <c r="BA224" s="4"/>
      <c r="BB224" s="4"/>
      <c r="BC224" s="4"/>
      <c r="BD224" s="4"/>
      <c r="BE224" s="4"/>
      <c r="BF224" s="4"/>
      <c r="BG224" s="4"/>
      <c r="BH224" s="4"/>
      <c r="BI224" s="4"/>
      <c r="BJ224" s="4"/>
      <c r="BK224" s="4"/>
      <c r="BL224" s="4"/>
      <c r="BM224" s="4"/>
      <c r="BN224" s="4"/>
      <c r="BO224" s="4"/>
      <c r="BP224" s="4"/>
      <c r="BQ224" s="4"/>
      <c r="BR224" s="4"/>
      <c r="BS224" s="4"/>
      <c r="BT224" s="4"/>
      <c r="BU224" s="4"/>
      <c r="BV224" s="4"/>
      <c r="BW224" s="4"/>
      <c r="BX224" s="4"/>
      <c r="BY224" s="4"/>
      <c r="BZ224" s="4"/>
      <c r="CA224" s="4"/>
      <c r="CB224" s="4"/>
      <c r="CC224" s="4"/>
      <c r="CD224" s="4"/>
      <c r="CE224" s="4"/>
      <c r="CF224" s="4"/>
      <c r="CG224" s="4"/>
      <c r="CH224" s="4"/>
      <c r="CI224" s="4"/>
      <c r="CJ224" s="4"/>
      <c r="CK224" s="4"/>
      <c r="CL224" s="4"/>
      <c r="CM224" s="4"/>
      <c r="CN224" s="4"/>
      <c r="CO224" s="4"/>
      <c r="CP224" s="4"/>
      <c r="CQ224" s="4"/>
      <c r="CR224" s="4"/>
      <c r="CS224" s="4"/>
      <c r="CT224" s="4"/>
      <c r="CU224" s="4"/>
      <c r="CV224" s="4"/>
      <c r="CW224" s="4"/>
      <c r="CX224" s="4"/>
      <c r="CY224" s="4"/>
      <c r="CZ224" s="4"/>
      <c r="DA224" s="4"/>
      <c r="DB224" s="4"/>
      <c r="DC224" s="4"/>
    </row>
    <row r="225" spans="1:107" s="44" customFormat="1" x14ac:dyDescent="0.35">
      <c r="A225" s="44">
        <v>2021</v>
      </c>
      <c r="B225" s="45">
        <v>1</v>
      </c>
      <c r="C225" s="44" t="s">
        <v>54</v>
      </c>
      <c r="D225" s="44" t="s">
        <v>140</v>
      </c>
      <c r="E225" s="46">
        <v>1</v>
      </c>
      <c r="F225" s="44" t="s">
        <v>235</v>
      </c>
      <c r="G225" s="44" t="s">
        <v>110</v>
      </c>
      <c r="H225" s="44">
        <v>2012</v>
      </c>
      <c r="I225" s="44">
        <v>2017</v>
      </c>
      <c r="J225" s="44">
        <v>6</v>
      </c>
      <c r="K225" s="46">
        <v>84.7</v>
      </c>
      <c r="L225" s="44" t="s">
        <v>250</v>
      </c>
      <c r="M225" s="44" t="s">
        <v>60</v>
      </c>
      <c r="N225" s="44" t="s">
        <v>250</v>
      </c>
      <c r="O225" s="47" t="s">
        <v>250</v>
      </c>
      <c r="P225" s="44" t="s">
        <v>250</v>
      </c>
      <c r="Q225" s="48">
        <v>2</v>
      </c>
      <c r="R225" s="4"/>
      <c r="S225" s="4"/>
      <c r="T225" s="4"/>
      <c r="U225" s="4"/>
      <c r="V225" s="4"/>
      <c r="W225" s="4"/>
      <c r="X225" s="4"/>
      <c r="Y225" s="4"/>
      <c r="Z225" s="4"/>
      <c r="AA225" s="4"/>
      <c r="AB225" s="4"/>
      <c r="AC225" s="4"/>
      <c r="AD225" s="4"/>
      <c r="AE225" s="4"/>
      <c r="AF225" s="4"/>
      <c r="AG225" s="4"/>
      <c r="AH225" s="4"/>
      <c r="AI225" s="4"/>
      <c r="AJ225" s="4"/>
      <c r="AK225" s="4"/>
      <c r="AL225" s="4"/>
      <c r="AM225" s="4"/>
      <c r="AN225" s="4"/>
      <c r="AO225" s="4"/>
      <c r="AP225" s="4"/>
      <c r="AQ225" s="4"/>
      <c r="AR225" s="4"/>
      <c r="AS225" s="4"/>
      <c r="AT225" s="4"/>
      <c r="AU225" s="4"/>
      <c r="AV225" s="4"/>
      <c r="AW225" s="4"/>
      <c r="AX225" s="4"/>
      <c r="AY225" s="4"/>
      <c r="AZ225" s="4"/>
      <c r="BA225" s="4"/>
      <c r="BB225" s="4"/>
      <c r="BC225" s="4"/>
      <c r="BD225" s="4"/>
      <c r="BE225" s="4"/>
      <c r="BF225" s="4"/>
      <c r="BG225" s="4"/>
      <c r="BH225" s="4"/>
      <c r="BI225" s="4"/>
      <c r="BJ225" s="4"/>
      <c r="BK225" s="4"/>
      <c r="BL225" s="4"/>
      <c r="BM225" s="4"/>
      <c r="BN225" s="4"/>
      <c r="BO225" s="4"/>
      <c r="BP225" s="4"/>
      <c r="BQ225" s="4"/>
      <c r="BR225" s="4"/>
      <c r="BS225" s="4"/>
      <c r="BT225" s="4"/>
      <c r="BU225" s="4"/>
      <c r="BV225" s="4"/>
      <c r="BW225" s="4"/>
      <c r="BX225" s="4"/>
      <c r="BY225" s="4"/>
      <c r="BZ225" s="4"/>
      <c r="CA225" s="4"/>
      <c r="CB225" s="4"/>
      <c r="CC225" s="4"/>
      <c r="CD225" s="4"/>
      <c r="CE225" s="4"/>
      <c r="CF225" s="4"/>
      <c r="CG225" s="4"/>
      <c r="CH225" s="4"/>
      <c r="CI225" s="4"/>
      <c r="CJ225" s="4"/>
      <c r="CK225" s="4"/>
      <c r="CL225" s="4"/>
      <c r="CM225" s="4"/>
      <c r="CN225" s="4"/>
      <c r="CO225" s="4"/>
      <c r="CP225" s="4"/>
      <c r="CQ225" s="4"/>
      <c r="CR225" s="4"/>
      <c r="CS225" s="4"/>
      <c r="CT225" s="4"/>
      <c r="CU225" s="4"/>
      <c r="CV225" s="4"/>
      <c r="CW225" s="4"/>
      <c r="CX225" s="4"/>
      <c r="CY225" s="4"/>
      <c r="CZ225" s="4"/>
      <c r="DA225" s="4"/>
      <c r="DB225" s="4"/>
      <c r="DC225" s="4"/>
    </row>
    <row r="226" spans="1:107" x14ac:dyDescent="0.35">
      <c r="A226" s="4">
        <v>2003</v>
      </c>
      <c r="B226" s="10">
        <v>2</v>
      </c>
      <c r="C226" s="4" t="s">
        <v>28</v>
      </c>
      <c r="D226" s="4" t="s">
        <v>139</v>
      </c>
      <c r="E226" s="7">
        <v>2</v>
      </c>
      <c r="F226" s="4" t="s">
        <v>235</v>
      </c>
      <c r="G226" s="4" t="s">
        <v>235</v>
      </c>
      <c r="H226" s="4">
        <v>1993</v>
      </c>
      <c r="I226" s="4">
        <v>1998</v>
      </c>
      <c r="J226" s="4">
        <v>6</v>
      </c>
      <c r="K226" s="7">
        <v>25</v>
      </c>
      <c r="L226" s="4">
        <v>41.14</v>
      </c>
      <c r="M226" s="4" t="s">
        <v>60</v>
      </c>
      <c r="N226" s="4" t="s">
        <v>141</v>
      </c>
      <c r="O226" s="5">
        <v>1</v>
      </c>
      <c r="P226" s="4">
        <v>2</v>
      </c>
      <c r="Q226" s="6">
        <v>2</v>
      </c>
    </row>
    <row r="227" spans="1:107" x14ac:dyDescent="0.35">
      <c r="A227" s="4">
        <v>2015</v>
      </c>
      <c r="B227" s="10">
        <v>3</v>
      </c>
      <c r="C227" s="4" t="s">
        <v>41</v>
      </c>
      <c r="D227" s="4" t="s">
        <v>175</v>
      </c>
      <c r="E227" s="7">
        <v>1</v>
      </c>
      <c r="F227" s="4" t="s">
        <v>361</v>
      </c>
      <c r="G227" s="4" t="s">
        <v>160</v>
      </c>
      <c r="H227" s="4">
        <v>2009</v>
      </c>
      <c r="I227" s="4">
        <v>2011</v>
      </c>
      <c r="J227" s="4">
        <v>3</v>
      </c>
      <c r="K227" s="7">
        <v>71.760000000000005</v>
      </c>
      <c r="L227" s="4" t="s">
        <v>250</v>
      </c>
      <c r="M227" s="4" t="s">
        <v>82</v>
      </c>
      <c r="N227" s="4" t="s">
        <v>250</v>
      </c>
      <c r="O227" s="5" t="s">
        <v>250</v>
      </c>
      <c r="P227" s="4" t="s">
        <v>250</v>
      </c>
      <c r="Q227" s="6">
        <v>1</v>
      </c>
    </row>
    <row r="228" spans="1:107" x14ac:dyDescent="0.35">
      <c r="A228" s="4">
        <v>2015</v>
      </c>
      <c r="B228" s="10">
        <v>3</v>
      </c>
      <c r="C228" s="4" t="s">
        <v>41</v>
      </c>
      <c r="D228" s="4" t="s">
        <v>175</v>
      </c>
      <c r="E228" s="7">
        <v>2</v>
      </c>
      <c r="F228" s="4" t="s">
        <v>361</v>
      </c>
      <c r="G228" s="4" t="s">
        <v>160</v>
      </c>
      <c r="H228" s="4">
        <v>2009</v>
      </c>
      <c r="I228" s="4">
        <v>2011</v>
      </c>
      <c r="J228" s="4">
        <v>3</v>
      </c>
      <c r="K228" s="7">
        <v>72.36</v>
      </c>
      <c r="L228" s="4" t="s">
        <v>250</v>
      </c>
      <c r="M228" s="4" t="s">
        <v>82</v>
      </c>
      <c r="N228" s="4" t="s">
        <v>250</v>
      </c>
      <c r="O228" s="5" t="s">
        <v>250</v>
      </c>
      <c r="P228" s="4" t="s">
        <v>250</v>
      </c>
      <c r="Q228" s="6">
        <v>3</v>
      </c>
    </row>
    <row r="229" spans="1:107" x14ac:dyDescent="0.35">
      <c r="A229" s="4">
        <v>2000</v>
      </c>
      <c r="B229" s="10">
        <v>2</v>
      </c>
      <c r="C229" s="4" t="s">
        <v>22</v>
      </c>
      <c r="D229" s="4" t="s">
        <v>98</v>
      </c>
      <c r="E229" s="7">
        <v>2</v>
      </c>
      <c r="F229" s="4" t="s">
        <v>95</v>
      </c>
      <c r="G229" s="4" t="s">
        <v>96</v>
      </c>
      <c r="H229" s="4">
        <v>1997</v>
      </c>
      <c r="I229" s="4">
        <v>1998</v>
      </c>
      <c r="J229" s="4">
        <v>1</v>
      </c>
      <c r="K229" s="7">
        <f>100-3</f>
        <v>97</v>
      </c>
      <c r="L229" s="4" t="s">
        <v>250</v>
      </c>
      <c r="M229" s="4" t="s">
        <v>97</v>
      </c>
      <c r="N229" s="4" t="s">
        <v>101</v>
      </c>
      <c r="O229" s="5">
        <v>1</v>
      </c>
      <c r="P229" s="4">
        <v>1</v>
      </c>
      <c r="Q229" s="6">
        <v>2</v>
      </c>
    </row>
    <row r="230" spans="1:107" x14ac:dyDescent="0.35">
      <c r="A230" s="4">
        <v>2015</v>
      </c>
      <c r="B230" s="10">
        <v>2</v>
      </c>
      <c r="C230" s="4" t="s">
        <v>42</v>
      </c>
      <c r="D230" s="4" t="s">
        <v>176</v>
      </c>
      <c r="E230" s="7">
        <v>2</v>
      </c>
      <c r="F230" s="4" t="s">
        <v>177</v>
      </c>
      <c r="G230" s="4" t="s">
        <v>180</v>
      </c>
      <c r="H230" s="4">
        <v>2004</v>
      </c>
      <c r="I230" s="4">
        <v>2008</v>
      </c>
      <c r="J230" s="4">
        <v>2</v>
      </c>
      <c r="K230" s="7" t="s">
        <v>250</v>
      </c>
      <c r="L230" s="4">
        <v>56.25</v>
      </c>
      <c r="M230" s="4" t="s">
        <v>82</v>
      </c>
      <c r="N230" s="4" t="s">
        <v>178</v>
      </c>
      <c r="O230" s="5">
        <v>3</v>
      </c>
      <c r="P230" s="4">
        <v>2</v>
      </c>
      <c r="Q230" s="6">
        <v>2</v>
      </c>
    </row>
    <row r="231" spans="1:107" x14ac:dyDescent="0.35">
      <c r="A231" s="4">
        <v>2015</v>
      </c>
      <c r="B231" s="10">
        <v>2</v>
      </c>
      <c r="C231" s="4" t="s">
        <v>42</v>
      </c>
      <c r="D231" s="4" t="s">
        <v>176</v>
      </c>
      <c r="E231" s="7">
        <v>2</v>
      </c>
      <c r="F231" s="4" t="s">
        <v>177</v>
      </c>
      <c r="G231" s="4" t="s">
        <v>180</v>
      </c>
      <c r="H231" s="4">
        <v>2004</v>
      </c>
      <c r="I231" s="4">
        <v>2008</v>
      </c>
      <c r="J231" s="4">
        <v>2</v>
      </c>
      <c r="K231" s="7" t="s">
        <v>250</v>
      </c>
      <c r="L231" s="4">
        <v>33.340000000000003</v>
      </c>
      <c r="M231" s="4" t="s">
        <v>82</v>
      </c>
      <c r="N231" s="4" t="s">
        <v>179</v>
      </c>
      <c r="O231" s="5">
        <v>2</v>
      </c>
      <c r="P231" s="4">
        <v>2</v>
      </c>
      <c r="Q231" s="6">
        <v>2</v>
      </c>
    </row>
    <row r="232" spans="1:107" x14ac:dyDescent="0.35">
      <c r="A232" s="4">
        <v>2015</v>
      </c>
      <c r="B232" s="10">
        <v>3</v>
      </c>
      <c r="C232" s="4" t="s">
        <v>42</v>
      </c>
      <c r="D232" s="4" t="s">
        <v>176</v>
      </c>
      <c r="E232" s="7">
        <v>2</v>
      </c>
      <c r="F232" s="4" t="s">
        <v>177</v>
      </c>
      <c r="G232" s="4" t="s">
        <v>181</v>
      </c>
      <c r="H232" s="4">
        <v>2009</v>
      </c>
      <c r="I232" s="4">
        <v>2014</v>
      </c>
      <c r="J232" s="4">
        <v>6</v>
      </c>
      <c r="K232" s="7" t="s">
        <v>250</v>
      </c>
      <c r="L232" s="7">
        <v>52.5</v>
      </c>
      <c r="M232" s="4" t="s">
        <v>82</v>
      </c>
      <c r="N232" s="4" t="s">
        <v>178</v>
      </c>
      <c r="O232" s="5">
        <v>3</v>
      </c>
      <c r="P232" s="4">
        <v>2</v>
      </c>
      <c r="Q232" s="6">
        <v>2</v>
      </c>
    </row>
    <row r="233" spans="1:107" x14ac:dyDescent="0.35">
      <c r="A233" s="4">
        <v>2015</v>
      </c>
      <c r="B233" s="10">
        <v>3</v>
      </c>
      <c r="C233" s="4" t="s">
        <v>42</v>
      </c>
      <c r="D233" s="4" t="s">
        <v>176</v>
      </c>
      <c r="E233" s="7">
        <v>2</v>
      </c>
      <c r="F233" s="4" t="s">
        <v>177</v>
      </c>
      <c r="G233" s="4" t="s">
        <v>182</v>
      </c>
      <c r="H233" s="4">
        <v>2009</v>
      </c>
      <c r="I233" s="4">
        <v>2014</v>
      </c>
      <c r="J233" s="4">
        <v>6</v>
      </c>
      <c r="K233" s="7" t="s">
        <v>250</v>
      </c>
      <c r="L233" s="7">
        <v>64.400000000000006</v>
      </c>
      <c r="M233" s="4" t="s">
        <v>82</v>
      </c>
      <c r="N233" s="4" t="s">
        <v>178</v>
      </c>
      <c r="O233" s="5">
        <v>3</v>
      </c>
      <c r="P233" s="4">
        <v>2</v>
      </c>
      <c r="Q233" s="6">
        <v>2</v>
      </c>
    </row>
    <row r="234" spans="1:107" x14ac:dyDescent="0.35">
      <c r="A234" s="4">
        <v>2015</v>
      </c>
      <c r="B234" s="10">
        <v>3</v>
      </c>
      <c r="C234" s="4" t="s">
        <v>42</v>
      </c>
      <c r="D234" s="4" t="s">
        <v>176</v>
      </c>
      <c r="E234" s="7">
        <v>2</v>
      </c>
      <c r="F234" s="4" t="s">
        <v>177</v>
      </c>
      <c r="G234" s="4" t="s">
        <v>180</v>
      </c>
      <c r="H234" s="4">
        <v>2009</v>
      </c>
      <c r="I234" s="4">
        <v>2014</v>
      </c>
      <c r="J234" s="4">
        <v>6</v>
      </c>
      <c r="K234" s="7" t="s">
        <v>250</v>
      </c>
      <c r="L234" s="7">
        <v>66.900000000000006</v>
      </c>
      <c r="M234" s="4" t="s">
        <v>82</v>
      </c>
      <c r="N234" s="4" t="s">
        <v>178</v>
      </c>
      <c r="O234" s="5">
        <v>3</v>
      </c>
      <c r="P234" s="4">
        <v>2</v>
      </c>
      <c r="Q234" s="6">
        <v>2</v>
      </c>
    </row>
    <row r="235" spans="1:107" x14ac:dyDescent="0.35">
      <c r="A235" s="4">
        <v>2015</v>
      </c>
      <c r="B235" s="10">
        <v>3</v>
      </c>
      <c r="C235" s="4" t="s">
        <v>42</v>
      </c>
      <c r="D235" s="4" t="s">
        <v>176</v>
      </c>
      <c r="E235" s="7">
        <v>2</v>
      </c>
      <c r="F235" s="4" t="s">
        <v>177</v>
      </c>
      <c r="G235" s="4" t="s">
        <v>183</v>
      </c>
      <c r="H235" s="4">
        <v>2009</v>
      </c>
      <c r="I235" s="4">
        <v>2014</v>
      </c>
      <c r="J235" s="4">
        <v>6</v>
      </c>
      <c r="K235" s="7" t="s">
        <v>250</v>
      </c>
      <c r="L235" s="7">
        <v>90.3</v>
      </c>
      <c r="M235" s="4" t="s">
        <v>82</v>
      </c>
      <c r="N235" s="4" t="s">
        <v>178</v>
      </c>
      <c r="O235" s="5">
        <v>3</v>
      </c>
      <c r="P235" s="4">
        <v>2</v>
      </c>
      <c r="Q235" s="6">
        <v>2</v>
      </c>
    </row>
    <row r="236" spans="1:107" x14ac:dyDescent="0.35">
      <c r="A236" s="4">
        <v>2015</v>
      </c>
      <c r="B236" s="10">
        <v>3</v>
      </c>
      <c r="C236" s="4" t="s">
        <v>42</v>
      </c>
      <c r="D236" s="4" t="s">
        <v>176</v>
      </c>
      <c r="E236" s="7">
        <v>2</v>
      </c>
      <c r="F236" s="4" t="s">
        <v>360</v>
      </c>
      <c r="G236" s="4" t="s">
        <v>184</v>
      </c>
      <c r="H236" s="4">
        <v>2009</v>
      </c>
      <c r="I236" s="4">
        <v>2014</v>
      </c>
      <c r="J236" s="4">
        <v>6</v>
      </c>
      <c r="K236" s="7" t="s">
        <v>250</v>
      </c>
      <c r="L236" s="7">
        <v>69.2</v>
      </c>
      <c r="M236" s="4" t="s">
        <v>82</v>
      </c>
      <c r="N236" s="4" t="s">
        <v>178</v>
      </c>
      <c r="O236" s="5">
        <v>3</v>
      </c>
      <c r="P236" s="4">
        <v>2</v>
      </c>
      <c r="Q236" s="6">
        <v>2</v>
      </c>
    </row>
    <row r="237" spans="1:107" x14ac:dyDescent="0.35">
      <c r="A237" s="4">
        <v>2015</v>
      </c>
      <c r="B237" s="10">
        <v>3</v>
      </c>
      <c r="C237" s="4" t="s">
        <v>42</v>
      </c>
      <c r="D237" s="4" t="s">
        <v>176</v>
      </c>
      <c r="E237" s="7">
        <v>2</v>
      </c>
      <c r="F237" s="4" t="s">
        <v>360</v>
      </c>
      <c r="G237" s="4" t="s">
        <v>185</v>
      </c>
      <c r="H237" s="4">
        <v>2009</v>
      </c>
      <c r="I237" s="4">
        <v>2014</v>
      </c>
      <c r="J237" s="4">
        <v>6</v>
      </c>
      <c r="K237" s="7" t="s">
        <v>250</v>
      </c>
      <c r="L237" s="7">
        <v>50.3</v>
      </c>
      <c r="M237" s="4" t="s">
        <v>82</v>
      </c>
      <c r="N237" s="4" t="s">
        <v>178</v>
      </c>
      <c r="O237" s="5">
        <v>3</v>
      </c>
      <c r="P237" s="4">
        <v>2</v>
      </c>
      <c r="Q237" s="6">
        <v>2</v>
      </c>
    </row>
    <row r="238" spans="1:107" x14ac:dyDescent="0.35">
      <c r="A238" s="4">
        <v>2015</v>
      </c>
      <c r="B238" s="10">
        <v>3</v>
      </c>
      <c r="C238" s="4" t="s">
        <v>42</v>
      </c>
      <c r="D238" s="4" t="s">
        <v>176</v>
      </c>
      <c r="E238" s="7">
        <v>2</v>
      </c>
      <c r="F238" s="4" t="s">
        <v>360</v>
      </c>
      <c r="G238" s="4" t="s">
        <v>186</v>
      </c>
      <c r="H238" s="4">
        <v>2009</v>
      </c>
      <c r="I238" s="4">
        <v>2014</v>
      </c>
      <c r="J238" s="4">
        <v>6</v>
      </c>
      <c r="K238" s="7" t="s">
        <v>250</v>
      </c>
      <c r="L238" s="7">
        <v>42.9</v>
      </c>
      <c r="M238" s="4" t="s">
        <v>82</v>
      </c>
      <c r="N238" s="4" t="s">
        <v>178</v>
      </c>
      <c r="O238" s="5">
        <v>3</v>
      </c>
      <c r="P238" s="4">
        <v>2</v>
      </c>
      <c r="Q238" s="6">
        <v>2</v>
      </c>
    </row>
    <row r="239" spans="1:107" x14ac:dyDescent="0.35">
      <c r="A239" s="4">
        <v>2015</v>
      </c>
      <c r="B239" s="10">
        <v>3</v>
      </c>
      <c r="C239" s="4" t="s">
        <v>42</v>
      </c>
      <c r="D239" s="4" t="s">
        <v>176</v>
      </c>
      <c r="E239" s="7">
        <v>2</v>
      </c>
      <c r="F239" s="4" t="s">
        <v>177</v>
      </c>
      <c r="G239" s="4" t="s">
        <v>181</v>
      </c>
      <c r="H239" s="4">
        <v>2009</v>
      </c>
      <c r="I239" s="4">
        <v>2014</v>
      </c>
      <c r="J239" s="4">
        <v>6</v>
      </c>
      <c r="K239" s="7" t="s">
        <v>250</v>
      </c>
      <c r="L239" s="7">
        <v>38.299999999999997</v>
      </c>
      <c r="M239" s="4" t="s">
        <v>82</v>
      </c>
      <c r="N239" s="4" t="s">
        <v>179</v>
      </c>
      <c r="O239" s="5">
        <v>2</v>
      </c>
      <c r="P239" s="4">
        <v>2</v>
      </c>
      <c r="Q239" s="6">
        <v>2</v>
      </c>
    </row>
    <row r="240" spans="1:107" x14ac:dyDescent="0.35">
      <c r="A240" s="4">
        <v>2015</v>
      </c>
      <c r="B240" s="10">
        <v>3</v>
      </c>
      <c r="C240" s="4" t="s">
        <v>42</v>
      </c>
      <c r="D240" s="4" t="s">
        <v>176</v>
      </c>
      <c r="E240" s="7">
        <v>2</v>
      </c>
      <c r="F240" s="4" t="s">
        <v>177</v>
      </c>
      <c r="G240" s="4" t="s">
        <v>182</v>
      </c>
      <c r="H240" s="4">
        <v>2009</v>
      </c>
      <c r="I240" s="4">
        <v>2014</v>
      </c>
      <c r="J240" s="4">
        <v>6</v>
      </c>
      <c r="K240" s="7" t="s">
        <v>250</v>
      </c>
      <c r="L240" s="7">
        <v>50.1</v>
      </c>
      <c r="M240" s="4" t="s">
        <v>82</v>
      </c>
      <c r="N240" s="4" t="s">
        <v>179</v>
      </c>
      <c r="O240" s="5">
        <v>2</v>
      </c>
      <c r="P240" s="4">
        <v>2</v>
      </c>
      <c r="Q240" s="6">
        <v>2</v>
      </c>
    </row>
    <row r="241" spans="1:17" x14ac:dyDescent="0.35">
      <c r="A241" s="4">
        <v>2015</v>
      </c>
      <c r="B241" s="10">
        <v>3</v>
      </c>
      <c r="C241" s="4" t="s">
        <v>42</v>
      </c>
      <c r="D241" s="4" t="s">
        <v>176</v>
      </c>
      <c r="E241" s="7">
        <v>2</v>
      </c>
      <c r="F241" s="4" t="s">
        <v>177</v>
      </c>
      <c r="G241" s="4" t="s">
        <v>180</v>
      </c>
      <c r="H241" s="4">
        <v>2009</v>
      </c>
      <c r="I241" s="4">
        <v>2014</v>
      </c>
      <c r="J241" s="4">
        <v>6</v>
      </c>
      <c r="K241" s="7" t="s">
        <v>250</v>
      </c>
      <c r="L241" s="7">
        <v>59.8</v>
      </c>
      <c r="M241" s="4" t="s">
        <v>82</v>
      </c>
      <c r="N241" s="4" t="s">
        <v>179</v>
      </c>
      <c r="O241" s="5">
        <v>2</v>
      </c>
      <c r="P241" s="4">
        <v>2</v>
      </c>
      <c r="Q241" s="6">
        <v>2</v>
      </c>
    </row>
    <row r="242" spans="1:17" x14ac:dyDescent="0.35">
      <c r="A242" s="4">
        <v>2015</v>
      </c>
      <c r="B242" s="10">
        <v>3</v>
      </c>
      <c r="C242" s="4" t="s">
        <v>42</v>
      </c>
      <c r="D242" s="4" t="s">
        <v>176</v>
      </c>
      <c r="E242" s="7">
        <v>2</v>
      </c>
      <c r="F242" s="4" t="s">
        <v>177</v>
      </c>
      <c r="G242" s="4" t="s">
        <v>183</v>
      </c>
      <c r="H242" s="4">
        <v>2009</v>
      </c>
      <c r="I242" s="4">
        <v>2014</v>
      </c>
      <c r="J242" s="4">
        <v>6</v>
      </c>
      <c r="K242" s="7" t="s">
        <v>250</v>
      </c>
      <c r="L242" s="7">
        <v>90.3</v>
      </c>
      <c r="M242" s="4" t="s">
        <v>82</v>
      </c>
      <c r="N242" s="4" t="s">
        <v>179</v>
      </c>
      <c r="O242" s="5">
        <v>2</v>
      </c>
      <c r="P242" s="4">
        <v>2</v>
      </c>
      <c r="Q242" s="6">
        <v>2</v>
      </c>
    </row>
    <row r="243" spans="1:17" x14ac:dyDescent="0.35">
      <c r="A243" s="4">
        <v>2015</v>
      </c>
      <c r="B243" s="10">
        <v>3</v>
      </c>
      <c r="C243" s="4" t="s">
        <v>42</v>
      </c>
      <c r="D243" s="4" t="s">
        <v>176</v>
      </c>
      <c r="E243" s="7">
        <v>2</v>
      </c>
      <c r="F243" s="4" t="s">
        <v>360</v>
      </c>
      <c r="G243" s="4" t="s">
        <v>184</v>
      </c>
      <c r="H243" s="4">
        <v>2009</v>
      </c>
      <c r="I243" s="4">
        <v>2014</v>
      </c>
      <c r="J243" s="4">
        <v>6</v>
      </c>
      <c r="K243" s="7" t="s">
        <v>250</v>
      </c>
      <c r="L243" s="7">
        <v>69.2</v>
      </c>
      <c r="M243" s="4" t="s">
        <v>82</v>
      </c>
      <c r="N243" s="4" t="s">
        <v>179</v>
      </c>
      <c r="O243" s="5">
        <v>2</v>
      </c>
      <c r="P243" s="4">
        <v>2</v>
      </c>
      <c r="Q243" s="6">
        <v>2</v>
      </c>
    </row>
    <row r="244" spans="1:17" x14ac:dyDescent="0.35">
      <c r="A244" s="4">
        <v>2015</v>
      </c>
      <c r="B244" s="10">
        <v>3</v>
      </c>
      <c r="C244" s="4" t="s">
        <v>42</v>
      </c>
      <c r="D244" s="4" t="s">
        <v>176</v>
      </c>
      <c r="E244" s="7">
        <v>2</v>
      </c>
      <c r="F244" s="4" t="s">
        <v>360</v>
      </c>
      <c r="G244" s="4" t="s">
        <v>185</v>
      </c>
      <c r="H244" s="4">
        <v>2009</v>
      </c>
      <c r="I244" s="4">
        <v>2014</v>
      </c>
      <c r="J244" s="4">
        <v>6</v>
      </c>
      <c r="K244" s="7" t="s">
        <v>250</v>
      </c>
      <c r="L244" s="7">
        <v>33.5</v>
      </c>
      <c r="M244" s="4" t="s">
        <v>82</v>
      </c>
      <c r="N244" s="4" t="s">
        <v>179</v>
      </c>
      <c r="O244" s="5">
        <v>2</v>
      </c>
      <c r="P244" s="4">
        <v>2</v>
      </c>
      <c r="Q244" s="6">
        <v>2</v>
      </c>
    </row>
    <row r="245" spans="1:17" x14ac:dyDescent="0.35">
      <c r="A245" s="4">
        <v>2015</v>
      </c>
      <c r="B245" s="10">
        <v>3</v>
      </c>
      <c r="C245" s="4" t="s">
        <v>42</v>
      </c>
      <c r="D245" s="4" t="s">
        <v>176</v>
      </c>
      <c r="E245" s="7">
        <v>2</v>
      </c>
      <c r="F245" s="4" t="s">
        <v>360</v>
      </c>
      <c r="G245" s="4" t="s">
        <v>186</v>
      </c>
      <c r="H245" s="4">
        <v>2009</v>
      </c>
      <c r="I245" s="4">
        <v>2014</v>
      </c>
      <c r="J245" s="4">
        <v>6</v>
      </c>
      <c r="K245" s="7" t="s">
        <v>250</v>
      </c>
      <c r="L245" s="7">
        <v>19</v>
      </c>
      <c r="M245" s="4" t="s">
        <v>82</v>
      </c>
      <c r="N245" s="4" t="s">
        <v>179</v>
      </c>
      <c r="O245" s="5">
        <v>2</v>
      </c>
      <c r="P245" s="4">
        <v>2</v>
      </c>
      <c r="Q245" s="6">
        <v>2</v>
      </c>
    </row>
    <row r="246" spans="1:17" x14ac:dyDescent="0.35">
      <c r="A246" s="4">
        <v>2015</v>
      </c>
      <c r="B246" s="10">
        <v>3</v>
      </c>
      <c r="C246" s="4" t="s">
        <v>42</v>
      </c>
      <c r="D246" s="4" t="s">
        <v>176</v>
      </c>
      <c r="E246" s="7">
        <v>2</v>
      </c>
      <c r="F246" s="4" t="s">
        <v>177</v>
      </c>
      <c r="G246" s="4" t="s">
        <v>187</v>
      </c>
      <c r="H246" s="4">
        <v>2014</v>
      </c>
      <c r="I246" s="4">
        <v>2014</v>
      </c>
      <c r="J246" s="4">
        <v>1</v>
      </c>
      <c r="K246" s="7" t="s">
        <v>250</v>
      </c>
      <c r="L246" s="7">
        <f>3/7*100</f>
        <v>42.857142857142854</v>
      </c>
      <c r="M246" s="4" t="s">
        <v>196</v>
      </c>
      <c r="N246" s="4" t="s">
        <v>178</v>
      </c>
      <c r="O246" s="5">
        <v>3</v>
      </c>
      <c r="P246" s="4">
        <v>2</v>
      </c>
      <c r="Q246" s="6">
        <v>2</v>
      </c>
    </row>
    <row r="247" spans="1:17" x14ac:dyDescent="0.35">
      <c r="A247" s="4">
        <v>2015</v>
      </c>
      <c r="B247" s="10">
        <v>3</v>
      </c>
      <c r="C247" s="4" t="s">
        <v>42</v>
      </c>
      <c r="D247" s="4" t="s">
        <v>176</v>
      </c>
      <c r="E247" s="7">
        <v>2</v>
      </c>
      <c r="F247" s="4" t="s">
        <v>177</v>
      </c>
      <c r="G247" s="4" t="s">
        <v>183</v>
      </c>
      <c r="H247" s="4">
        <v>2014</v>
      </c>
      <c r="I247" s="4">
        <v>2014</v>
      </c>
      <c r="J247" s="4">
        <v>1</v>
      </c>
      <c r="K247" s="7" t="s">
        <v>250</v>
      </c>
      <c r="L247" s="7">
        <f>6/7*100</f>
        <v>85.714285714285708</v>
      </c>
      <c r="M247" s="4" t="s">
        <v>82</v>
      </c>
      <c r="N247" s="4" t="s">
        <v>178</v>
      </c>
      <c r="O247" s="5">
        <v>3</v>
      </c>
      <c r="P247" s="4">
        <v>2</v>
      </c>
      <c r="Q247" s="6">
        <v>2</v>
      </c>
    </row>
    <row r="248" spans="1:17" x14ac:dyDescent="0.35">
      <c r="A248" s="4">
        <v>2015</v>
      </c>
      <c r="B248" s="10">
        <v>3</v>
      </c>
      <c r="C248" s="4" t="s">
        <v>42</v>
      </c>
      <c r="D248" s="4" t="s">
        <v>176</v>
      </c>
      <c r="E248" s="7">
        <v>2</v>
      </c>
      <c r="F248" s="4" t="s">
        <v>177</v>
      </c>
      <c r="G248" s="4" t="s">
        <v>180</v>
      </c>
      <c r="H248" s="4">
        <v>2014</v>
      </c>
      <c r="I248" s="4">
        <v>2014</v>
      </c>
      <c r="J248" s="4">
        <v>1</v>
      </c>
      <c r="K248" s="7" t="s">
        <v>250</v>
      </c>
      <c r="L248" s="7">
        <f>5/7*100</f>
        <v>71.428571428571431</v>
      </c>
      <c r="M248" s="4" t="s">
        <v>82</v>
      </c>
      <c r="N248" s="4" t="s">
        <v>178</v>
      </c>
      <c r="O248" s="5">
        <v>3</v>
      </c>
      <c r="P248" s="4">
        <v>2</v>
      </c>
      <c r="Q248" s="6">
        <v>2</v>
      </c>
    </row>
    <row r="249" spans="1:17" x14ac:dyDescent="0.35">
      <c r="A249" s="4">
        <v>2015</v>
      </c>
      <c r="B249" s="10">
        <v>3</v>
      </c>
      <c r="C249" s="4" t="s">
        <v>42</v>
      </c>
      <c r="D249" s="4" t="s">
        <v>176</v>
      </c>
      <c r="E249" s="7">
        <v>2</v>
      </c>
      <c r="F249" s="4" t="s">
        <v>177</v>
      </c>
      <c r="G249" s="4" t="s">
        <v>188</v>
      </c>
      <c r="H249" s="4">
        <v>2014</v>
      </c>
      <c r="I249" s="4">
        <v>2014</v>
      </c>
      <c r="J249" s="4">
        <v>1</v>
      </c>
      <c r="K249" s="7" t="s">
        <v>250</v>
      </c>
      <c r="L249" s="7">
        <v>85.71</v>
      </c>
      <c r="M249" s="4" t="s">
        <v>82</v>
      </c>
      <c r="N249" s="4" t="s">
        <v>178</v>
      </c>
      <c r="O249" s="5">
        <v>3</v>
      </c>
      <c r="P249" s="4">
        <v>2</v>
      </c>
      <c r="Q249" s="6">
        <v>2</v>
      </c>
    </row>
    <row r="250" spans="1:17" x14ac:dyDescent="0.35">
      <c r="A250" s="4">
        <v>2015</v>
      </c>
      <c r="B250" s="10">
        <v>3</v>
      </c>
      <c r="C250" s="4" t="s">
        <v>42</v>
      </c>
      <c r="D250" s="4" t="s">
        <v>176</v>
      </c>
      <c r="E250" s="7">
        <v>2</v>
      </c>
      <c r="F250" s="4" t="s">
        <v>177</v>
      </c>
      <c r="G250" s="4" t="s">
        <v>181</v>
      </c>
      <c r="H250" s="4">
        <v>2014</v>
      </c>
      <c r="I250" s="4">
        <v>2014</v>
      </c>
      <c r="J250" s="4">
        <v>1</v>
      </c>
      <c r="K250" s="7" t="s">
        <v>250</v>
      </c>
      <c r="L250" s="7">
        <v>71.430000000000007</v>
      </c>
      <c r="M250" s="4" t="s">
        <v>60</v>
      </c>
      <c r="N250" s="4" t="s">
        <v>178</v>
      </c>
      <c r="O250" s="5">
        <v>3</v>
      </c>
      <c r="P250" s="4">
        <v>2</v>
      </c>
      <c r="Q250" s="6">
        <v>2</v>
      </c>
    </row>
    <row r="251" spans="1:17" x14ac:dyDescent="0.35">
      <c r="A251" s="4">
        <v>2015</v>
      </c>
      <c r="B251" s="10">
        <v>3</v>
      </c>
      <c r="C251" s="4" t="s">
        <v>42</v>
      </c>
      <c r="D251" s="4" t="s">
        <v>176</v>
      </c>
      <c r="E251" s="7">
        <v>2</v>
      </c>
      <c r="F251" s="4" t="s">
        <v>177</v>
      </c>
      <c r="G251" s="4" t="s">
        <v>189</v>
      </c>
      <c r="H251" s="4">
        <v>2014</v>
      </c>
      <c r="I251" s="4">
        <v>2014</v>
      </c>
      <c r="J251" s="4">
        <v>1</v>
      </c>
      <c r="K251" s="7" t="s">
        <v>250</v>
      </c>
      <c r="L251" s="7">
        <v>42.86</v>
      </c>
      <c r="M251" s="4" t="s">
        <v>82</v>
      </c>
      <c r="N251" s="4" t="s">
        <v>178</v>
      </c>
      <c r="O251" s="5">
        <v>3</v>
      </c>
      <c r="P251" s="4">
        <v>2</v>
      </c>
      <c r="Q251" s="6">
        <v>2</v>
      </c>
    </row>
    <row r="252" spans="1:17" x14ac:dyDescent="0.35">
      <c r="A252" s="4">
        <v>2015</v>
      </c>
      <c r="B252" s="10">
        <v>3</v>
      </c>
      <c r="C252" s="4" t="s">
        <v>42</v>
      </c>
      <c r="D252" s="4" t="s">
        <v>176</v>
      </c>
      <c r="E252" s="7">
        <v>2</v>
      </c>
      <c r="F252" s="4" t="s">
        <v>190</v>
      </c>
      <c r="G252" s="4" t="s">
        <v>191</v>
      </c>
      <c r="H252" s="4">
        <v>2014</v>
      </c>
      <c r="I252" s="4">
        <v>2014</v>
      </c>
      <c r="J252" s="4">
        <v>1</v>
      </c>
      <c r="K252" s="7" t="s">
        <v>250</v>
      </c>
      <c r="L252" s="7">
        <v>71.430000000000007</v>
      </c>
      <c r="M252" s="4" t="s">
        <v>82</v>
      </c>
      <c r="N252" s="4" t="s">
        <v>178</v>
      </c>
      <c r="O252" s="5">
        <v>3</v>
      </c>
      <c r="P252" s="4">
        <v>2</v>
      </c>
      <c r="Q252" s="6">
        <v>2</v>
      </c>
    </row>
    <row r="253" spans="1:17" x14ac:dyDescent="0.35">
      <c r="A253" s="4">
        <v>2015</v>
      </c>
      <c r="B253" s="10">
        <v>3</v>
      </c>
      <c r="C253" s="4" t="s">
        <v>42</v>
      </c>
      <c r="D253" s="4" t="s">
        <v>176</v>
      </c>
      <c r="E253" s="7">
        <v>2</v>
      </c>
      <c r="F253" s="4" t="s">
        <v>133</v>
      </c>
      <c r="G253" s="4" t="s">
        <v>192</v>
      </c>
      <c r="H253" s="4">
        <v>2014</v>
      </c>
      <c r="I253" s="4">
        <v>2014</v>
      </c>
      <c r="J253" s="4">
        <v>1</v>
      </c>
      <c r="K253" s="7" t="s">
        <v>250</v>
      </c>
      <c r="L253" s="7">
        <v>71.430000000000007</v>
      </c>
      <c r="M253" s="4" t="s">
        <v>82</v>
      </c>
      <c r="N253" s="4" t="s">
        <v>178</v>
      </c>
      <c r="O253" s="5">
        <v>3</v>
      </c>
      <c r="P253" s="4">
        <v>2</v>
      </c>
      <c r="Q253" s="6">
        <v>2</v>
      </c>
    </row>
    <row r="254" spans="1:17" x14ac:dyDescent="0.35">
      <c r="A254" s="4">
        <v>2015</v>
      </c>
      <c r="B254" s="10">
        <v>3</v>
      </c>
      <c r="C254" s="4" t="s">
        <v>42</v>
      </c>
      <c r="D254" s="4" t="s">
        <v>176</v>
      </c>
      <c r="E254" s="7">
        <v>2</v>
      </c>
      <c r="F254" s="4" t="s">
        <v>6</v>
      </c>
      <c r="G254" s="4" t="s">
        <v>193</v>
      </c>
      <c r="H254" s="4">
        <v>2014</v>
      </c>
      <c r="I254" s="4">
        <v>2014</v>
      </c>
      <c r="J254" s="4">
        <v>1</v>
      </c>
      <c r="K254" s="7" t="s">
        <v>250</v>
      </c>
      <c r="L254" s="7">
        <f>0.285714285714286*100</f>
        <v>28.571428571428598</v>
      </c>
      <c r="M254" s="4" t="s">
        <v>60</v>
      </c>
      <c r="N254" s="4" t="s">
        <v>178</v>
      </c>
      <c r="O254" s="5">
        <v>3</v>
      </c>
      <c r="P254" s="4">
        <v>2</v>
      </c>
      <c r="Q254" s="6">
        <v>2</v>
      </c>
    </row>
    <row r="255" spans="1:17" x14ac:dyDescent="0.35">
      <c r="A255" s="4">
        <v>2015</v>
      </c>
      <c r="B255" s="10">
        <v>3</v>
      </c>
      <c r="C255" s="4" t="s">
        <v>42</v>
      </c>
      <c r="D255" s="4" t="s">
        <v>176</v>
      </c>
      <c r="E255" s="7">
        <v>2</v>
      </c>
      <c r="F255" s="4" t="s">
        <v>194</v>
      </c>
      <c r="G255" s="4" t="s">
        <v>195</v>
      </c>
      <c r="H255" s="4">
        <v>2014</v>
      </c>
      <c r="I255" s="4">
        <v>2014</v>
      </c>
      <c r="J255" s="4">
        <v>1</v>
      </c>
      <c r="K255" s="7" t="s">
        <v>250</v>
      </c>
      <c r="L255" s="7">
        <v>42.86</v>
      </c>
      <c r="M255" s="4" t="s">
        <v>82</v>
      </c>
      <c r="N255" s="4" t="s">
        <v>178</v>
      </c>
      <c r="O255" s="5">
        <v>3</v>
      </c>
      <c r="P255" s="4">
        <v>2</v>
      </c>
      <c r="Q255" s="6">
        <v>2</v>
      </c>
    </row>
    <row r="256" spans="1:17" x14ac:dyDescent="0.35">
      <c r="A256" s="4">
        <v>2015</v>
      </c>
      <c r="B256" s="10">
        <v>3</v>
      </c>
      <c r="C256" s="4" t="s">
        <v>42</v>
      </c>
      <c r="D256" s="4" t="s">
        <v>176</v>
      </c>
      <c r="E256" s="7">
        <v>2</v>
      </c>
      <c r="F256" s="4" t="s">
        <v>177</v>
      </c>
      <c r="G256" s="4" t="s">
        <v>187</v>
      </c>
      <c r="H256" s="4">
        <v>2014</v>
      </c>
      <c r="I256" s="4">
        <v>2014</v>
      </c>
      <c r="J256" s="4">
        <v>1</v>
      </c>
      <c r="K256" s="7" t="s">
        <v>250</v>
      </c>
      <c r="L256" s="7">
        <f>2/7*100</f>
        <v>28.571428571428569</v>
      </c>
      <c r="M256" s="4" t="s">
        <v>196</v>
      </c>
      <c r="N256" s="4" t="s">
        <v>179</v>
      </c>
      <c r="O256" s="5">
        <v>2</v>
      </c>
      <c r="P256" s="4">
        <v>2</v>
      </c>
      <c r="Q256" s="6">
        <v>2</v>
      </c>
    </row>
    <row r="257" spans="1:107" x14ac:dyDescent="0.35">
      <c r="A257" s="4">
        <v>2015</v>
      </c>
      <c r="B257" s="10">
        <v>3</v>
      </c>
      <c r="C257" s="4" t="s">
        <v>42</v>
      </c>
      <c r="D257" s="4" t="s">
        <v>176</v>
      </c>
      <c r="E257" s="7">
        <v>2</v>
      </c>
      <c r="F257" s="4" t="s">
        <v>177</v>
      </c>
      <c r="G257" s="4" t="s">
        <v>183</v>
      </c>
      <c r="H257" s="4">
        <v>2014</v>
      </c>
      <c r="I257" s="4">
        <v>2014</v>
      </c>
      <c r="J257" s="4">
        <v>1</v>
      </c>
      <c r="K257" s="7" t="s">
        <v>250</v>
      </c>
      <c r="L257" s="7">
        <f>6/7*100</f>
        <v>85.714285714285708</v>
      </c>
      <c r="M257" s="4" t="s">
        <v>82</v>
      </c>
      <c r="N257" s="4" t="s">
        <v>179</v>
      </c>
      <c r="O257" s="5">
        <v>2</v>
      </c>
      <c r="P257" s="4">
        <v>2</v>
      </c>
      <c r="Q257" s="6">
        <v>2</v>
      </c>
    </row>
    <row r="258" spans="1:107" x14ac:dyDescent="0.35">
      <c r="A258" s="4">
        <v>2015</v>
      </c>
      <c r="B258" s="10">
        <v>3</v>
      </c>
      <c r="C258" s="4" t="s">
        <v>42</v>
      </c>
      <c r="D258" s="4" t="s">
        <v>176</v>
      </c>
      <c r="E258" s="7">
        <v>2</v>
      </c>
      <c r="F258" s="4" t="s">
        <v>177</v>
      </c>
      <c r="G258" s="4" t="s">
        <v>180</v>
      </c>
      <c r="H258" s="4">
        <v>2014</v>
      </c>
      <c r="I258" s="4">
        <v>2014</v>
      </c>
      <c r="J258" s="4">
        <v>1</v>
      </c>
      <c r="K258" s="7" t="s">
        <v>250</v>
      </c>
      <c r="L258" s="7">
        <f>4/7*100</f>
        <v>57.142857142857139</v>
      </c>
      <c r="M258" s="4" t="s">
        <v>82</v>
      </c>
      <c r="N258" s="4" t="s">
        <v>179</v>
      </c>
      <c r="O258" s="5">
        <v>2</v>
      </c>
      <c r="P258" s="4">
        <v>2</v>
      </c>
      <c r="Q258" s="6">
        <v>2</v>
      </c>
    </row>
    <row r="259" spans="1:107" x14ac:dyDescent="0.35">
      <c r="A259" s="4">
        <v>2015</v>
      </c>
      <c r="B259" s="10">
        <v>3</v>
      </c>
      <c r="C259" s="4" t="s">
        <v>42</v>
      </c>
      <c r="D259" s="4" t="s">
        <v>176</v>
      </c>
      <c r="E259" s="7">
        <v>2</v>
      </c>
      <c r="F259" s="4" t="s">
        <v>177</v>
      </c>
      <c r="G259" s="4" t="s">
        <v>188</v>
      </c>
      <c r="H259" s="4">
        <v>2014</v>
      </c>
      <c r="I259" s="4">
        <v>2014</v>
      </c>
      <c r="J259" s="4">
        <v>1</v>
      </c>
      <c r="K259" s="7" t="s">
        <v>250</v>
      </c>
      <c r="L259" s="7">
        <f>5/7*100</f>
        <v>71.428571428571431</v>
      </c>
      <c r="M259" s="4" t="s">
        <v>82</v>
      </c>
      <c r="N259" s="4" t="s">
        <v>179</v>
      </c>
      <c r="O259" s="5">
        <v>2</v>
      </c>
      <c r="P259" s="4">
        <v>2</v>
      </c>
      <c r="Q259" s="6">
        <v>2</v>
      </c>
    </row>
    <row r="260" spans="1:107" x14ac:dyDescent="0.35">
      <c r="A260" s="4">
        <v>2015</v>
      </c>
      <c r="B260" s="10">
        <v>3</v>
      </c>
      <c r="C260" s="4" t="s">
        <v>42</v>
      </c>
      <c r="D260" s="4" t="s">
        <v>176</v>
      </c>
      <c r="E260" s="7">
        <v>2</v>
      </c>
      <c r="F260" s="4" t="s">
        <v>177</v>
      </c>
      <c r="G260" s="4" t="s">
        <v>181</v>
      </c>
      <c r="H260" s="4">
        <v>2014</v>
      </c>
      <c r="I260" s="4">
        <v>2014</v>
      </c>
      <c r="J260" s="4">
        <v>1</v>
      </c>
      <c r="K260" s="7" t="s">
        <v>250</v>
      </c>
      <c r="L260" s="7">
        <f>4/7*100</f>
        <v>57.142857142857139</v>
      </c>
      <c r="M260" s="4" t="s">
        <v>60</v>
      </c>
      <c r="N260" s="4" t="s">
        <v>179</v>
      </c>
      <c r="O260" s="5">
        <v>2</v>
      </c>
      <c r="P260" s="4">
        <v>2</v>
      </c>
      <c r="Q260" s="6">
        <v>2</v>
      </c>
    </row>
    <row r="261" spans="1:107" x14ac:dyDescent="0.35">
      <c r="A261" s="4">
        <v>2015</v>
      </c>
      <c r="B261" s="10">
        <v>3</v>
      </c>
      <c r="C261" s="4" t="s">
        <v>42</v>
      </c>
      <c r="D261" s="4" t="s">
        <v>176</v>
      </c>
      <c r="E261" s="7">
        <v>2</v>
      </c>
      <c r="F261" s="4" t="s">
        <v>177</v>
      </c>
      <c r="G261" s="4" t="s">
        <v>189</v>
      </c>
      <c r="H261" s="4">
        <v>2014</v>
      </c>
      <c r="I261" s="4">
        <v>2014</v>
      </c>
      <c r="J261" s="4">
        <v>1</v>
      </c>
      <c r="K261" s="7" t="s">
        <v>250</v>
      </c>
      <c r="L261" s="7">
        <f>3/7*100</f>
        <v>42.857142857142854</v>
      </c>
      <c r="M261" s="4" t="s">
        <v>82</v>
      </c>
      <c r="N261" s="4" t="s">
        <v>179</v>
      </c>
      <c r="O261" s="5">
        <v>2</v>
      </c>
      <c r="P261" s="4">
        <v>2</v>
      </c>
      <c r="Q261" s="6">
        <v>2</v>
      </c>
    </row>
    <row r="262" spans="1:107" x14ac:dyDescent="0.35">
      <c r="A262" s="4">
        <v>2015</v>
      </c>
      <c r="B262" s="10">
        <v>3</v>
      </c>
      <c r="C262" s="4" t="s">
        <v>42</v>
      </c>
      <c r="D262" s="4" t="s">
        <v>176</v>
      </c>
      <c r="E262" s="7">
        <v>2</v>
      </c>
      <c r="F262" s="4" t="s">
        <v>190</v>
      </c>
      <c r="G262" s="4" t="s">
        <v>191</v>
      </c>
      <c r="H262" s="4">
        <v>2014</v>
      </c>
      <c r="I262" s="4">
        <v>2014</v>
      </c>
      <c r="J262" s="4">
        <v>1</v>
      </c>
      <c r="K262" s="7" t="s">
        <v>250</v>
      </c>
      <c r="L262" s="7">
        <f>5/7*100</f>
        <v>71.428571428571431</v>
      </c>
      <c r="M262" s="4" t="s">
        <v>82</v>
      </c>
      <c r="N262" s="4" t="s">
        <v>179</v>
      </c>
      <c r="O262" s="5">
        <v>2</v>
      </c>
      <c r="P262" s="4">
        <v>2</v>
      </c>
      <c r="Q262" s="6">
        <v>2</v>
      </c>
    </row>
    <row r="263" spans="1:107" x14ac:dyDescent="0.35">
      <c r="A263" s="4">
        <v>2015</v>
      </c>
      <c r="B263" s="10">
        <v>3</v>
      </c>
      <c r="C263" s="4" t="s">
        <v>42</v>
      </c>
      <c r="D263" s="4" t="s">
        <v>176</v>
      </c>
      <c r="E263" s="7">
        <v>2</v>
      </c>
      <c r="F263" s="4" t="s">
        <v>133</v>
      </c>
      <c r="G263" s="4" t="s">
        <v>192</v>
      </c>
      <c r="H263" s="4">
        <v>2014</v>
      </c>
      <c r="I263" s="4">
        <v>2014</v>
      </c>
      <c r="J263" s="4">
        <v>1</v>
      </c>
      <c r="K263" s="7" t="s">
        <v>250</v>
      </c>
      <c r="L263" s="7">
        <f>5/7*100</f>
        <v>71.428571428571431</v>
      </c>
      <c r="M263" s="4" t="s">
        <v>82</v>
      </c>
      <c r="N263" s="4" t="s">
        <v>179</v>
      </c>
      <c r="O263" s="5">
        <v>2</v>
      </c>
      <c r="P263" s="4">
        <v>2</v>
      </c>
      <c r="Q263" s="6">
        <v>2</v>
      </c>
    </row>
    <row r="264" spans="1:107" x14ac:dyDescent="0.35">
      <c r="A264" s="4">
        <v>2015</v>
      </c>
      <c r="B264" s="10">
        <v>3</v>
      </c>
      <c r="C264" s="4" t="s">
        <v>42</v>
      </c>
      <c r="D264" s="4" t="s">
        <v>176</v>
      </c>
      <c r="E264" s="7">
        <v>2</v>
      </c>
      <c r="F264" s="4" t="s">
        <v>6</v>
      </c>
      <c r="G264" s="4" t="s">
        <v>193</v>
      </c>
      <c r="H264" s="4">
        <v>2014</v>
      </c>
      <c r="I264" s="4">
        <v>2014</v>
      </c>
      <c r="J264" s="4">
        <v>1</v>
      </c>
      <c r="K264" s="7" t="s">
        <v>250</v>
      </c>
      <c r="L264" s="7">
        <f>1/7*100</f>
        <v>14.285714285714285</v>
      </c>
      <c r="M264" s="4" t="s">
        <v>60</v>
      </c>
      <c r="N264" s="4" t="s">
        <v>179</v>
      </c>
      <c r="O264" s="5">
        <v>2</v>
      </c>
      <c r="P264" s="4">
        <v>2</v>
      </c>
      <c r="Q264" s="6">
        <v>2</v>
      </c>
    </row>
    <row r="265" spans="1:107" x14ac:dyDescent="0.35">
      <c r="A265" s="4">
        <v>2015</v>
      </c>
      <c r="B265" s="10">
        <v>3</v>
      </c>
      <c r="C265" s="4" t="s">
        <v>42</v>
      </c>
      <c r="D265" s="4" t="s">
        <v>176</v>
      </c>
      <c r="E265" s="7">
        <v>3</v>
      </c>
      <c r="F265" s="4" t="s">
        <v>194</v>
      </c>
      <c r="G265" s="4" t="s">
        <v>195</v>
      </c>
      <c r="H265" s="4">
        <v>2014</v>
      </c>
      <c r="I265" s="4">
        <v>2014</v>
      </c>
      <c r="J265" s="4">
        <v>1</v>
      </c>
      <c r="K265" s="7" t="s">
        <v>250</v>
      </c>
      <c r="L265" s="7">
        <f>3/7*100</f>
        <v>42.857142857142854</v>
      </c>
      <c r="M265" s="4" t="s">
        <v>82</v>
      </c>
      <c r="N265" s="4" t="s">
        <v>179</v>
      </c>
      <c r="O265" s="5">
        <v>2</v>
      </c>
      <c r="P265" s="4">
        <v>2</v>
      </c>
      <c r="Q265" s="6">
        <v>2</v>
      </c>
    </row>
    <row r="266" spans="1:107" s="39" customFormat="1" x14ac:dyDescent="0.35">
      <c r="A266" s="39">
        <v>1962</v>
      </c>
      <c r="B266" s="40">
        <v>1</v>
      </c>
      <c r="C266" s="39" t="s">
        <v>13</v>
      </c>
      <c r="D266" s="39" t="s">
        <v>13</v>
      </c>
      <c r="E266" s="41">
        <v>1</v>
      </c>
      <c r="F266" s="39" t="s">
        <v>361</v>
      </c>
      <c r="G266" s="39" t="s">
        <v>63</v>
      </c>
      <c r="H266" s="39">
        <v>1958</v>
      </c>
      <c r="I266" s="39">
        <v>1960</v>
      </c>
      <c r="J266" s="49">
        <v>3</v>
      </c>
      <c r="K266" s="41">
        <f>18/23*100</f>
        <v>78.260869565217391</v>
      </c>
      <c r="L266" s="39" t="s">
        <v>250</v>
      </c>
      <c r="M266" s="39" t="s">
        <v>64</v>
      </c>
      <c r="N266" s="39" t="s">
        <v>250</v>
      </c>
      <c r="O266" s="42" t="s">
        <v>250</v>
      </c>
      <c r="P266" s="39" t="s">
        <v>250</v>
      </c>
      <c r="Q266" s="43">
        <v>2</v>
      </c>
      <c r="R266" s="4"/>
      <c r="S266" s="4"/>
      <c r="T266" s="4"/>
      <c r="U266" s="4"/>
      <c r="V266" s="4"/>
      <c r="W266" s="4"/>
      <c r="X266" s="4"/>
      <c r="Y266" s="4"/>
      <c r="Z266" s="4"/>
      <c r="AA266" s="4"/>
      <c r="AB266" s="4"/>
      <c r="AC266" s="4"/>
      <c r="AD266" s="4"/>
      <c r="AE266" s="4"/>
      <c r="AF266" s="4"/>
      <c r="AG266" s="4"/>
      <c r="AH266" s="4"/>
      <c r="AI266" s="4"/>
      <c r="AJ266" s="4"/>
      <c r="AK266" s="4"/>
      <c r="AL266" s="4"/>
      <c r="AM266" s="4"/>
      <c r="AN266" s="4"/>
      <c r="AO266" s="4"/>
      <c r="AP266" s="4"/>
      <c r="AQ266" s="4"/>
      <c r="AR266" s="4"/>
      <c r="AS266" s="4"/>
      <c r="AT266" s="4"/>
      <c r="AU266" s="4"/>
      <c r="AV266" s="4"/>
      <c r="AW266" s="4"/>
      <c r="AX266" s="4"/>
      <c r="AY266" s="4"/>
      <c r="AZ266" s="4"/>
      <c r="BA266" s="4"/>
      <c r="BB266" s="4"/>
      <c r="BC266" s="4"/>
      <c r="BD266" s="4"/>
      <c r="BE266" s="4"/>
      <c r="BF266" s="4"/>
      <c r="BG266" s="4"/>
      <c r="BH266" s="4"/>
      <c r="BI266" s="4"/>
      <c r="BJ266" s="4"/>
      <c r="BK266" s="4"/>
      <c r="BL266" s="4"/>
      <c r="BM266" s="4"/>
      <c r="BN266" s="4"/>
      <c r="BO266" s="4"/>
      <c r="BP266" s="4"/>
      <c r="BQ266" s="4"/>
      <c r="BR266" s="4"/>
      <c r="BS266" s="4"/>
      <c r="BT266" s="4"/>
      <c r="BU266" s="4"/>
      <c r="BV266" s="4"/>
      <c r="BW266" s="4"/>
      <c r="BX266" s="4"/>
      <c r="BY266" s="4"/>
      <c r="BZ266" s="4"/>
      <c r="CA266" s="4"/>
      <c r="CB266" s="4"/>
      <c r="CC266" s="4"/>
      <c r="CD266" s="4"/>
      <c r="CE266" s="4"/>
      <c r="CF266" s="4"/>
      <c r="CG266" s="4"/>
      <c r="CH266" s="4"/>
      <c r="CI266" s="4"/>
      <c r="CJ266" s="4"/>
      <c r="CK266" s="4"/>
      <c r="CL266" s="4"/>
      <c r="CM266" s="4"/>
      <c r="CN266" s="4"/>
      <c r="CO266" s="4"/>
      <c r="CP266" s="4"/>
      <c r="CQ266" s="4"/>
      <c r="CR266" s="4"/>
      <c r="CS266" s="4"/>
      <c r="CT266" s="4"/>
      <c r="CU266" s="4"/>
      <c r="CV266" s="4"/>
      <c r="CW266" s="4"/>
      <c r="CX266" s="4"/>
      <c r="CY266" s="4"/>
      <c r="CZ266" s="4"/>
      <c r="DA266" s="4"/>
      <c r="DB266" s="4"/>
      <c r="DC266" s="4"/>
    </row>
    <row r="267" spans="1:107" s="39" customFormat="1" x14ac:dyDescent="0.35">
      <c r="A267" s="39">
        <v>2006</v>
      </c>
      <c r="B267" s="40">
        <v>1</v>
      </c>
      <c r="C267" s="39" t="s">
        <v>31</v>
      </c>
      <c r="D267" s="39" t="s">
        <v>13</v>
      </c>
      <c r="E267" s="41">
        <v>1</v>
      </c>
      <c r="F267" s="39" t="s">
        <v>356</v>
      </c>
      <c r="G267" s="39" t="s">
        <v>146</v>
      </c>
      <c r="H267" s="39">
        <v>2002</v>
      </c>
      <c r="I267" s="39">
        <v>2003</v>
      </c>
      <c r="J267" s="39">
        <v>1</v>
      </c>
      <c r="K267" s="41" t="s">
        <v>250</v>
      </c>
      <c r="L267" s="41">
        <f>((7-6)/7)*100</f>
        <v>14.285714285714285</v>
      </c>
      <c r="M267" s="39" t="s">
        <v>147</v>
      </c>
      <c r="N267" s="39" t="s">
        <v>144</v>
      </c>
      <c r="O267" s="42">
        <v>1</v>
      </c>
      <c r="P267" s="39" t="s">
        <v>250</v>
      </c>
      <c r="Q267" s="43">
        <v>1</v>
      </c>
      <c r="R267" s="4"/>
      <c r="S267" s="4"/>
      <c r="T267" s="4"/>
      <c r="U267" s="4"/>
      <c r="V267" s="4"/>
      <c r="W267" s="4"/>
      <c r="X267" s="4"/>
      <c r="Y267" s="4"/>
      <c r="Z267" s="4"/>
      <c r="AA267" s="4"/>
      <c r="AB267" s="4"/>
      <c r="AC267" s="4"/>
      <c r="AD267" s="4"/>
      <c r="AE267" s="4"/>
      <c r="AF267" s="4"/>
      <c r="AG267" s="4"/>
      <c r="AH267" s="4"/>
      <c r="AI267" s="4"/>
      <c r="AJ267" s="4"/>
      <c r="AK267" s="4"/>
      <c r="AL267" s="4"/>
      <c r="AM267" s="4"/>
      <c r="AN267" s="4"/>
      <c r="AO267" s="4"/>
      <c r="AP267" s="4"/>
      <c r="AQ267" s="4"/>
      <c r="AR267" s="4"/>
      <c r="AS267" s="4"/>
      <c r="AT267" s="4"/>
      <c r="AU267" s="4"/>
      <c r="AV267" s="4"/>
      <c r="AW267" s="4"/>
      <c r="AX267" s="4"/>
      <c r="AY267" s="4"/>
      <c r="AZ267" s="4"/>
      <c r="BA267" s="4"/>
      <c r="BB267" s="4"/>
      <c r="BC267" s="4"/>
      <c r="BD267" s="4"/>
      <c r="BE267" s="4"/>
      <c r="BF267" s="4"/>
      <c r="BG267" s="4"/>
      <c r="BH267" s="4"/>
      <c r="BI267" s="4"/>
      <c r="BJ267" s="4"/>
      <c r="BK267" s="4"/>
      <c r="BL267" s="4"/>
      <c r="BM267" s="4"/>
      <c r="BN267" s="4"/>
      <c r="BO267" s="4"/>
      <c r="BP267" s="4"/>
      <c r="BQ267" s="4"/>
      <c r="BR267" s="4"/>
      <c r="BS267" s="4"/>
      <c r="BT267" s="4"/>
      <c r="BU267" s="4"/>
      <c r="BV267" s="4"/>
      <c r="BW267" s="4"/>
      <c r="BX267" s="4"/>
      <c r="BY267" s="4"/>
      <c r="BZ267" s="4"/>
      <c r="CA267" s="4"/>
      <c r="CB267" s="4"/>
      <c r="CC267" s="4"/>
      <c r="CD267" s="4"/>
      <c r="CE267" s="4"/>
      <c r="CF267" s="4"/>
      <c r="CG267" s="4"/>
      <c r="CH267" s="4"/>
      <c r="CI267" s="4"/>
      <c r="CJ267" s="4"/>
      <c r="CK267" s="4"/>
      <c r="CL267" s="4"/>
      <c r="CM267" s="4"/>
      <c r="CN267" s="4"/>
      <c r="CO267" s="4"/>
      <c r="CP267" s="4"/>
      <c r="CQ267" s="4"/>
      <c r="CR267" s="4"/>
      <c r="CS267" s="4"/>
      <c r="CT267" s="4"/>
      <c r="CU267" s="4"/>
      <c r="CV267" s="4"/>
      <c r="CW267" s="4"/>
      <c r="CX267" s="4"/>
      <c r="CY267" s="4"/>
      <c r="CZ267" s="4"/>
      <c r="DA267" s="4"/>
      <c r="DB267" s="4"/>
      <c r="DC267" s="4"/>
    </row>
    <row r="268" spans="1:107" s="39" customFormat="1" x14ac:dyDescent="0.35">
      <c r="A268" s="39">
        <v>2006</v>
      </c>
      <c r="B268" s="40">
        <v>1</v>
      </c>
      <c r="C268" s="39" t="s">
        <v>31</v>
      </c>
      <c r="D268" s="39" t="s">
        <v>13</v>
      </c>
      <c r="E268" s="41">
        <v>3</v>
      </c>
      <c r="F268" s="39" t="s">
        <v>356</v>
      </c>
      <c r="G268" s="39" t="s">
        <v>146</v>
      </c>
      <c r="H268" s="39">
        <v>2002</v>
      </c>
      <c r="I268" s="39">
        <v>2003</v>
      </c>
      <c r="J268" s="39">
        <v>1</v>
      </c>
      <c r="K268" s="41">
        <v>94.16</v>
      </c>
      <c r="L268" s="41">
        <f>((6-5)/6)*100</f>
        <v>16.666666666666664</v>
      </c>
      <c r="M268" s="39" t="s">
        <v>147</v>
      </c>
      <c r="N268" s="39" t="s">
        <v>144</v>
      </c>
      <c r="O268" s="42">
        <v>1</v>
      </c>
      <c r="P268" s="39" t="s">
        <v>250</v>
      </c>
      <c r="Q268" s="43">
        <v>3</v>
      </c>
      <c r="R268" s="4"/>
      <c r="S268" s="4"/>
      <c r="T268" s="4"/>
      <c r="U268" s="4"/>
      <c r="V268" s="4"/>
      <c r="W268" s="4"/>
      <c r="X268" s="4"/>
      <c r="Y268" s="4"/>
      <c r="Z268" s="4"/>
      <c r="AA268" s="4"/>
      <c r="AB268" s="4"/>
      <c r="AC268" s="4"/>
      <c r="AD268" s="4"/>
      <c r="AE268" s="4"/>
      <c r="AF268" s="4"/>
      <c r="AG268" s="4"/>
      <c r="AH268" s="4"/>
      <c r="AI268" s="4"/>
      <c r="AJ268" s="4"/>
      <c r="AK268" s="4"/>
      <c r="AL268" s="4"/>
      <c r="AM268" s="4"/>
      <c r="AN268" s="4"/>
      <c r="AO268" s="4"/>
      <c r="AP268" s="4"/>
      <c r="AQ268" s="4"/>
      <c r="AR268" s="4"/>
      <c r="AS268" s="4"/>
      <c r="AT268" s="4"/>
      <c r="AU268" s="4"/>
      <c r="AV268" s="4"/>
      <c r="AW268" s="4"/>
      <c r="AX268" s="4"/>
      <c r="AY268" s="4"/>
      <c r="AZ268" s="4"/>
      <c r="BA268" s="4"/>
      <c r="BB268" s="4"/>
      <c r="BC268" s="4"/>
      <c r="BD268" s="4"/>
      <c r="BE268" s="4"/>
      <c r="BF268" s="4"/>
      <c r="BG268" s="4"/>
      <c r="BH268" s="4"/>
      <c r="BI268" s="4"/>
      <c r="BJ268" s="4"/>
      <c r="BK268" s="4"/>
      <c r="BL268" s="4"/>
      <c r="BM268" s="4"/>
      <c r="BN268" s="4"/>
      <c r="BO268" s="4"/>
      <c r="BP268" s="4"/>
      <c r="BQ268" s="4"/>
      <c r="BR268" s="4"/>
      <c r="BS268" s="4"/>
      <c r="BT268" s="4"/>
      <c r="BU268" s="4"/>
      <c r="BV268" s="4"/>
      <c r="BW268" s="4"/>
      <c r="BX268" s="4"/>
      <c r="BY268" s="4"/>
      <c r="BZ268" s="4"/>
      <c r="CA268" s="4"/>
      <c r="CB268" s="4"/>
      <c r="CC268" s="4"/>
      <c r="CD268" s="4"/>
      <c r="CE268" s="4"/>
      <c r="CF268" s="4"/>
      <c r="CG268" s="4"/>
      <c r="CH268" s="4"/>
      <c r="CI268" s="4"/>
      <c r="CJ268" s="4"/>
      <c r="CK268" s="4"/>
      <c r="CL268" s="4"/>
      <c r="CM268" s="4"/>
      <c r="CN268" s="4"/>
      <c r="CO268" s="4"/>
      <c r="CP268" s="4"/>
      <c r="CQ268" s="4"/>
      <c r="CR268" s="4"/>
      <c r="CS268" s="4"/>
      <c r="CT268" s="4"/>
      <c r="CU268" s="4"/>
      <c r="CV268" s="4"/>
      <c r="CW268" s="4"/>
      <c r="CX268" s="4"/>
      <c r="CY268" s="4"/>
      <c r="CZ268" s="4"/>
      <c r="DA268" s="4"/>
      <c r="DB268" s="4"/>
      <c r="DC268" s="4"/>
    </row>
    <row r="269" spans="1:107" s="39" customFormat="1" x14ac:dyDescent="0.35">
      <c r="A269" s="39">
        <v>2012</v>
      </c>
      <c r="B269" s="40">
        <v>1</v>
      </c>
      <c r="C269" s="39" t="s">
        <v>169</v>
      </c>
      <c r="D269" s="39" t="s">
        <v>13</v>
      </c>
      <c r="E269" s="41">
        <v>1</v>
      </c>
      <c r="F269" s="39" t="s">
        <v>108</v>
      </c>
      <c r="G269" s="39" t="s">
        <v>170</v>
      </c>
      <c r="H269" s="39">
        <v>2006</v>
      </c>
      <c r="I269" s="39">
        <v>2011</v>
      </c>
      <c r="J269" s="39">
        <v>5</v>
      </c>
      <c r="K269" s="41">
        <v>20</v>
      </c>
      <c r="L269" s="39" t="s">
        <v>250</v>
      </c>
      <c r="M269" s="39" t="s">
        <v>64</v>
      </c>
      <c r="N269" s="39" t="s">
        <v>110</v>
      </c>
      <c r="O269" s="42" t="s">
        <v>110</v>
      </c>
      <c r="P269" s="39" t="s">
        <v>110</v>
      </c>
      <c r="Q269" s="43">
        <v>2</v>
      </c>
      <c r="R269" s="4"/>
      <c r="S269" s="4"/>
      <c r="T269" s="4"/>
      <c r="U269" s="4"/>
      <c r="V269" s="4"/>
      <c r="W269" s="4"/>
      <c r="X269" s="4"/>
      <c r="Y269" s="4"/>
      <c r="Z269" s="4"/>
      <c r="AA269" s="4"/>
      <c r="AB269" s="4"/>
      <c r="AC269" s="4"/>
      <c r="AD269" s="4"/>
      <c r="AE269" s="4"/>
      <c r="AF269" s="4"/>
      <c r="AG269" s="4"/>
      <c r="AH269" s="4"/>
      <c r="AI269" s="4"/>
      <c r="AJ269" s="4"/>
      <c r="AK269" s="4"/>
      <c r="AL269" s="4"/>
      <c r="AM269" s="4"/>
      <c r="AN269" s="4"/>
      <c r="AO269" s="4"/>
      <c r="AP269" s="4"/>
      <c r="AQ269" s="4"/>
      <c r="AR269" s="4"/>
      <c r="AS269" s="4"/>
      <c r="AT269" s="4"/>
      <c r="AU269" s="4"/>
      <c r="AV269" s="4"/>
      <c r="AW269" s="4"/>
      <c r="AX269" s="4"/>
      <c r="AY269" s="4"/>
      <c r="AZ269" s="4"/>
      <c r="BA269" s="4"/>
      <c r="BB269" s="4"/>
      <c r="BC269" s="4"/>
      <c r="BD269" s="4"/>
      <c r="BE269" s="4"/>
      <c r="BF269" s="4"/>
      <c r="BG269" s="4"/>
      <c r="BH269" s="4"/>
      <c r="BI269" s="4"/>
      <c r="BJ269" s="4"/>
      <c r="BK269" s="4"/>
      <c r="BL269" s="4"/>
      <c r="BM269" s="4"/>
      <c r="BN269" s="4"/>
      <c r="BO269" s="4"/>
      <c r="BP269" s="4"/>
      <c r="BQ269" s="4"/>
      <c r="BR269" s="4"/>
      <c r="BS269" s="4"/>
      <c r="BT269" s="4"/>
      <c r="BU269" s="4"/>
      <c r="BV269" s="4"/>
      <c r="BW269" s="4"/>
      <c r="BX269" s="4"/>
      <c r="BY269" s="4"/>
      <c r="BZ269" s="4"/>
      <c r="CA269" s="4"/>
      <c r="CB269" s="4"/>
      <c r="CC269" s="4"/>
      <c r="CD269" s="4"/>
      <c r="CE269" s="4"/>
      <c r="CF269" s="4"/>
      <c r="CG269" s="4"/>
      <c r="CH269" s="4"/>
      <c r="CI269" s="4"/>
      <c r="CJ269" s="4"/>
      <c r="CK269" s="4"/>
      <c r="CL269" s="4"/>
      <c r="CM269" s="4"/>
      <c r="CN269" s="4"/>
      <c r="CO269" s="4"/>
      <c r="CP269" s="4"/>
      <c r="CQ269" s="4"/>
      <c r="CR269" s="4"/>
      <c r="CS269" s="4"/>
      <c r="CT269" s="4"/>
      <c r="CU269" s="4"/>
      <c r="CV269" s="4"/>
      <c r="CW269" s="4"/>
      <c r="CX269" s="4"/>
      <c r="CY269" s="4"/>
      <c r="CZ269" s="4"/>
      <c r="DA269" s="4"/>
      <c r="DB269" s="4"/>
      <c r="DC269" s="4"/>
    </row>
    <row r="270" spans="1:107" s="39" customFormat="1" x14ac:dyDescent="0.35">
      <c r="A270" s="39">
        <v>2019</v>
      </c>
      <c r="B270" s="40">
        <v>1</v>
      </c>
      <c r="C270" s="39" t="s">
        <v>50</v>
      </c>
      <c r="D270" s="39" t="s">
        <v>13</v>
      </c>
      <c r="E270" s="41">
        <v>1</v>
      </c>
      <c r="F270" s="39" t="s">
        <v>220</v>
      </c>
      <c r="G270" s="39" t="s">
        <v>221</v>
      </c>
      <c r="H270" s="39">
        <v>2007</v>
      </c>
      <c r="I270" s="39">
        <v>2016</v>
      </c>
      <c r="J270" s="39">
        <v>7</v>
      </c>
      <c r="K270" s="41">
        <v>37.5</v>
      </c>
      <c r="L270" s="41" t="s">
        <v>250</v>
      </c>
      <c r="M270" s="39" t="s">
        <v>60</v>
      </c>
      <c r="N270" s="39" t="s">
        <v>110</v>
      </c>
      <c r="O270" s="42">
        <v>3</v>
      </c>
      <c r="P270" s="39" t="s">
        <v>250</v>
      </c>
      <c r="Q270" s="43">
        <v>4</v>
      </c>
      <c r="R270" s="4"/>
      <c r="S270" s="4"/>
      <c r="T270" s="4"/>
      <c r="U270" s="4"/>
      <c r="V270" s="4"/>
      <c r="W270" s="4"/>
      <c r="X270" s="4"/>
      <c r="Y270" s="4"/>
      <c r="Z270" s="4"/>
      <c r="AA270" s="4"/>
      <c r="AB270" s="4"/>
      <c r="AC270" s="4"/>
      <c r="AD270" s="4"/>
      <c r="AE270" s="4"/>
      <c r="AF270" s="4"/>
      <c r="AG270" s="4"/>
      <c r="AH270" s="4"/>
      <c r="AI270" s="4"/>
      <c r="AJ270" s="4"/>
      <c r="AK270" s="4"/>
      <c r="AL270" s="4"/>
      <c r="AM270" s="4"/>
      <c r="AN270" s="4"/>
      <c r="AO270" s="4"/>
      <c r="AP270" s="4"/>
      <c r="AQ270" s="4"/>
      <c r="AR270" s="4"/>
      <c r="AS270" s="4"/>
      <c r="AT270" s="4"/>
      <c r="AU270" s="4"/>
      <c r="AV270" s="4"/>
      <c r="AW270" s="4"/>
      <c r="AX270" s="4"/>
      <c r="AY270" s="4"/>
      <c r="AZ270" s="4"/>
      <c r="BA270" s="4"/>
      <c r="BB270" s="4"/>
      <c r="BC270" s="4"/>
      <c r="BD270" s="4"/>
      <c r="BE270" s="4"/>
      <c r="BF270" s="4"/>
      <c r="BG270" s="4"/>
      <c r="BH270" s="4"/>
      <c r="BI270" s="4"/>
      <c r="BJ270" s="4"/>
      <c r="BK270" s="4"/>
      <c r="BL270" s="4"/>
      <c r="BM270" s="4"/>
      <c r="BN270" s="4"/>
      <c r="BO270" s="4"/>
      <c r="BP270" s="4"/>
      <c r="BQ270" s="4"/>
      <c r="BR270" s="4"/>
      <c r="BS270" s="4"/>
      <c r="BT270" s="4"/>
      <c r="BU270" s="4"/>
      <c r="BV270" s="4"/>
      <c r="BW270" s="4"/>
      <c r="BX270" s="4"/>
      <c r="BY270" s="4"/>
      <c r="BZ270" s="4"/>
      <c r="CA270" s="4"/>
      <c r="CB270" s="4"/>
      <c r="CC270" s="4"/>
      <c r="CD270" s="4"/>
      <c r="CE270" s="4"/>
      <c r="CF270" s="4"/>
      <c r="CG270" s="4"/>
      <c r="CH270" s="4"/>
      <c r="CI270" s="4"/>
      <c r="CJ270" s="4"/>
      <c r="CK270" s="4"/>
      <c r="CL270" s="4"/>
      <c r="CM270" s="4"/>
      <c r="CN270" s="4"/>
      <c r="CO270" s="4"/>
      <c r="CP270" s="4"/>
      <c r="CQ270" s="4"/>
      <c r="CR270" s="4"/>
      <c r="CS270" s="4"/>
      <c r="CT270" s="4"/>
      <c r="CU270" s="4"/>
      <c r="CV270" s="4"/>
      <c r="CW270" s="4"/>
      <c r="CX270" s="4"/>
      <c r="CY270" s="4"/>
      <c r="CZ270" s="4"/>
      <c r="DA270" s="4"/>
      <c r="DB270" s="4"/>
      <c r="DC270" s="4"/>
    </row>
    <row r="271" spans="1:107" x14ac:dyDescent="0.35">
      <c r="A271" s="4">
        <v>2012</v>
      </c>
      <c r="B271" s="10">
        <v>1</v>
      </c>
      <c r="C271" s="4" t="s">
        <v>169</v>
      </c>
      <c r="D271" s="4" t="s">
        <v>171</v>
      </c>
      <c r="E271" s="7">
        <v>1</v>
      </c>
      <c r="F271" s="4" t="s">
        <v>108</v>
      </c>
      <c r="G271" s="4" t="s">
        <v>170</v>
      </c>
      <c r="H271" s="4">
        <v>2006</v>
      </c>
      <c r="I271" s="4">
        <v>2011</v>
      </c>
      <c r="J271" s="4">
        <v>5</v>
      </c>
      <c r="K271" s="7">
        <v>0</v>
      </c>
      <c r="L271" s="4" t="s">
        <v>250</v>
      </c>
      <c r="M271" s="4" t="s">
        <v>64</v>
      </c>
      <c r="N271" s="4" t="s">
        <v>110</v>
      </c>
      <c r="O271" s="5" t="s">
        <v>110</v>
      </c>
      <c r="P271" s="4" t="s">
        <v>110</v>
      </c>
      <c r="Q271" s="6">
        <v>2</v>
      </c>
    </row>
    <row r="272" spans="1:107" x14ac:dyDescent="0.35">
      <c r="A272" s="4">
        <v>2019</v>
      </c>
      <c r="B272" s="10">
        <v>1</v>
      </c>
      <c r="C272" s="4" t="s">
        <v>50</v>
      </c>
      <c r="D272" s="4" t="s">
        <v>171</v>
      </c>
      <c r="E272" s="7">
        <v>1</v>
      </c>
      <c r="F272" s="4" t="s">
        <v>220</v>
      </c>
      <c r="G272" s="4" t="s">
        <v>221</v>
      </c>
      <c r="H272" s="4">
        <v>2007</v>
      </c>
      <c r="I272" s="4">
        <v>2016</v>
      </c>
      <c r="J272" s="4">
        <v>7</v>
      </c>
      <c r="K272" s="7">
        <v>29.02</v>
      </c>
      <c r="L272" s="7" t="s">
        <v>250</v>
      </c>
      <c r="M272" s="4" t="s">
        <v>60</v>
      </c>
      <c r="N272" s="4" t="s">
        <v>110</v>
      </c>
      <c r="O272" s="5">
        <v>3</v>
      </c>
      <c r="P272" s="4" t="s">
        <v>250</v>
      </c>
      <c r="Q272" s="6">
        <v>4</v>
      </c>
    </row>
    <row r="274" spans="6:17" x14ac:dyDescent="0.35">
      <c r="N274" s="5"/>
      <c r="O274" s="4"/>
      <c r="P274" s="6"/>
      <c r="Q274" s="4"/>
    </row>
    <row r="277" spans="6:17" x14ac:dyDescent="0.35">
      <c r="F277" s="7"/>
    </row>
    <row r="278" spans="6:17" x14ac:dyDescent="0.35">
      <c r="F278" s="7"/>
    </row>
    <row r="279" spans="6:17" x14ac:dyDescent="0.35">
      <c r="F279" s="7"/>
    </row>
    <row r="280" spans="6:17" x14ac:dyDescent="0.35">
      <c r="F280" s="7"/>
    </row>
    <row r="281" spans="6:17" x14ac:dyDescent="0.35">
      <c r="F281" s="7"/>
    </row>
    <row r="282" spans="6:17" x14ac:dyDescent="0.35">
      <c r="F282" s="7"/>
    </row>
    <row r="283" spans="6:17" x14ac:dyDescent="0.35">
      <c r="F283" s="7"/>
    </row>
    <row r="284" spans="6:17" x14ac:dyDescent="0.35">
      <c r="F284" s="7"/>
    </row>
    <row r="286" spans="6:17" x14ac:dyDescent="0.35">
      <c r="F286" s="7"/>
    </row>
  </sheetData>
  <sortState xmlns:xlrd2="http://schemas.microsoft.com/office/spreadsheetml/2017/richdata2" ref="A2:Q286">
    <sortCondition ref="D2:D286"/>
  </sortState>
  <pageMargins left="0.7" right="0.7" top="0.75" bottom="0.75" header="0.3" footer="0.3"/>
  <pageSetup paperSize="9" orientation="portrait"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CF592-AC47-44A4-B79C-BC426D630DC3}">
  <dimension ref="A1:DC253"/>
  <sheetViews>
    <sheetView defaultGridColor="0" topLeftCell="A59" colorId="63" zoomScaleNormal="100" workbookViewId="0">
      <selection activeCell="E71" sqref="E71:E72"/>
    </sheetView>
  </sheetViews>
  <sheetFormatPr baseColWidth="10" defaultRowHeight="14.5" x14ac:dyDescent="0.35"/>
  <cols>
    <col min="1" max="1" width="10.90625" style="4"/>
    <col min="2" max="2" width="4.08984375" style="10" customWidth="1"/>
    <col min="3" max="3" width="26.7265625" style="4" customWidth="1"/>
    <col min="4" max="4" width="19.7265625" style="4" customWidth="1"/>
    <col min="5" max="5" width="19.7265625" style="7" customWidth="1"/>
    <col min="6" max="6" width="14.26953125" style="4" bestFit="1" customWidth="1"/>
    <col min="7" max="7" width="13.90625" style="4" customWidth="1"/>
    <col min="8" max="10" width="10.90625" style="4"/>
    <col min="11" max="11" width="13.26953125" style="7" customWidth="1"/>
    <col min="12" max="12" width="10.36328125" style="7" customWidth="1"/>
    <col min="13" max="13" width="14.54296875" style="4" customWidth="1"/>
    <col min="14" max="14" width="10.6328125" style="4" customWidth="1"/>
    <col min="15" max="15" width="14.36328125" style="5" customWidth="1"/>
    <col min="16" max="16" width="10.90625" style="4"/>
    <col min="17" max="17" width="10.90625" style="6"/>
    <col min="18" max="16384" width="10.90625" style="4"/>
  </cols>
  <sheetData>
    <row r="1" spans="1:107" s="1" customFormat="1" ht="14.5" customHeight="1" x14ac:dyDescent="0.35">
      <c r="A1" s="1" t="s">
        <v>2</v>
      </c>
      <c r="B1" s="11" t="s">
        <v>69</v>
      </c>
      <c r="C1" s="1" t="s">
        <v>3</v>
      </c>
      <c r="D1" s="1" t="s">
        <v>79</v>
      </c>
      <c r="E1" s="31" t="s">
        <v>388</v>
      </c>
      <c r="F1" s="1" t="s">
        <v>4</v>
      </c>
      <c r="G1" s="1" t="s">
        <v>5</v>
      </c>
      <c r="H1" s="1" t="s">
        <v>8</v>
      </c>
      <c r="I1" s="1" t="s">
        <v>9</v>
      </c>
      <c r="J1" s="12" t="s">
        <v>259</v>
      </c>
      <c r="K1" s="2" t="s">
        <v>319</v>
      </c>
      <c r="L1" s="2" t="s">
        <v>414</v>
      </c>
      <c r="M1" s="3" t="s">
        <v>415</v>
      </c>
      <c r="N1" s="3" t="s">
        <v>254</v>
      </c>
      <c r="O1" s="14" t="s">
        <v>255</v>
      </c>
      <c r="P1" s="15" t="s">
        <v>256</v>
      </c>
      <c r="Q1" s="16" t="s">
        <v>257</v>
      </c>
    </row>
    <row r="2" spans="1:107" x14ac:dyDescent="0.35">
      <c r="A2" s="4">
        <v>2021</v>
      </c>
      <c r="B2" s="10">
        <v>3</v>
      </c>
      <c r="C2" s="4" t="s">
        <v>54</v>
      </c>
      <c r="D2" s="4" t="s">
        <v>236</v>
      </c>
      <c r="E2" s="7">
        <v>1</v>
      </c>
      <c r="F2" s="4" t="s">
        <v>235</v>
      </c>
      <c r="G2" s="4" t="s">
        <v>110</v>
      </c>
      <c r="H2" s="4">
        <v>2012</v>
      </c>
      <c r="I2" s="4">
        <v>2017</v>
      </c>
      <c r="J2" s="4">
        <v>6</v>
      </c>
      <c r="K2" s="7">
        <v>96.7</v>
      </c>
      <c r="L2" s="7" t="s">
        <v>250</v>
      </c>
      <c r="M2" s="4" t="s">
        <v>60</v>
      </c>
      <c r="N2" s="4" t="s">
        <v>250</v>
      </c>
      <c r="O2" s="5" t="s">
        <v>250</v>
      </c>
      <c r="P2" s="4" t="s">
        <v>250</v>
      </c>
      <c r="Q2" s="6">
        <v>2</v>
      </c>
    </row>
    <row r="3" spans="1:107" x14ac:dyDescent="0.35">
      <c r="A3" s="4">
        <v>2021</v>
      </c>
      <c r="B3" s="10">
        <v>3</v>
      </c>
      <c r="C3" s="4" t="s">
        <v>54</v>
      </c>
      <c r="D3" s="4" t="s">
        <v>236</v>
      </c>
      <c r="E3" s="7">
        <v>1</v>
      </c>
      <c r="F3" s="4" t="s">
        <v>235</v>
      </c>
      <c r="G3" s="4" t="s">
        <v>110</v>
      </c>
      <c r="H3" s="4">
        <v>2012</v>
      </c>
      <c r="I3" s="4">
        <v>2017</v>
      </c>
      <c r="J3" s="4">
        <v>6</v>
      </c>
      <c r="K3" s="7">
        <v>96.9</v>
      </c>
      <c r="L3" s="7" t="s">
        <v>250</v>
      </c>
      <c r="M3" s="4" t="s">
        <v>60</v>
      </c>
      <c r="N3" s="4" t="s">
        <v>250</v>
      </c>
      <c r="O3" s="5" t="s">
        <v>250</v>
      </c>
      <c r="P3" s="4" t="s">
        <v>250</v>
      </c>
      <c r="Q3" s="6">
        <v>2</v>
      </c>
    </row>
    <row r="4" spans="1:107" x14ac:dyDescent="0.35">
      <c r="A4" s="4">
        <v>2021</v>
      </c>
      <c r="B4" s="10">
        <v>3</v>
      </c>
      <c r="C4" s="4" t="s">
        <v>54</v>
      </c>
      <c r="D4" s="4" t="s">
        <v>236</v>
      </c>
      <c r="E4" s="7">
        <v>1</v>
      </c>
      <c r="F4" s="4" t="s">
        <v>235</v>
      </c>
      <c r="G4" s="4" t="s">
        <v>110</v>
      </c>
      <c r="H4" s="4">
        <v>2012</v>
      </c>
      <c r="I4" s="4">
        <v>2017</v>
      </c>
      <c r="J4" s="4">
        <v>6</v>
      </c>
      <c r="K4" s="7">
        <v>97</v>
      </c>
      <c r="L4" s="7" t="s">
        <v>250</v>
      </c>
      <c r="M4" s="4" t="s">
        <v>60</v>
      </c>
      <c r="N4" s="4" t="s">
        <v>250</v>
      </c>
      <c r="O4" s="5" t="s">
        <v>250</v>
      </c>
      <c r="P4" s="4" t="s">
        <v>250</v>
      </c>
      <c r="Q4" s="6">
        <v>2</v>
      </c>
    </row>
    <row r="5" spans="1:107" x14ac:dyDescent="0.35">
      <c r="A5" s="4">
        <v>2021</v>
      </c>
      <c r="B5" s="10">
        <v>3</v>
      </c>
      <c r="C5" s="4" t="s">
        <v>54</v>
      </c>
      <c r="D5" s="4" t="s">
        <v>236</v>
      </c>
      <c r="E5" s="7">
        <v>1</v>
      </c>
      <c r="F5" s="4" t="s">
        <v>235</v>
      </c>
      <c r="G5" s="4" t="s">
        <v>110</v>
      </c>
      <c r="H5" s="4">
        <v>2012</v>
      </c>
      <c r="I5" s="4">
        <v>2017</v>
      </c>
      <c r="J5" s="4">
        <v>6</v>
      </c>
      <c r="K5" s="7">
        <v>96</v>
      </c>
      <c r="L5" s="7" t="s">
        <v>250</v>
      </c>
      <c r="M5" s="4" t="s">
        <v>60</v>
      </c>
      <c r="N5" s="4" t="s">
        <v>250</v>
      </c>
      <c r="O5" s="5" t="s">
        <v>250</v>
      </c>
      <c r="P5" s="4" t="s">
        <v>250</v>
      </c>
      <c r="Q5" s="6">
        <v>2</v>
      </c>
    </row>
    <row r="6" spans="1:107" x14ac:dyDescent="0.35">
      <c r="A6" s="4">
        <v>2021</v>
      </c>
      <c r="B6" s="10">
        <v>3</v>
      </c>
      <c r="C6" s="4" t="s">
        <v>54</v>
      </c>
      <c r="D6" s="4" t="s">
        <v>236</v>
      </c>
      <c r="E6" s="7">
        <v>1</v>
      </c>
      <c r="F6" s="4" t="s">
        <v>235</v>
      </c>
      <c r="G6" s="4" t="s">
        <v>110</v>
      </c>
      <c r="H6" s="4">
        <v>2012</v>
      </c>
      <c r="I6" s="4">
        <v>2017</v>
      </c>
      <c r="J6" s="4">
        <v>6</v>
      </c>
      <c r="K6" s="7">
        <v>96.8</v>
      </c>
      <c r="L6" s="7" t="s">
        <v>250</v>
      </c>
      <c r="M6" s="4" t="s">
        <v>60</v>
      </c>
      <c r="N6" s="4" t="s">
        <v>250</v>
      </c>
      <c r="O6" s="5" t="s">
        <v>250</v>
      </c>
      <c r="P6" s="4" t="s">
        <v>250</v>
      </c>
      <c r="Q6" s="6">
        <v>2</v>
      </c>
    </row>
    <row r="7" spans="1:107" x14ac:dyDescent="0.35">
      <c r="A7" s="4">
        <v>2021</v>
      </c>
      <c r="B7" s="10">
        <v>3</v>
      </c>
      <c r="C7" s="4" t="s">
        <v>54</v>
      </c>
      <c r="D7" s="4" t="s">
        <v>236</v>
      </c>
      <c r="E7" s="7">
        <v>1</v>
      </c>
      <c r="F7" s="4" t="s">
        <v>235</v>
      </c>
      <c r="G7" s="4" t="s">
        <v>110</v>
      </c>
      <c r="H7" s="4">
        <v>2012</v>
      </c>
      <c r="I7" s="4">
        <v>2017</v>
      </c>
      <c r="J7" s="4">
        <v>6</v>
      </c>
      <c r="K7" s="7">
        <v>98.2</v>
      </c>
      <c r="L7" s="7" t="s">
        <v>250</v>
      </c>
      <c r="M7" s="4" t="s">
        <v>60</v>
      </c>
      <c r="N7" s="4" t="s">
        <v>250</v>
      </c>
      <c r="O7" s="5" t="s">
        <v>250</v>
      </c>
      <c r="P7" s="4" t="s">
        <v>250</v>
      </c>
      <c r="Q7" s="6">
        <v>2</v>
      </c>
    </row>
    <row r="8" spans="1:107" s="39" customFormat="1" x14ac:dyDescent="0.35">
      <c r="A8" s="39">
        <v>1947</v>
      </c>
      <c r="B8" s="40">
        <v>1</v>
      </c>
      <c r="C8" s="39" t="s">
        <v>10</v>
      </c>
      <c r="D8" s="39" t="s">
        <v>75</v>
      </c>
      <c r="E8" s="41">
        <v>1</v>
      </c>
      <c r="F8" s="39" t="s">
        <v>235</v>
      </c>
      <c r="G8" s="39" t="s">
        <v>58</v>
      </c>
      <c r="H8" s="39">
        <v>1929</v>
      </c>
      <c r="I8" s="39">
        <v>1939</v>
      </c>
      <c r="J8" s="39">
        <v>11</v>
      </c>
      <c r="K8" s="41">
        <v>79</v>
      </c>
      <c r="L8" s="41" t="s">
        <v>250</v>
      </c>
      <c r="M8" s="39" t="s">
        <v>60</v>
      </c>
      <c r="N8" s="39" t="s">
        <v>250</v>
      </c>
      <c r="O8" s="42" t="s">
        <v>250</v>
      </c>
      <c r="P8" s="39" t="s">
        <v>250</v>
      </c>
      <c r="Q8" s="43">
        <v>2</v>
      </c>
      <c r="R8" s="4"/>
      <c r="S8" s="4"/>
      <c r="T8" s="4"/>
      <c r="U8" s="4"/>
      <c r="V8" s="4"/>
      <c r="W8" s="4"/>
      <c r="X8" s="4"/>
      <c r="Y8" s="4"/>
      <c r="Z8" s="4"/>
      <c r="AA8" s="4"/>
      <c r="AB8" s="4"/>
      <c r="AC8" s="4"/>
      <c r="AD8" s="4"/>
      <c r="AE8" s="4"/>
      <c r="AF8" s="4"/>
      <c r="AG8" s="4"/>
      <c r="AH8" s="4"/>
      <c r="AI8" s="4"/>
      <c r="AJ8" s="4"/>
      <c r="AK8" s="4"/>
      <c r="AL8" s="4"/>
      <c r="AM8" s="4"/>
      <c r="AN8" s="4"/>
      <c r="AO8" s="4"/>
      <c r="AP8" s="4"/>
      <c r="AQ8" s="4"/>
      <c r="AR8" s="4"/>
      <c r="AS8" s="4"/>
      <c r="AT8" s="4"/>
      <c r="AU8" s="4"/>
      <c r="AV8" s="4"/>
      <c r="AW8" s="4"/>
      <c r="AX8" s="4"/>
      <c r="AY8" s="4"/>
      <c r="AZ8" s="4"/>
      <c r="BA8" s="4"/>
      <c r="BB8" s="4"/>
      <c r="BC8" s="4"/>
      <c r="BD8" s="4"/>
      <c r="BE8" s="4"/>
      <c r="BF8" s="4"/>
      <c r="BG8" s="4"/>
      <c r="BH8" s="4"/>
      <c r="BI8" s="4"/>
      <c r="BJ8" s="4"/>
      <c r="BK8" s="4"/>
      <c r="BL8" s="4"/>
      <c r="BM8" s="4"/>
      <c r="BN8" s="4"/>
      <c r="BO8" s="4"/>
      <c r="BP8" s="4"/>
      <c r="BQ8" s="4"/>
      <c r="BR8" s="4"/>
      <c r="BS8" s="4"/>
      <c r="BT8" s="4"/>
      <c r="BU8" s="4"/>
      <c r="BV8" s="4"/>
      <c r="BW8" s="4"/>
      <c r="BX8" s="4"/>
      <c r="BY8" s="4"/>
      <c r="BZ8" s="4"/>
      <c r="CA8" s="4"/>
      <c r="CB8" s="4"/>
      <c r="CC8" s="4"/>
      <c r="CD8" s="4"/>
      <c r="CE8" s="4"/>
      <c r="CF8" s="4"/>
      <c r="CG8" s="4"/>
      <c r="CH8" s="4"/>
      <c r="CI8" s="4"/>
      <c r="CJ8" s="4"/>
      <c r="CK8" s="4"/>
      <c r="CL8" s="4"/>
      <c r="CM8" s="4"/>
      <c r="CN8" s="4"/>
      <c r="CO8" s="4"/>
      <c r="CP8" s="4"/>
      <c r="CQ8" s="4"/>
      <c r="CR8" s="4"/>
      <c r="CS8" s="4"/>
      <c r="CT8" s="4"/>
      <c r="CU8" s="4"/>
      <c r="CV8" s="4"/>
      <c r="CW8" s="4"/>
      <c r="CX8" s="4"/>
      <c r="CY8" s="4"/>
      <c r="CZ8" s="4"/>
      <c r="DA8" s="4"/>
      <c r="DB8" s="4"/>
      <c r="DC8" s="4"/>
    </row>
    <row r="9" spans="1:107" s="39" customFormat="1" x14ac:dyDescent="0.35">
      <c r="A9" s="39">
        <v>1947</v>
      </c>
      <c r="B9" s="40">
        <v>1</v>
      </c>
      <c r="C9" s="39" t="s">
        <v>10</v>
      </c>
      <c r="D9" s="39" t="s">
        <v>75</v>
      </c>
      <c r="E9" s="41">
        <v>1</v>
      </c>
      <c r="F9" s="39" t="s">
        <v>235</v>
      </c>
      <c r="G9" s="39" t="s">
        <v>59</v>
      </c>
      <c r="H9" s="39">
        <v>1931</v>
      </c>
      <c r="I9" s="39">
        <v>1939</v>
      </c>
      <c r="J9" s="39">
        <v>9</v>
      </c>
      <c r="K9" s="41">
        <v>33.299999999999997</v>
      </c>
      <c r="L9" s="41" t="s">
        <v>250</v>
      </c>
      <c r="M9" s="39" t="s">
        <v>60</v>
      </c>
      <c r="N9" s="39" t="s">
        <v>250</v>
      </c>
      <c r="O9" s="42" t="s">
        <v>250</v>
      </c>
      <c r="P9" s="39">
        <v>1</v>
      </c>
      <c r="Q9" s="43">
        <v>2</v>
      </c>
      <c r="R9" s="4"/>
      <c r="S9" s="4"/>
      <c r="T9" s="4"/>
      <c r="U9" s="4"/>
      <c r="V9" s="4"/>
      <c r="W9" s="4"/>
      <c r="X9" s="4"/>
      <c r="Y9" s="4"/>
      <c r="Z9" s="4"/>
      <c r="AA9" s="4"/>
      <c r="AB9" s="4"/>
      <c r="AC9" s="4"/>
      <c r="AD9" s="4"/>
      <c r="AE9" s="4"/>
      <c r="AF9" s="4"/>
      <c r="AG9" s="4"/>
      <c r="AH9" s="4"/>
      <c r="AI9" s="4"/>
      <c r="AJ9" s="4"/>
      <c r="AK9" s="4"/>
      <c r="AL9" s="4"/>
      <c r="AM9" s="4"/>
      <c r="AN9" s="4"/>
      <c r="AO9" s="4"/>
      <c r="AP9" s="4"/>
      <c r="AQ9" s="4"/>
      <c r="AR9" s="4"/>
      <c r="AS9" s="4"/>
      <c r="AT9" s="4"/>
      <c r="AU9" s="4"/>
      <c r="AV9" s="4"/>
      <c r="AW9" s="4"/>
      <c r="AX9" s="4"/>
      <c r="AY9" s="4"/>
      <c r="AZ9" s="4"/>
      <c r="BA9" s="4"/>
      <c r="BB9" s="4"/>
      <c r="BC9" s="4"/>
      <c r="BD9" s="4"/>
      <c r="BE9" s="4"/>
      <c r="BF9" s="4"/>
      <c r="BG9" s="4"/>
      <c r="BH9" s="4"/>
      <c r="BI9" s="4"/>
      <c r="BJ9" s="4"/>
      <c r="BK9" s="4"/>
      <c r="BL9" s="4"/>
      <c r="BM9" s="4"/>
      <c r="BN9" s="4"/>
      <c r="BO9" s="4"/>
      <c r="BP9" s="4"/>
      <c r="BQ9" s="4"/>
      <c r="BR9" s="4"/>
      <c r="BS9" s="4"/>
      <c r="BT9" s="4"/>
      <c r="BU9" s="4"/>
      <c r="BV9" s="4"/>
      <c r="BW9" s="4"/>
      <c r="BX9" s="4"/>
      <c r="BY9" s="4"/>
      <c r="BZ9" s="4"/>
      <c r="CA9" s="4"/>
      <c r="CB9" s="4"/>
      <c r="CC9" s="4"/>
      <c r="CD9" s="4"/>
      <c r="CE9" s="4"/>
      <c r="CF9" s="4"/>
      <c r="CG9" s="4"/>
      <c r="CH9" s="4"/>
      <c r="CI9" s="4"/>
      <c r="CJ9" s="4"/>
      <c r="CK9" s="4"/>
      <c r="CL9" s="4"/>
      <c r="CM9" s="4"/>
      <c r="CN9" s="4"/>
      <c r="CO9" s="4"/>
      <c r="CP9" s="4"/>
      <c r="CQ9" s="4"/>
      <c r="CR9" s="4"/>
      <c r="CS9" s="4"/>
      <c r="CT9" s="4"/>
      <c r="CU9" s="4"/>
      <c r="CV9" s="4"/>
      <c r="CW9" s="4"/>
      <c r="CX9" s="4"/>
      <c r="CY9" s="4"/>
      <c r="CZ9" s="4"/>
      <c r="DA9" s="4"/>
      <c r="DB9" s="4"/>
      <c r="DC9" s="4"/>
    </row>
    <row r="10" spans="1:107" s="39" customFormat="1" x14ac:dyDescent="0.35">
      <c r="A10" s="39">
        <v>1953</v>
      </c>
      <c r="B10" s="40">
        <v>1</v>
      </c>
      <c r="C10" s="39" t="s">
        <v>11</v>
      </c>
      <c r="D10" s="39" t="s">
        <v>75</v>
      </c>
      <c r="E10" s="41">
        <v>1</v>
      </c>
      <c r="F10" s="39" t="s">
        <v>235</v>
      </c>
      <c r="G10" s="39" t="s">
        <v>363</v>
      </c>
      <c r="H10" s="39">
        <v>1944</v>
      </c>
      <c r="I10" s="39">
        <v>1952</v>
      </c>
      <c r="J10" s="39">
        <v>9</v>
      </c>
      <c r="K10" s="41">
        <f>13/34*100</f>
        <v>38.235294117647058</v>
      </c>
      <c r="L10" s="41" t="s">
        <v>250</v>
      </c>
      <c r="M10" s="39" t="s">
        <v>60</v>
      </c>
      <c r="N10" s="39" t="s">
        <v>250</v>
      </c>
      <c r="O10" s="42" t="s">
        <v>250</v>
      </c>
      <c r="P10" s="39" t="s">
        <v>250</v>
      </c>
      <c r="Q10" s="43">
        <v>2</v>
      </c>
      <c r="R10" s="4"/>
      <c r="S10" s="4"/>
      <c r="T10" s="4"/>
      <c r="U10" s="4"/>
      <c r="V10" s="4"/>
      <c r="W10" s="4"/>
      <c r="X10" s="4"/>
      <c r="Y10" s="4"/>
      <c r="Z10" s="4"/>
      <c r="AA10" s="4"/>
      <c r="AB10" s="4"/>
      <c r="AC10" s="4"/>
      <c r="AD10" s="4"/>
      <c r="AE10" s="4"/>
      <c r="AF10" s="4"/>
      <c r="AG10" s="4"/>
      <c r="AH10" s="4"/>
      <c r="AI10" s="4"/>
      <c r="AJ10" s="4"/>
      <c r="AK10" s="4"/>
      <c r="AL10" s="4"/>
      <c r="AM10" s="4"/>
      <c r="AN10" s="4"/>
      <c r="AO10" s="4"/>
      <c r="AP10" s="4"/>
      <c r="AQ10" s="4"/>
      <c r="AR10" s="4"/>
      <c r="AS10" s="4"/>
      <c r="AT10" s="4"/>
      <c r="AU10" s="4"/>
      <c r="AV10" s="4"/>
      <c r="AW10" s="4"/>
      <c r="AX10" s="4"/>
      <c r="AY10" s="4"/>
      <c r="AZ10" s="4"/>
      <c r="BA10" s="4"/>
      <c r="BB10" s="4"/>
      <c r="BC10" s="4"/>
      <c r="BD10" s="4"/>
      <c r="BE10" s="4"/>
      <c r="BF10" s="4"/>
      <c r="BG10" s="4"/>
      <c r="BH10" s="4"/>
      <c r="BI10" s="4"/>
      <c r="BJ10" s="4"/>
      <c r="BK10" s="4"/>
      <c r="BL10" s="4"/>
      <c r="BM10" s="4"/>
      <c r="BN10" s="4"/>
      <c r="BO10" s="4"/>
      <c r="BP10" s="4"/>
      <c r="BQ10" s="4"/>
      <c r="BR10" s="4"/>
      <c r="BS10" s="4"/>
      <c r="BT10" s="4"/>
      <c r="BU10" s="4"/>
      <c r="BV10" s="4"/>
      <c r="BW10" s="4"/>
      <c r="BX10" s="4"/>
      <c r="BY10" s="4"/>
      <c r="BZ10" s="4"/>
      <c r="CA10" s="4"/>
      <c r="CB10" s="4"/>
      <c r="CC10" s="4"/>
      <c r="CD10" s="4"/>
      <c r="CE10" s="4"/>
      <c r="CF10" s="4"/>
      <c r="CG10" s="4"/>
      <c r="CH10" s="4"/>
      <c r="CI10" s="4"/>
      <c r="CJ10" s="4"/>
      <c r="CK10" s="4"/>
      <c r="CL10" s="4"/>
      <c r="CM10" s="4"/>
      <c r="CN10" s="4"/>
      <c r="CO10" s="4"/>
      <c r="CP10" s="4"/>
      <c r="CQ10" s="4"/>
      <c r="CR10" s="4"/>
      <c r="CS10" s="4"/>
      <c r="CT10" s="4"/>
      <c r="CU10" s="4"/>
      <c r="CV10" s="4"/>
      <c r="CW10" s="4"/>
      <c r="CX10" s="4"/>
      <c r="CY10" s="4"/>
      <c r="CZ10" s="4"/>
      <c r="DA10" s="4"/>
      <c r="DB10" s="4"/>
      <c r="DC10" s="4"/>
    </row>
    <row r="11" spans="1:107" s="39" customFormat="1" x14ac:dyDescent="0.35">
      <c r="A11" s="39">
        <v>1971</v>
      </c>
      <c r="B11" s="40">
        <v>1</v>
      </c>
      <c r="C11" s="39" t="s">
        <v>14</v>
      </c>
      <c r="D11" s="39" t="s">
        <v>75</v>
      </c>
      <c r="E11" s="41">
        <v>1</v>
      </c>
      <c r="F11" s="39" t="s">
        <v>235</v>
      </c>
      <c r="G11" s="39" t="s">
        <v>71</v>
      </c>
      <c r="H11" s="39">
        <v>1967</v>
      </c>
      <c r="I11" s="39">
        <v>1967</v>
      </c>
      <c r="J11" s="39">
        <v>1</v>
      </c>
      <c r="K11" s="41">
        <v>61.9</v>
      </c>
      <c r="L11" s="41" t="s">
        <v>250</v>
      </c>
      <c r="M11" s="39" t="s">
        <v>60</v>
      </c>
      <c r="N11" s="39" t="s">
        <v>250</v>
      </c>
      <c r="O11" s="42" t="s">
        <v>250</v>
      </c>
      <c r="P11" s="39" t="s">
        <v>250</v>
      </c>
      <c r="Q11" s="43">
        <v>2</v>
      </c>
      <c r="R11" s="4"/>
      <c r="S11" s="4"/>
      <c r="T11" s="4"/>
      <c r="U11" s="4"/>
      <c r="V11" s="4"/>
      <c r="W11" s="4"/>
      <c r="X11" s="4"/>
      <c r="Y11" s="4"/>
      <c r="Z11" s="4"/>
      <c r="AA11" s="4"/>
      <c r="AB11" s="4"/>
      <c r="AC11" s="4"/>
      <c r="AD11" s="4"/>
      <c r="AE11" s="4"/>
      <c r="AF11" s="4"/>
      <c r="AG11" s="4"/>
      <c r="AH11" s="4"/>
      <c r="AI11" s="4"/>
      <c r="AJ11" s="4"/>
      <c r="AK11" s="4"/>
      <c r="AL11" s="4"/>
      <c r="AM11" s="4"/>
      <c r="AN11" s="4"/>
      <c r="AO11" s="4"/>
      <c r="AP11" s="4"/>
      <c r="AQ11" s="4"/>
      <c r="AR11" s="4"/>
      <c r="AS11" s="4"/>
      <c r="AT11" s="4"/>
      <c r="AU11" s="4"/>
      <c r="AV11" s="4"/>
      <c r="AW11" s="4"/>
      <c r="AX11" s="4"/>
      <c r="AY11" s="4"/>
      <c r="AZ11" s="4"/>
      <c r="BA11" s="4"/>
      <c r="BB11" s="4"/>
      <c r="BC11" s="4"/>
      <c r="BD11" s="4"/>
      <c r="BE11" s="4"/>
      <c r="BF11" s="4"/>
      <c r="BG11" s="4"/>
      <c r="BH11" s="4"/>
      <c r="BI11" s="4"/>
      <c r="BJ11" s="4"/>
      <c r="BK11" s="4"/>
      <c r="BL11" s="4"/>
      <c r="BM11" s="4"/>
      <c r="BN11" s="4"/>
      <c r="BO11" s="4"/>
      <c r="BP11" s="4"/>
      <c r="BQ11" s="4"/>
      <c r="BR11" s="4"/>
      <c r="BS11" s="4"/>
      <c r="BT11" s="4"/>
      <c r="BU11" s="4"/>
      <c r="BV11" s="4"/>
      <c r="BW11" s="4"/>
      <c r="BX11" s="4"/>
      <c r="BY11" s="4"/>
      <c r="BZ11" s="4"/>
      <c r="CA11" s="4"/>
      <c r="CB11" s="4"/>
      <c r="CC11" s="4"/>
      <c r="CD11" s="4"/>
      <c r="CE11" s="4"/>
      <c r="CF11" s="4"/>
      <c r="CG11" s="4"/>
      <c r="CH11" s="4"/>
      <c r="CI11" s="4"/>
      <c r="CJ11" s="4"/>
      <c r="CK11" s="4"/>
      <c r="CL11" s="4"/>
      <c r="CM11" s="4"/>
      <c r="CN11" s="4"/>
      <c r="CO11" s="4"/>
      <c r="CP11" s="4"/>
      <c r="CQ11" s="4"/>
      <c r="CR11" s="4"/>
      <c r="CS11" s="4"/>
      <c r="CT11" s="4"/>
      <c r="CU11" s="4"/>
      <c r="CV11" s="4"/>
      <c r="CW11" s="4"/>
      <c r="CX11" s="4"/>
      <c r="CY11" s="4"/>
      <c r="CZ11" s="4"/>
      <c r="DA11" s="4"/>
      <c r="DB11" s="4"/>
      <c r="DC11" s="4"/>
    </row>
    <row r="12" spans="1:107" s="39" customFormat="1" x14ac:dyDescent="0.35">
      <c r="A12" s="39">
        <v>1976</v>
      </c>
      <c r="B12" s="40">
        <v>1</v>
      </c>
      <c r="C12" s="39" t="s">
        <v>17</v>
      </c>
      <c r="D12" s="39" t="s">
        <v>75</v>
      </c>
      <c r="E12" s="41">
        <v>1</v>
      </c>
      <c r="F12" s="39" t="s">
        <v>235</v>
      </c>
      <c r="G12" s="39" t="s">
        <v>76</v>
      </c>
      <c r="H12" s="39">
        <v>1923</v>
      </c>
      <c r="I12" s="39">
        <v>1974</v>
      </c>
      <c r="J12" s="39">
        <v>11</v>
      </c>
      <c r="K12" s="41">
        <v>55</v>
      </c>
      <c r="L12" s="41" t="s">
        <v>250</v>
      </c>
      <c r="M12" s="39" t="s">
        <v>60</v>
      </c>
      <c r="N12" s="39" t="s">
        <v>250</v>
      </c>
      <c r="O12" s="42" t="s">
        <v>250</v>
      </c>
      <c r="P12" s="39">
        <v>2</v>
      </c>
      <c r="Q12" s="43">
        <v>3</v>
      </c>
      <c r="R12" s="4"/>
      <c r="S12" s="4"/>
      <c r="T12" s="4"/>
      <c r="U12" s="4"/>
      <c r="V12" s="4"/>
      <c r="W12" s="4"/>
      <c r="X12" s="4"/>
      <c r="Y12" s="4"/>
      <c r="Z12" s="4"/>
      <c r="AA12" s="4"/>
      <c r="AB12" s="4"/>
      <c r="AC12" s="4"/>
      <c r="AD12" s="4"/>
      <c r="AE12" s="4"/>
      <c r="AF12" s="4"/>
      <c r="AG12" s="4"/>
      <c r="AH12" s="4"/>
      <c r="AI12" s="4"/>
      <c r="AJ12" s="4"/>
      <c r="AK12" s="4"/>
      <c r="AL12" s="4"/>
      <c r="AM12" s="4"/>
      <c r="AN12" s="4"/>
      <c r="AO12" s="4"/>
      <c r="AP12" s="4"/>
      <c r="AQ12" s="4"/>
      <c r="AR12" s="4"/>
      <c r="AS12" s="4"/>
      <c r="AT12" s="4"/>
      <c r="AU12" s="4"/>
      <c r="AV12" s="4"/>
      <c r="AW12" s="4"/>
      <c r="AX12" s="4"/>
      <c r="AY12" s="4"/>
      <c r="AZ12" s="4"/>
      <c r="BA12" s="4"/>
      <c r="BB12" s="4"/>
      <c r="BC12" s="4"/>
      <c r="BD12" s="4"/>
      <c r="BE12" s="4"/>
      <c r="BF12" s="4"/>
      <c r="BG12" s="4"/>
      <c r="BH12" s="4"/>
      <c r="BI12" s="4"/>
      <c r="BJ12" s="4"/>
      <c r="BK12" s="4"/>
      <c r="BL12" s="4"/>
      <c r="BM12" s="4"/>
      <c r="BN12" s="4"/>
      <c r="BO12" s="4"/>
      <c r="BP12" s="4"/>
      <c r="BQ12" s="4"/>
      <c r="BR12" s="4"/>
      <c r="BS12" s="4"/>
      <c r="BT12" s="4"/>
      <c r="BU12" s="4"/>
      <c r="BV12" s="4"/>
      <c r="BW12" s="4"/>
      <c r="BX12" s="4"/>
      <c r="BY12" s="4"/>
      <c r="BZ12" s="4"/>
      <c r="CA12" s="4"/>
      <c r="CB12" s="4"/>
      <c r="CC12" s="4"/>
      <c r="CD12" s="4"/>
      <c r="CE12" s="4"/>
      <c r="CF12" s="4"/>
      <c r="CG12" s="4"/>
      <c r="CH12" s="4"/>
      <c r="CI12" s="4"/>
      <c r="CJ12" s="4"/>
      <c r="CK12" s="4"/>
      <c r="CL12" s="4"/>
      <c r="CM12" s="4"/>
      <c r="CN12" s="4"/>
      <c r="CO12" s="4"/>
      <c r="CP12" s="4"/>
      <c r="CQ12" s="4"/>
      <c r="CR12" s="4"/>
      <c r="CS12" s="4"/>
      <c r="CT12" s="4"/>
      <c r="CU12" s="4"/>
      <c r="CV12" s="4"/>
      <c r="CW12" s="4"/>
      <c r="CX12" s="4"/>
      <c r="CY12" s="4"/>
      <c r="CZ12" s="4"/>
      <c r="DA12" s="4"/>
      <c r="DB12" s="4"/>
      <c r="DC12" s="4"/>
    </row>
    <row r="13" spans="1:107" s="39" customFormat="1" x14ac:dyDescent="0.35">
      <c r="A13" s="39">
        <v>1976</v>
      </c>
      <c r="B13" s="40">
        <v>1</v>
      </c>
      <c r="C13" s="39" t="s">
        <v>17</v>
      </c>
      <c r="D13" s="39" t="s">
        <v>75</v>
      </c>
      <c r="E13" s="41">
        <v>1</v>
      </c>
      <c r="F13" s="39" t="s">
        <v>235</v>
      </c>
      <c r="G13" s="39" t="s">
        <v>76</v>
      </c>
      <c r="H13" s="39">
        <v>1923</v>
      </c>
      <c r="I13" s="39">
        <v>1974</v>
      </c>
      <c r="J13" s="39">
        <v>11</v>
      </c>
      <c r="K13" s="41">
        <v>55</v>
      </c>
      <c r="L13" s="41" t="s">
        <v>250</v>
      </c>
      <c r="M13" s="39" t="s">
        <v>60</v>
      </c>
      <c r="N13" s="39" t="s">
        <v>250</v>
      </c>
      <c r="O13" s="42" t="s">
        <v>250</v>
      </c>
      <c r="P13" s="39">
        <v>2</v>
      </c>
      <c r="Q13" s="43">
        <v>2</v>
      </c>
      <c r="R13" s="4"/>
      <c r="S13" s="4"/>
      <c r="T13" s="4"/>
      <c r="U13" s="4"/>
      <c r="V13" s="4"/>
      <c r="W13" s="4"/>
      <c r="X13" s="4"/>
      <c r="Y13" s="4"/>
      <c r="Z13" s="4"/>
      <c r="AA13" s="4"/>
      <c r="AB13" s="4"/>
      <c r="AC13" s="4"/>
      <c r="AD13" s="4"/>
      <c r="AE13" s="4"/>
      <c r="AF13" s="4"/>
      <c r="AG13" s="4"/>
      <c r="AH13" s="4"/>
      <c r="AI13" s="4"/>
      <c r="AJ13" s="4"/>
      <c r="AK13" s="4"/>
      <c r="AL13" s="4"/>
      <c r="AM13" s="4"/>
      <c r="AN13" s="4"/>
      <c r="AO13" s="4"/>
      <c r="AP13" s="4"/>
      <c r="AQ13" s="4"/>
      <c r="AR13" s="4"/>
      <c r="AS13" s="4"/>
      <c r="AT13" s="4"/>
      <c r="AU13" s="4"/>
      <c r="AV13" s="4"/>
      <c r="AW13" s="4"/>
      <c r="AX13" s="4"/>
      <c r="AY13" s="4"/>
      <c r="AZ13" s="4"/>
      <c r="BA13" s="4"/>
      <c r="BB13" s="4"/>
      <c r="BC13" s="4"/>
      <c r="BD13" s="4"/>
      <c r="BE13" s="4"/>
      <c r="BF13" s="4"/>
      <c r="BG13" s="4"/>
      <c r="BH13" s="4"/>
      <c r="BI13" s="4"/>
      <c r="BJ13" s="4"/>
      <c r="BK13" s="4"/>
      <c r="BL13" s="4"/>
      <c r="BM13" s="4"/>
      <c r="BN13" s="4"/>
      <c r="BO13" s="4"/>
      <c r="BP13" s="4"/>
      <c r="BQ13" s="4"/>
      <c r="BR13" s="4"/>
      <c r="BS13" s="4"/>
      <c r="BT13" s="4"/>
      <c r="BU13" s="4"/>
      <c r="BV13" s="4"/>
      <c r="BW13" s="4"/>
      <c r="BX13" s="4"/>
      <c r="BY13" s="4"/>
      <c r="BZ13" s="4"/>
      <c r="CA13" s="4"/>
      <c r="CB13" s="4"/>
      <c r="CC13" s="4"/>
      <c r="CD13" s="4"/>
      <c r="CE13" s="4"/>
      <c r="CF13" s="4"/>
      <c r="CG13" s="4"/>
      <c r="CH13" s="4"/>
      <c r="CI13" s="4"/>
      <c r="CJ13" s="4"/>
      <c r="CK13" s="4"/>
      <c r="CL13" s="4"/>
      <c r="CM13" s="4"/>
      <c r="CN13" s="4"/>
      <c r="CO13" s="4"/>
      <c r="CP13" s="4"/>
      <c r="CQ13" s="4"/>
      <c r="CR13" s="4"/>
      <c r="CS13" s="4"/>
      <c r="CT13" s="4"/>
      <c r="CU13" s="4"/>
      <c r="CV13" s="4"/>
      <c r="CW13" s="4"/>
      <c r="CX13" s="4"/>
      <c r="CY13" s="4"/>
      <c r="CZ13" s="4"/>
      <c r="DA13" s="4"/>
      <c r="DB13" s="4"/>
      <c r="DC13" s="4"/>
    </row>
    <row r="14" spans="1:107" s="39" customFormat="1" x14ac:dyDescent="0.35">
      <c r="A14" s="39">
        <v>1976</v>
      </c>
      <c r="B14" s="40">
        <v>1</v>
      </c>
      <c r="C14" s="39" t="s">
        <v>17</v>
      </c>
      <c r="D14" s="39" t="s">
        <v>75</v>
      </c>
      <c r="E14" s="41">
        <v>1</v>
      </c>
      <c r="F14" s="39" t="s">
        <v>235</v>
      </c>
      <c r="G14" s="39" t="s">
        <v>76</v>
      </c>
      <c r="H14" s="39">
        <v>1923</v>
      </c>
      <c r="I14" s="39">
        <v>1974</v>
      </c>
      <c r="J14" s="39">
        <v>6</v>
      </c>
      <c r="K14" s="41">
        <v>33.340000000000003</v>
      </c>
      <c r="L14" s="41" t="s">
        <v>250</v>
      </c>
      <c r="M14" s="39" t="s">
        <v>60</v>
      </c>
      <c r="N14" s="39" t="s">
        <v>250</v>
      </c>
      <c r="O14" s="42" t="s">
        <v>250</v>
      </c>
      <c r="P14" s="39">
        <v>2</v>
      </c>
      <c r="Q14" s="43">
        <v>1</v>
      </c>
      <c r="R14" s="4"/>
      <c r="S14" s="4"/>
      <c r="T14" s="4"/>
      <c r="U14" s="4"/>
      <c r="V14" s="4"/>
      <c r="W14" s="4"/>
      <c r="X14" s="4"/>
      <c r="Y14" s="4"/>
      <c r="Z14" s="4"/>
      <c r="AA14" s="4"/>
      <c r="AB14" s="4"/>
      <c r="AC14" s="4"/>
      <c r="AD14" s="4"/>
      <c r="AE14" s="4"/>
      <c r="AF14" s="4"/>
      <c r="AG14" s="4"/>
      <c r="AH14" s="4"/>
      <c r="AI14" s="4"/>
      <c r="AJ14" s="4"/>
      <c r="AK14" s="4"/>
      <c r="AL14" s="4"/>
      <c r="AM14" s="4"/>
      <c r="AN14" s="4"/>
      <c r="AO14" s="4"/>
      <c r="AP14" s="4"/>
      <c r="AQ14" s="4"/>
      <c r="AR14" s="4"/>
      <c r="AS14" s="4"/>
      <c r="AT14" s="4"/>
      <c r="AU14" s="4"/>
      <c r="AV14" s="4"/>
      <c r="AW14" s="4"/>
      <c r="AX14" s="4"/>
      <c r="AY14" s="4"/>
      <c r="AZ14" s="4"/>
      <c r="BA14" s="4"/>
      <c r="BB14" s="4"/>
      <c r="BC14" s="4"/>
      <c r="BD14" s="4"/>
      <c r="BE14" s="4"/>
      <c r="BF14" s="4"/>
      <c r="BG14" s="4"/>
      <c r="BH14" s="4"/>
      <c r="BI14" s="4"/>
      <c r="BJ14" s="4"/>
      <c r="BK14" s="4"/>
      <c r="BL14" s="4"/>
      <c r="BM14" s="4"/>
      <c r="BN14" s="4"/>
      <c r="BO14" s="4"/>
      <c r="BP14" s="4"/>
      <c r="BQ14" s="4"/>
      <c r="BR14" s="4"/>
      <c r="BS14" s="4"/>
      <c r="BT14" s="4"/>
      <c r="BU14" s="4"/>
      <c r="BV14" s="4"/>
      <c r="BW14" s="4"/>
      <c r="BX14" s="4"/>
      <c r="BY14" s="4"/>
      <c r="BZ14" s="4"/>
      <c r="CA14" s="4"/>
      <c r="CB14" s="4"/>
      <c r="CC14" s="4"/>
      <c r="CD14" s="4"/>
      <c r="CE14" s="4"/>
      <c r="CF14" s="4"/>
      <c r="CG14" s="4"/>
      <c r="CH14" s="4"/>
      <c r="CI14" s="4"/>
      <c r="CJ14" s="4"/>
      <c r="CK14" s="4"/>
      <c r="CL14" s="4"/>
      <c r="CM14" s="4"/>
      <c r="CN14" s="4"/>
      <c r="CO14" s="4"/>
      <c r="CP14" s="4"/>
      <c r="CQ14" s="4"/>
      <c r="CR14" s="4"/>
      <c r="CS14" s="4"/>
      <c r="CT14" s="4"/>
      <c r="CU14" s="4"/>
      <c r="CV14" s="4"/>
      <c r="CW14" s="4"/>
      <c r="CX14" s="4"/>
      <c r="CY14" s="4"/>
      <c r="CZ14" s="4"/>
      <c r="DA14" s="4"/>
      <c r="DB14" s="4"/>
      <c r="DC14" s="4"/>
    </row>
    <row r="15" spans="1:107" s="39" customFormat="1" x14ac:dyDescent="0.35">
      <c r="A15" s="39">
        <v>2000</v>
      </c>
      <c r="B15" s="40">
        <v>1</v>
      </c>
      <c r="C15" s="39" t="s">
        <v>23</v>
      </c>
      <c r="D15" s="39" t="s">
        <v>75</v>
      </c>
      <c r="E15" s="41">
        <v>1</v>
      </c>
      <c r="F15" s="39" t="s">
        <v>108</v>
      </c>
      <c r="G15" s="39" t="s">
        <v>109</v>
      </c>
      <c r="H15" s="39">
        <v>1991</v>
      </c>
      <c r="I15" s="39">
        <v>2000</v>
      </c>
      <c r="J15" s="39">
        <v>9</v>
      </c>
      <c r="K15" s="41">
        <v>55.5</v>
      </c>
      <c r="L15" s="41" t="s">
        <v>250</v>
      </c>
      <c r="M15" s="39" t="s">
        <v>114</v>
      </c>
      <c r="N15" s="39" t="s">
        <v>113</v>
      </c>
      <c r="O15" s="42">
        <v>2</v>
      </c>
      <c r="P15" s="39" t="s">
        <v>250</v>
      </c>
      <c r="Q15" s="43">
        <v>2</v>
      </c>
      <c r="R15" s="4"/>
      <c r="S15" s="4"/>
      <c r="T15" s="4"/>
      <c r="U15" s="4"/>
      <c r="V15" s="4"/>
      <c r="W15" s="4"/>
      <c r="X15" s="4"/>
      <c r="Y15" s="4"/>
      <c r="Z15" s="4"/>
      <c r="AA15" s="4"/>
      <c r="AB15" s="4"/>
      <c r="AC15" s="4"/>
      <c r="AD15" s="4"/>
      <c r="AE15" s="4"/>
      <c r="AF15" s="4"/>
      <c r="AG15" s="4"/>
      <c r="AH15" s="4"/>
      <c r="AI15" s="4"/>
      <c r="AJ15" s="4"/>
      <c r="AK15" s="4"/>
      <c r="AL15" s="4"/>
      <c r="AM15" s="4"/>
      <c r="AN15" s="4"/>
      <c r="AO15" s="4"/>
      <c r="AP15" s="4"/>
      <c r="AQ15" s="4"/>
      <c r="AR15" s="4"/>
      <c r="AS15" s="4"/>
      <c r="AT15" s="4"/>
      <c r="AU15" s="4"/>
      <c r="AV15" s="4"/>
      <c r="AW15" s="4"/>
      <c r="AX15" s="4"/>
      <c r="AY15" s="4"/>
      <c r="AZ15" s="4"/>
      <c r="BA15" s="4"/>
      <c r="BB15" s="4"/>
      <c r="BC15" s="4"/>
      <c r="BD15" s="4"/>
      <c r="BE15" s="4"/>
      <c r="BF15" s="4"/>
      <c r="BG15" s="4"/>
      <c r="BH15" s="4"/>
      <c r="BI15" s="4"/>
      <c r="BJ15" s="4"/>
      <c r="BK15" s="4"/>
      <c r="BL15" s="4"/>
      <c r="BM15" s="4"/>
      <c r="BN15" s="4"/>
      <c r="BO15" s="4"/>
      <c r="BP15" s="4"/>
      <c r="BQ15" s="4"/>
      <c r="BR15" s="4"/>
      <c r="BS15" s="4"/>
      <c r="BT15" s="4"/>
      <c r="BU15" s="4"/>
      <c r="BV15" s="4"/>
      <c r="BW15" s="4"/>
      <c r="BX15" s="4"/>
      <c r="BY15" s="4"/>
      <c r="BZ15" s="4"/>
      <c r="CA15" s="4"/>
      <c r="CB15" s="4"/>
      <c r="CC15" s="4"/>
      <c r="CD15" s="4"/>
      <c r="CE15" s="4"/>
      <c r="CF15" s="4"/>
      <c r="CG15" s="4"/>
      <c r="CH15" s="4"/>
      <c r="CI15" s="4"/>
      <c r="CJ15" s="4"/>
      <c r="CK15" s="4"/>
      <c r="CL15" s="4"/>
      <c r="CM15" s="4"/>
      <c r="CN15" s="4"/>
      <c r="CO15" s="4"/>
      <c r="CP15" s="4"/>
      <c r="CQ15" s="4"/>
      <c r="CR15" s="4"/>
      <c r="CS15" s="4"/>
      <c r="CT15" s="4"/>
      <c r="CU15" s="4"/>
      <c r="CV15" s="4"/>
      <c r="CW15" s="4"/>
      <c r="CX15" s="4"/>
      <c r="CY15" s="4"/>
      <c r="CZ15" s="4"/>
      <c r="DA15" s="4"/>
      <c r="DB15" s="4"/>
      <c r="DC15" s="4"/>
    </row>
    <row r="16" spans="1:107" s="39" customFormat="1" x14ac:dyDescent="0.35">
      <c r="A16" s="39">
        <v>2012</v>
      </c>
      <c r="B16" s="40">
        <v>1</v>
      </c>
      <c r="C16" s="39" t="s">
        <v>169</v>
      </c>
      <c r="D16" s="39" t="s">
        <v>75</v>
      </c>
      <c r="E16" s="41">
        <v>1</v>
      </c>
      <c r="F16" s="39" t="s">
        <v>108</v>
      </c>
      <c r="G16" s="39" t="s">
        <v>170</v>
      </c>
      <c r="H16" s="39">
        <v>2006</v>
      </c>
      <c r="I16" s="39">
        <v>2011</v>
      </c>
      <c r="J16" s="39">
        <v>5</v>
      </c>
      <c r="K16" s="41">
        <v>0</v>
      </c>
      <c r="L16" s="41" t="s">
        <v>250</v>
      </c>
      <c r="M16" s="39" t="s">
        <v>64</v>
      </c>
      <c r="N16" s="39" t="s">
        <v>110</v>
      </c>
      <c r="O16" s="42" t="s">
        <v>110</v>
      </c>
      <c r="P16" s="39" t="s">
        <v>110</v>
      </c>
      <c r="Q16" s="43">
        <v>2</v>
      </c>
      <c r="R16" s="4"/>
      <c r="S16" s="4"/>
      <c r="T16" s="4"/>
      <c r="U16" s="4"/>
      <c r="V16" s="4"/>
      <c r="W16" s="4"/>
      <c r="X16" s="4"/>
      <c r="Y16" s="4"/>
      <c r="Z16" s="4"/>
      <c r="AA16" s="4"/>
      <c r="AB16" s="4"/>
      <c r="AC16" s="4"/>
      <c r="AD16" s="4"/>
      <c r="AE16" s="4"/>
      <c r="AF16" s="4"/>
      <c r="AG16" s="4"/>
      <c r="AH16" s="4"/>
      <c r="AI16" s="4"/>
      <c r="AJ16" s="4"/>
      <c r="AK16" s="4"/>
      <c r="AL16" s="4"/>
      <c r="AM16" s="4"/>
      <c r="AN16" s="4"/>
      <c r="AO16" s="4"/>
      <c r="AP16" s="4"/>
      <c r="AQ16" s="4"/>
      <c r="AR16" s="4"/>
      <c r="AS16" s="4"/>
      <c r="AT16" s="4"/>
      <c r="AU16" s="4"/>
      <c r="AV16" s="4"/>
      <c r="AW16" s="4"/>
      <c r="AX16" s="4"/>
      <c r="AY16" s="4"/>
      <c r="AZ16" s="4"/>
      <c r="BA16" s="4"/>
      <c r="BB16" s="4"/>
      <c r="BC16" s="4"/>
      <c r="BD16" s="4"/>
      <c r="BE16" s="4"/>
      <c r="BF16" s="4"/>
      <c r="BG16" s="4"/>
      <c r="BH16" s="4"/>
      <c r="BI16" s="4"/>
      <c r="BJ16" s="4"/>
      <c r="BK16" s="4"/>
      <c r="BL16" s="4"/>
      <c r="BM16" s="4"/>
      <c r="BN16" s="4"/>
      <c r="BO16" s="4"/>
      <c r="BP16" s="4"/>
      <c r="BQ16" s="4"/>
      <c r="BR16" s="4"/>
      <c r="BS16" s="4"/>
      <c r="BT16" s="4"/>
      <c r="BU16" s="4"/>
      <c r="BV16" s="4"/>
      <c r="BW16" s="4"/>
      <c r="BX16" s="4"/>
      <c r="BY16" s="4"/>
      <c r="BZ16" s="4"/>
      <c r="CA16" s="4"/>
      <c r="CB16" s="4"/>
      <c r="CC16" s="4"/>
      <c r="CD16" s="4"/>
      <c r="CE16" s="4"/>
      <c r="CF16" s="4"/>
      <c r="CG16" s="4"/>
      <c r="CH16" s="4"/>
      <c r="CI16" s="4"/>
      <c r="CJ16" s="4"/>
      <c r="CK16" s="4"/>
      <c r="CL16" s="4"/>
      <c r="CM16" s="4"/>
      <c r="CN16" s="4"/>
      <c r="CO16" s="4"/>
      <c r="CP16" s="4"/>
      <c r="CQ16" s="4"/>
      <c r="CR16" s="4"/>
      <c r="CS16" s="4"/>
      <c r="CT16" s="4"/>
      <c r="CU16" s="4"/>
      <c r="CV16" s="4"/>
      <c r="CW16" s="4"/>
      <c r="CX16" s="4"/>
      <c r="CY16" s="4"/>
      <c r="CZ16" s="4"/>
      <c r="DA16" s="4"/>
      <c r="DB16" s="4"/>
      <c r="DC16" s="4"/>
    </row>
    <row r="17" spans="1:107" x14ac:dyDescent="0.35">
      <c r="A17" s="4">
        <v>2007</v>
      </c>
      <c r="B17" s="10">
        <v>1</v>
      </c>
      <c r="C17" s="4" t="s">
        <v>33</v>
      </c>
      <c r="D17" s="4" t="s">
        <v>153</v>
      </c>
      <c r="E17" s="7">
        <v>1</v>
      </c>
      <c r="F17" s="4" t="s">
        <v>361</v>
      </c>
      <c r="G17" s="4" t="s">
        <v>151</v>
      </c>
      <c r="H17" s="4">
        <v>1995</v>
      </c>
      <c r="I17" s="4">
        <v>2003</v>
      </c>
      <c r="J17" s="4">
        <v>9</v>
      </c>
      <c r="K17" s="7">
        <v>67.5</v>
      </c>
      <c r="L17" s="7" t="s">
        <v>250</v>
      </c>
      <c r="M17" s="4" t="s">
        <v>152</v>
      </c>
      <c r="N17" s="4" t="s">
        <v>250</v>
      </c>
      <c r="O17" s="5" t="s">
        <v>250</v>
      </c>
      <c r="P17" s="4" t="s">
        <v>250</v>
      </c>
      <c r="Q17" s="6" t="s">
        <v>250</v>
      </c>
    </row>
    <row r="18" spans="1:107" x14ac:dyDescent="0.35">
      <c r="A18" s="4">
        <v>2007</v>
      </c>
      <c r="B18" s="10">
        <v>1</v>
      </c>
      <c r="C18" s="4" t="s">
        <v>33</v>
      </c>
      <c r="D18" s="4" t="s">
        <v>153</v>
      </c>
      <c r="E18" s="7">
        <v>1</v>
      </c>
      <c r="F18" s="4" t="s">
        <v>361</v>
      </c>
      <c r="G18" s="4" t="s">
        <v>66</v>
      </c>
      <c r="H18" s="4">
        <v>1995</v>
      </c>
      <c r="I18" s="4">
        <v>2003</v>
      </c>
      <c r="J18" s="4">
        <v>9</v>
      </c>
      <c r="K18" s="7">
        <v>80.8</v>
      </c>
      <c r="L18" s="7" t="s">
        <v>250</v>
      </c>
      <c r="M18" s="4" t="s">
        <v>64</v>
      </c>
      <c r="N18" s="4" t="s">
        <v>250</v>
      </c>
      <c r="O18" s="5" t="s">
        <v>250</v>
      </c>
      <c r="P18" s="4" t="s">
        <v>250</v>
      </c>
      <c r="Q18" s="6" t="s">
        <v>250</v>
      </c>
    </row>
    <row r="19" spans="1:107" x14ac:dyDescent="0.35">
      <c r="A19" s="4">
        <v>2018</v>
      </c>
      <c r="B19" s="10">
        <v>1</v>
      </c>
      <c r="C19" s="4" t="s">
        <v>48</v>
      </c>
      <c r="D19" s="4" t="s">
        <v>153</v>
      </c>
      <c r="E19" s="7">
        <v>1</v>
      </c>
      <c r="F19" s="4" t="s">
        <v>215</v>
      </c>
      <c r="G19" s="4" t="s">
        <v>216</v>
      </c>
      <c r="H19" s="4">
        <v>2008</v>
      </c>
      <c r="I19" s="4">
        <v>2015</v>
      </c>
      <c r="J19" s="4">
        <v>7</v>
      </c>
      <c r="K19" s="7">
        <v>78</v>
      </c>
      <c r="L19" s="7" t="s">
        <v>250</v>
      </c>
      <c r="M19" s="4" t="s">
        <v>217</v>
      </c>
      <c r="N19" s="4" t="s">
        <v>250</v>
      </c>
      <c r="O19" s="5" t="s">
        <v>250</v>
      </c>
      <c r="P19" s="4" t="s">
        <v>250</v>
      </c>
      <c r="Q19" s="6" t="s">
        <v>250</v>
      </c>
    </row>
    <row r="20" spans="1:107" x14ac:dyDescent="0.35">
      <c r="A20" s="4">
        <v>2018</v>
      </c>
      <c r="B20" s="10">
        <v>1</v>
      </c>
      <c r="C20" s="4" t="s">
        <v>48</v>
      </c>
      <c r="D20" s="4" t="s">
        <v>153</v>
      </c>
      <c r="E20" s="7">
        <v>1</v>
      </c>
      <c r="F20" s="4" t="s">
        <v>215</v>
      </c>
      <c r="G20" s="4" t="s">
        <v>216</v>
      </c>
      <c r="H20" s="4">
        <v>2008</v>
      </c>
      <c r="I20" s="4">
        <v>2015</v>
      </c>
      <c r="J20" s="4">
        <v>7</v>
      </c>
      <c r="K20" s="7">
        <v>78</v>
      </c>
      <c r="L20" s="7" t="s">
        <v>250</v>
      </c>
      <c r="M20" s="4" t="s">
        <v>218</v>
      </c>
      <c r="N20" s="4" t="s">
        <v>250</v>
      </c>
      <c r="O20" s="5" t="s">
        <v>250</v>
      </c>
      <c r="P20" s="4" t="s">
        <v>250</v>
      </c>
      <c r="Q20" s="6" t="s">
        <v>250</v>
      </c>
    </row>
    <row r="21" spans="1:107" x14ac:dyDescent="0.35">
      <c r="A21" s="4">
        <v>2015</v>
      </c>
      <c r="B21" s="10">
        <v>3</v>
      </c>
      <c r="C21" s="4" t="s">
        <v>43</v>
      </c>
      <c r="D21" s="4" t="s">
        <v>197</v>
      </c>
      <c r="E21" s="7">
        <v>3</v>
      </c>
      <c r="F21" s="4" t="s">
        <v>361</v>
      </c>
      <c r="G21" s="4" t="s">
        <v>77</v>
      </c>
      <c r="H21" s="4">
        <v>2010</v>
      </c>
      <c r="I21" s="4">
        <v>2013</v>
      </c>
      <c r="J21" s="4">
        <v>1</v>
      </c>
      <c r="K21" s="7">
        <v>99.99</v>
      </c>
      <c r="L21" s="7">
        <v>25</v>
      </c>
      <c r="M21" s="4" t="s">
        <v>82</v>
      </c>
      <c r="N21" s="4" t="s">
        <v>78</v>
      </c>
      <c r="O21" s="5">
        <v>2</v>
      </c>
      <c r="P21" s="4">
        <v>2</v>
      </c>
      <c r="Q21" s="6">
        <v>2</v>
      </c>
    </row>
    <row r="22" spans="1:107" x14ac:dyDescent="0.35">
      <c r="A22" s="4">
        <v>2015</v>
      </c>
      <c r="B22" s="10">
        <v>3</v>
      </c>
      <c r="C22" s="4" t="s">
        <v>43</v>
      </c>
      <c r="D22" s="4" t="s">
        <v>197</v>
      </c>
      <c r="E22" s="7">
        <v>3</v>
      </c>
      <c r="F22" s="4" t="s">
        <v>361</v>
      </c>
      <c r="G22" s="4" t="s">
        <v>77</v>
      </c>
      <c r="H22" s="4">
        <v>2010</v>
      </c>
      <c r="I22" s="4">
        <v>2013</v>
      </c>
      <c r="J22" s="4">
        <v>3</v>
      </c>
      <c r="K22" s="7">
        <v>99.92</v>
      </c>
      <c r="L22" s="7">
        <v>38.869999999999997</v>
      </c>
      <c r="M22" s="4" t="s">
        <v>82</v>
      </c>
      <c r="N22" s="4" t="s">
        <v>198</v>
      </c>
      <c r="O22" s="5">
        <v>3</v>
      </c>
      <c r="P22" s="4">
        <v>2</v>
      </c>
      <c r="Q22" s="6">
        <v>2</v>
      </c>
    </row>
    <row r="23" spans="1:107" x14ac:dyDescent="0.35">
      <c r="A23" s="4">
        <v>2015</v>
      </c>
      <c r="B23" s="10">
        <v>3</v>
      </c>
      <c r="C23" s="4" t="s">
        <v>43</v>
      </c>
      <c r="D23" s="4" t="s">
        <v>197</v>
      </c>
      <c r="E23" s="7">
        <v>1</v>
      </c>
      <c r="F23" s="4" t="s">
        <v>361</v>
      </c>
      <c r="G23" s="4" t="s">
        <v>77</v>
      </c>
      <c r="H23" s="4">
        <v>2010</v>
      </c>
      <c r="I23" s="4">
        <v>2013</v>
      </c>
      <c r="J23" s="4">
        <v>3</v>
      </c>
      <c r="K23" s="7">
        <v>99.97</v>
      </c>
      <c r="L23" s="7">
        <v>6.33</v>
      </c>
      <c r="M23" s="4" t="s">
        <v>82</v>
      </c>
      <c r="N23" s="4" t="s">
        <v>199</v>
      </c>
      <c r="O23" s="5">
        <v>1</v>
      </c>
      <c r="P23" s="4">
        <v>2</v>
      </c>
      <c r="Q23" s="6">
        <v>2</v>
      </c>
    </row>
    <row r="24" spans="1:107" x14ac:dyDescent="0.35">
      <c r="A24" s="4">
        <v>2017</v>
      </c>
      <c r="B24" s="10">
        <v>3</v>
      </c>
      <c r="C24" s="4" t="s">
        <v>46</v>
      </c>
      <c r="D24" s="4" t="s">
        <v>197</v>
      </c>
      <c r="E24" s="7">
        <v>3</v>
      </c>
      <c r="F24" s="4" t="s">
        <v>361</v>
      </c>
      <c r="G24" s="4" t="s">
        <v>66</v>
      </c>
      <c r="H24" s="4">
        <v>2000</v>
      </c>
      <c r="I24" s="4">
        <v>2013</v>
      </c>
      <c r="J24" s="4">
        <v>14</v>
      </c>
      <c r="K24" s="7">
        <v>95.76</v>
      </c>
      <c r="L24" s="7">
        <v>0</v>
      </c>
      <c r="M24" s="4" t="s">
        <v>82</v>
      </c>
      <c r="N24" s="4" t="s">
        <v>250</v>
      </c>
      <c r="O24" s="5">
        <v>1</v>
      </c>
      <c r="P24" s="4">
        <v>2</v>
      </c>
      <c r="Q24" s="6">
        <v>1</v>
      </c>
    </row>
    <row r="25" spans="1:107" x14ac:dyDescent="0.35">
      <c r="A25" s="4">
        <v>2017</v>
      </c>
      <c r="B25" s="10">
        <v>3</v>
      </c>
      <c r="C25" s="4" t="s">
        <v>46</v>
      </c>
      <c r="D25" s="4" t="s">
        <v>197</v>
      </c>
      <c r="E25" s="7">
        <v>3</v>
      </c>
      <c r="F25" s="4" t="s">
        <v>361</v>
      </c>
      <c r="G25" s="4" t="s">
        <v>66</v>
      </c>
      <c r="H25" s="4">
        <v>2000</v>
      </c>
      <c r="I25" s="4">
        <v>2013</v>
      </c>
      <c r="J25" s="4">
        <v>14</v>
      </c>
      <c r="K25" s="7">
        <v>84.99</v>
      </c>
      <c r="L25" s="7">
        <v>14.55</v>
      </c>
      <c r="M25" s="4" t="s">
        <v>82</v>
      </c>
      <c r="N25" s="4" t="s">
        <v>250</v>
      </c>
      <c r="O25" s="5">
        <v>2</v>
      </c>
      <c r="P25" s="4">
        <v>2</v>
      </c>
      <c r="Q25" s="6">
        <v>1</v>
      </c>
    </row>
    <row r="26" spans="1:107" x14ac:dyDescent="0.35">
      <c r="A26" s="4">
        <v>2017</v>
      </c>
      <c r="B26" s="10">
        <v>3</v>
      </c>
      <c r="C26" s="4" t="s">
        <v>46</v>
      </c>
      <c r="D26" s="4" t="s">
        <v>197</v>
      </c>
      <c r="E26" s="7">
        <v>3</v>
      </c>
      <c r="F26" s="4" t="s">
        <v>361</v>
      </c>
      <c r="G26" s="4" t="s">
        <v>66</v>
      </c>
      <c r="H26" s="4">
        <v>2000</v>
      </c>
      <c r="I26" s="4">
        <v>2013</v>
      </c>
      <c r="J26" s="4">
        <v>14</v>
      </c>
      <c r="K26" s="7">
        <v>95.25</v>
      </c>
      <c r="L26" s="7">
        <v>35.46</v>
      </c>
      <c r="M26" s="4" t="s">
        <v>82</v>
      </c>
      <c r="N26" s="4" t="s">
        <v>250</v>
      </c>
      <c r="O26" s="5">
        <v>3</v>
      </c>
      <c r="P26" s="4">
        <v>2</v>
      </c>
      <c r="Q26" s="6">
        <v>1</v>
      </c>
    </row>
    <row r="27" spans="1:107" x14ac:dyDescent="0.35">
      <c r="A27" s="4">
        <v>2017</v>
      </c>
      <c r="B27" s="10">
        <v>3</v>
      </c>
      <c r="C27" s="4" t="s">
        <v>46</v>
      </c>
      <c r="D27" s="4" t="s">
        <v>197</v>
      </c>
      <c r="E27" s="7">
        <v>3</v>
      </c>
      <c r="F27" s="4" t="s">
        <v>361</v>
      </c>
      <c r="G27" s="4" t="s">
        <v>66</v>
      </c>
      <c r="H27" s="4">
        <v>2000</v>
      </c>
      <c r="I27" s="4">
        <v>2013</v>
      </c>
      <c r="J27" s="4">
        <v>14</v>
      </c>
      <c r="K27" s="7">
        <v>93.16</v>
      </c>
      <c r="L27" s="7">
        <v>0</v>
      </c>
      <c r="M27" s="4" t="s">
        <v>82</v>
      </c>
      <c r="N27" s="4" t="s">
        <v>250</v>
      </c>
      <c r="O27" s="5">
        <v>1</v>
      </c>
      <c r="P27" s="4">
        <v>2</v>
      </c>
      <c r="Q27" s="6">
        <v>3</v>
      </c>
    </row>
    <row r="28" spans="1:107" x14ac:dyDescent="0.35">
      <c r="A28" s="4">
        <v>2017</v>
      </c>
      <c r="B28" s="10">
        <v>3</v>
      </c>
      <c r="C28" s="4" t="s">
        <v>46</v>
      </c>
      <c r="D28" s="4" t="s">
        <v>197</v>
      </c>
      <c r="E28" s="7">
        <v>3</v>
      </c>
      <c r="F28" s="4" t="s">
        <v>361</v>
      </c>
      <c r="G28" s="4" t="s">
        <v>66</v>
      </c>
      <c r="H28" s="4">
        <v>2000</v>
      </c>
      <c r="I28" s="4">
        <v>2013</v>
      </c>
      <c r="J28" s="4">
        <v>14</v>
      </c>
      <c r="K28" s="7">
        <v>78.760000000000005</v>
      </c>
      <c r="L28" s="7">
        <v>14.55</v>
      </c>
      <c r="M28" s="4" t="s">
        <v>82</v>
      </c>
      <c r="N28" s="4" t="s">
        <v>250</v>
      </c>
      <c r="O28" s="5">
        <v>2</v>
      </c>
      <c r="P28" s="4">
        <v>2</v>
      </c>
      <c r="Q28" s="6">
        <v>3</v>
      </c>
    </row>
    <row r="29" spans="1:107" x14ac:dyDescent="0.35">
      <c r="A29" s="4">
        <v>2017</v>
      </c>
      <c r="B29" s="10">
        <v>3</v>
      </c>
      <c r="C29" s="4" t="s">
        <v>46</v>
      </c>
      <c r="D29" s="4" t="s">
        <v>197</v>
      </c>
      <c r="E29" s="7">
        <v>1</v>
      </c>
      <c r="F29" s="4" t="s">
        <v>361</v>
      </c>
      <c r="G29" s="4" t="s">
        <v>66</v>
      </c>
      <c r="H29" s="4">
        <v>2000</v>
      </c>
      <c r="I29" s="4">
        <v>2013</v>
      </c>
      <c r="J29" s="4">
        <v>14</v>
      </c>
      <c r="K29" s="7">
        <v>94.07</v>
      </c>
      <c r="L29" s="7">
        <v>35.46</v>
      </c>
      <c r="M29" s="4" t="s">
        <v>82</v>
      </c>
      <c r="N29" s="4" t="s">
        <v>250</v>
      </c>
      <c r="O29" s="5">
        <v>3</v>
      </c>
      <c r="P29" s="4">
        <v>2</v>
      </c>
      <c r="Q29" s="6">
        <v>3</v>
      </c>
      <c r="R29" s="13"/>
      <c r="S29" s="13"/>
      <c r="T29" s="13"/>
      <c r="U29" s="13"/>
      <c r="V29" s="13"/>
      <c r="W29" s="13"/>
    </row>
    <row r="30" spans="1:107" s="39" customFormat="1" x14ac:dyDescent="0.35">
      <c r="A30" s="39">
        <v>1975</v>
      </c>
      <c r="B30" s="40">
        <v>2</v>
      </c>
      <c r="C30" s="39" t="s">
        <v>16</v>
      </c>
      <c r="D30" s="39" t="s">
        <v>73</v>
      </c>
      <c r="E30" s="41">
        <v>1</v>
      </c>
      <c r="F30" s="39" t="s">
        <v>361</v>
      </c>
      <c r="G30" s="39" t="s">
        <v>72</v>
      </c>
      <c r="H30" s="39">
        <v>1972</v>
      </c>
      <c r="I30" s="39">
        <v>1972</v>
      </c>
      <c r="J30" s="39">
        <v>1</v>
      </c>
      <c r="K30" s="41">
        <v>100</v>
      </c>
      <c r="L30" s="41" t="s">
        <v>250</v>
      </c>
      <c r="M30" s="39" t="s">
        <v>64</v>
      </c>
      <c r="N30" s="39" t="s">
        <v>250</v>
      </c>
      <c r="O30" s="42" t="s">
        <v>250</v>
      </c>
      <c r="P30" s="39" t="s">
        <v>250</v>
      </c>
      <c r="Q30" s="43">
        <v>2</v>
      </c>
      <c r="R30" s="13"/>
      <c r="S30" s="13"/>
      <c r="T30" s="13"/>
      <c r="U30" s="13"/>
      <c r="V30" s="13"/>
      <c r="W30" s="13"/>
      <c r="X30" s="4"/>
      <c r="Y30" s="4"/>
      <c r="Z30" s="4"/>
      <c r="AA30" s="4"/>
      <c r="AB30" s="4"/>
      <c r="AC30" s="4"/>
      <c r="AD30" s="4"/>
      <c r="AE30" s="4"/>
      <c r="AF30" s="4"/>
      <c r="AG30" s="4"/>
      <c r="AH30" s="4"/>
      <c r="AI30" s="4"/>
      <c r="AJ30" s="4"/>
      <c r="AK30" s="4"/>
      <c r="AL30" s="4"/>
      <c r="AM30" s="4"/>
      <c r="AN30" s="4"/>
      <c r="AO30" s="4"/>
      <c r="AP30" s="4"/>
      <c r="AQ30" s="4"/>
      <c r="AR30" s="4"/>
      <c r="AS30" s="4"/>
      <c r="AT30" s="4"/>
      <c r="AU30" s="4"/>
      <c r="AV30" s="4"/>
      <c r="AW30" s="4"/>
      <c r="AX30" s="4"/>
      <c r="AY30" s="4"/>
      <c r="AZ30" s="4"/>
      <c r="BA30" s="4"/>
      <c r="BB30" s="4"/>
      <c r="BC30" s="4"/>
      <c r="BD30" s="4"/>
      <c r="BE30" s="4"/>
      <c r="BF30" s="4"/>
      <c r="BG30" s="4"/>
      <c r="BH30" s="4"/>
      <c r="BI30" s="4"/>
      <c r="BJ30" s="4"/>
      <c r="BK30" s="4"/>
      <c r="BL30" s="4"/>
      <c r="BM30" s="4"/>
      <c r="BN30" s="4"/>
      <c r="BO30" s="4"/>
      <c r="BP30" s="4"/>
      <c r="BQ30" s="4"/>
      <c r="BR30" s="4"/>
      <c r="BS30" s="4"/>
      <c r="BT30" s="4"/>
      <c r="BU30" s="4"/>
      <c r="BV30" s="4"/>
      <c r="BW30" s="4"/>
      <c r="BX30" s="4"/>
      <c r="BY30" s="4"/>
      <c r="BZ30" s="4"/>
      <c r="CA30" s="4"/>
      <c r="CB30" s="4"/>
      <c r="CC30" s="4"/>
      <c r="CD30" s="4"/>
      <c r="CE30" s="4"/>
      <c r="CF30" s="4"/>
      <c r="CG30" s="4"/>
      <c r="CH30" s="4"/>
      <c r="CI30" s="4"/>
      <c r="CJ30" s="4"/>
      <c r="CK30" s="4"/>
      <c r="CL30" s="4"/>
      <c r="CM30" s="4"/>
      <c r="CN30" s="4"/>
      <c r="CO30" s="4"/>
      <c r="CP30" s="4"/>
      <c r="CQ30" s="4"/>
      <c r="CR30" s="4"/>
      <c r="CS30" s="4"/>
      <c r="CT30" s="4"/>
      <c r="CU30" s="4"/>
      <c r="CV30" s="4"/>
      <c r="CW30" s="4"/>
      <c r="CX30" s="4"/>
      <c r="CY30" s="4"/>
      <c r="CZ30" s="4"/>
      <c r="DA30" s="4"/>
      <c r="DB30" s="4"/>
      <c r="DC30" s="4"/>
    </row>
    <row r="31" spans="1:107" s="39" customFormat="1" x14ac:dyDescent="0.35">
      <c r="A31" s="39">
        <v>1975</v>
      </c>
      <c r="B31" s="40">
        <v>2</v>
      </c>
      <c r="C31" s="39" t="s">
        <v>16</v>
      </c>
      <c r="D31" s="39" t="s">
        <v>73</v>
      </c>
      <c r="E31" s="41">
        <v>1</v>
      </c>
      <c r="F31" s="39" t="s">
        <v>361</v>
      </c>
      <c r="G31" s="39" t="s">
        <v>74</v>
      </c>
      <c r="H31" s="39">
        <v>1973</v>
      </c>
      <c r="I31" s="39">
        <v>1973</v>
      </c>
      <c r="J31" s="39">
        <v>1</v>
      </c>
      <c r="K31" s="41" t="s">
        <v>250</v>
      </c>
      <c r="L31" s="41" t="s">
        <v>250</v>
      </c>
      <c r="M31" s="39" t="s">
        <v>64</v>
      </c>
      <c r="N31" s="39" t="s">
        <v>250</v>
      </c>
      <c r="O31" s="42" t="s">
        <v>250</v>
      </c>
      <c r="P31" s="39" t="s">
        <v>250</v>
      </c>
      <c r="Q31" s="43">
        <v>2</v>
      </c>
      <c r="R31" s="4"/>
      <c r="S31" s="4"/>
      <c r="T31" s="4"/>
      <c r="U31" s="4"/>
      <c r="V31" s="4"/>
      <c r="W31" s="4"/>
      <c r="X31" s="4"/>
      <c r="Y31" s="4"/>
      <c r="Z31" s="4"/>
      <c r="AA31" s="4"/>
      <c r="AB31" s="4"/>
      <c r="AC31" s="4"/>
      <c r="AD31" s="4"/>
      <c r="AE31" s="4"/>
      <c r="AF31" s="4"/>
      <c r="AG31" s="4"/>
      <c r="AH31" s="4"/>
      <c r="AI31" s="4"/>
      <c r="AJ31" s="4"/>
      <c r="AK31" s="4"/>
      <c r="AL31" s="4"/>
      <c r="AM31" s="4"/>
      <c r="AN31" s="4"/>
      <c r="AO31" s="4"/>
      <c r="AP31" s="4"/>
      <c r="AQ31" s="4"/>
      <c r="AR31" s="4"/>
      <c r="AS31" s="4"/>
      <c r="AT31" s="4"/>
      <c r="AU31" s="4"/>
      <c r="AV31" s="4"/>
      <c r="AW31" s="4"/>
      <c r="AX31" s="4"/>
      <c r="AY31" s="4"/>
      <c r="AZ31" s="4"/>
      <c r="BA31" s="4"/>
      <c r="BB31" s="4"/>
      <c r="BC31" s="4"/>
      <c r="BD31" s="4"/>
      <c r="BE31" s="4"/>
      <c r="BF31" s="4"/>
      <c r="BG31" s="4"/>
      <c r="BH31" s="4"/>
      <c r="BI31" s="4"/>
      <c r="BJ31" s="4"/>
      <c r="BK31" s="4"/>
      <c r="BL31" s="4"/>
      <c r="BM31" s="4"/>
      <c r="BN31" s="4"/>
      <c r="BO31" s="4"/>
      <c r="BP31" s="4"/>
      <c r="BQ31" s="4"/>
      <c r="BR31" s="4"/>
      <c r="BS31" s="4"/>
      <c r="BT31" s="4"/>
      <c r="BU31" s="4"/>
      <c r="BV31" s="4"/>
      <c r="BW31" s="4"/>
      <c r="BX31" s="4"/>
      <c r="BY31" s="4"/>
      <c r="BZ31" s="4"/>
      <c r="CA31" s="4"/>
      <c r="CB31" s="4"/>
      <c r="CC31" s="4"/>
      <c r="CD31" s="4"/>
      <c r="CE31" s="4"/>
      <c r="CF31" s="4"/>
      <c r="CG31" s="4"/>
      <c r="CH31" s="4"/>
      <c r="CI31" s="4"/>
      <c r="CJ31" s="4"/>
      <c r="CK31" s="4"/>
      <c r="CL31" s="4"/>
      <c r="CM31" s="4"/>
      <c r="CN31" s="4"/>
      <c r="CO31" s="4"/>
      <c r="CP31" s="4"/>
      <c r="CQ31" s="4"/>
      <c r="CR31" s="4"/>
      <c r="CS31" s="4"/>
      <c r="CT31" s="4"/>
      <c r="CU31" s="4"/>
      <c r="CV31" s="4"/>
      <c r="CW31" s="4"/>
      <c r="CX31" s="4"/>
      <c r="CY31" s="4"/>
      <c r="CZ31" s="4"/>
      <c r="DA31" s="4"/>
      <c r="DB31" s="4"/>
      <c r="DC31" s="4"/>
    </row>
    <row r="32" spans="1:107" s="39" customFormat="1" x14ac:dyDescent="0.35">
      <c r="A32" s="39">
        <v>1977</v>
      </c>
      <c r="B32" s="40">
        <v>2</v>
      </c>
      <c r="C32" s="39" t="s">
        <v>18</v>
      </c>
      <c r="D32" s="39" t="s">
        <v>73</v>
      </c>
      <c r="E32" s="41">
        <v>1</v>
      </c>
      <c r="F32" s="39" t="s">
        <v>361</v>
      </c>
      <c r="G32" s="39" t="s">
        <v>77</v>
      </c>
      <c r="H32" s="39">
        <v>1973</v>
      </c>
      <c r="I32" s="39">
        <v>1974</v>
      </c>
      <c r="J32" s="39">
        <v>2</v>
      </c>
      <c r="K32" s="41" t="s">
        <v>250</v>
      </c>
      <c r="L32" s="41">
        <f>((60+((5/9)*100))/2)</f>
        <v>57.777777777777779</v>
      </c>
      <c r="M32" s="39" t="s">
        <v>64</v>
      </c>
      <c r="N32" s="39" t="s">
        <v>78</v>
      </c>
      <c r="O32" s="42" t="s">
        <v>81</v>
      </c>
      <c r="P32" s="39" t="s">
        <v>250</v>
      </c>
      <c r="Q32" s="43">
        <v>2</v>
      </c>
      <c r="R32" s="13"/>
      <c r="S32" s="13"/>
      <c r="T32" s="13"/>
      <c r="U32" s="13"/>
      <c r="V32" s="13"/>
      <c r="W32" s="13"/>
      <c r="X32" s="4"/>
      <c r="Y32" s="4"/>
      <c r="Z32" s="4"/>
      <c r="AA32" s="4"/>
      <c r="AB32" s="4"/>
      <c r="AC32" s="4"/>
      <c r="AD32" s="4"/>
      <c r="AE32" s="4"/>
      <c r="AF32" s="4"/>
      <c r="AG32" s="4"/>
      <c r="AH32" s="4"/>
      <c r="AI32" s="4"/>
      <c r="AJ32" s="4"/>
      <c r="AK32" s="4"/>
      <c r="AL32" s="4"/>
      <c r="AM32" s="4"/>
      <c r="AN32" s="4"/>
      <c r="AO32" s="4"/>
      <c r="AP32" s="4"/>
      <c r="AQ32" s="4"/>
      <c r="AR32" s="4"/>
      <c r="AS32" s="4"/>
      <c r="AT32" s="4"/>
      <c r="AU32" s="4"/>
      <c r="AV32" s="4"/>
      <c r="AW32" s="4"/>
      <c r="AX32" s="4"/>
      <c r="AY32" s="4"/>
      <c r="AZ32" s="4"/>
      <c r="BA32" s="4"/>
      <c r="BB32" s="4"/>
      <c r="BC32" s="4"/>
      <c r="BD32" s="4"/>
      <c r="BE32" s="4"/>
      <c r="BF32" s="4"/>
      <c r="BG32" s="4"/>
      <c r="BH32" s="4"/>
      <c r="BI32" s="4"/>
      <c r="BJ32" s="4"/>
      <c r="BK32" s="4"/>
      <c r="BL32" s="4"/>
      <c r="BM32" s="4"/>
      <c r="BN32" s="4"/>
      <c r="BO32" s="4"/>
      <c r="BP32" s="4"/>
      <c r="BQ32" s="4"/>
      <c r="BR32" s="4"/>
      <c r="BS32" s="4"/>
      <c r="BT32" s="4"/>
      <c r="BU32" s="4"/>
      <c r="BV32" s="4"/>
      <c r="BW32" s="4"/>
      <c r="BX32" s="4"/>
      <c r="BY32" s="4"/>
      <c r="BZ32" s="4"/>
      <c r="CA32" s="4"/>
      <c r="CB32" s="4"/>
      <c r="CC32" s="4"/>
      <c r="CD32" s="4"/>
      <c r="CE32" s="4"/>
      <c r="CF32" s="4"/>
      <c r="CG32" s="4"/>
      <c r="CH32" s="4"/>
      <c r="CI32" s="4"/>
      <c r="CJ32" s="4"/>
      <c r="CK32" s="4"/>
      <c r="CL32" s="4"/>
      <c r="CM32" s="4"/>
      <c r="CN32" s="4"/>
      <c r="CO32" s="4"/>
      <c r="CP32" s="4"/>
      <c r="CQ32" s="4"/>
      <c r="CR32" s="4"/>
      <c r="CS32" s="4"/>
      <c r="CT32" s="4"/>
      <c r="CU32" s="4"/>
      <c r="CV32" s="4"/>
      <c r="CW32" s="4"/>
      <c r="CX32" s="4"/>
      <c r="CY32" s="4"/>
      <c r="CZ32" s="4"/>
      <c r="DA32" s="4"/>
      <c r="DB32" s="4"/>
      <c r="DC32" s="4"/>
    </row>
    <row r="33" spans="1:107" s="39" customFormat="1" x14ac:dyDescent="0.35">
      <c r="A33" s="39">
        <v>1977</v>
      </c>
      <c r="B33" s="40">
        <v>2</v>
      </c>
      <c r="C33" s="39" t="s">
        <v>18</v>
      </c>
      <c r="D33" s="39" t="s">
        <v>73</v>
      </c>
      <c r="E33" s="41">
        <v>1</v>
      </c>
      <c r="F33" s="39" t="s">
        <v>361</v>
      </c>
      <c r="G33" s="39" t="s">
        <v>77</v>
      </c>
      <c r="H33" s="39">
        <v>1975</v>
      </c>
      <c r="I33" s="39">
        <v>1975</v>
      </c>
      <c r="J33" s="39">
        <v>1</v>
      </c>
      <c r="K33" s="41" t="s">
        <v>250</v>
      </c>
      <c r="L33" s="41">
        <v>36.36</v>
      </c>
      <c r="M33" s="39" t="s">
        <v>64</v>
      </c>
      <c r="N33" s="39" t="s">
        <v>80</v>
      </c>
      <c r="O33" s="42" t="s">
        <v>81</v>
      </c>
      <c r="P33" s="39" t="s">
        <v>250</v>
      </c>
      <c r="Q33" s="43">
        <v>2</v>
      </c>
      <c r="R33" s="13"/>
      <c r="S33" s="13"/>
      <c r="T33" s="13"/>
      <c r="U33" s="13"/>
      <c r="V33" s="13"/>
      <c r="W33" s="13"/>
      <c r="X33" s="4"/>
      <c r="Y33" s="4"/>
      <c r="Z33" s="4"/>
      <c r="AA33" s="4"/>
      <c r="AB33" s="4"/>
      <c r="AC33" s="4"/>
      <c r="AD33" s="4"/>
      <c r="AE33" s="4"/>
      <c r="AF33" s="4"/>
      <c r="AG33" s="4"/>
      <c r="AH33" s="4"/>
      <c r="AI33" s="4"/>
      <c r="AJ33" s="4"/>
      <c r="AK33" s="4"/>
      <c r="AL33" s="4"/>
      <c r="AM33" s="4"/>
      <c r="AN33" s="4"/>
      <c r="AO33" s="4"/>
      <c r="AP33" s="4"/>
      <c r="AQ33" s="4"/>
      <c r="AR33" s="4"/>
      <c r="AS33" s="4"/>
      <c r="AT33" s="4"/>
      <c r="AU33" s="4"/>
      <c r="AV33" s="4"/>
      <c r="AW33" s="4"/>
      <c r="AX33" s="4"/>
      <c r="AY33" s="4"/>
      <c r="AZ33" s="4"/>
      <c r="BA33" s="4"/>
      <c r="BB33" s="4"/>
      <c r="BC33" s="4"/>
      <c r="BD33" s="4"/>
      <c r="BE33" s="4"/>
      <c r="BF33" s="4"/>
      <c r="BG33" s="4"/>
      <c r="BH33" s="4"/>
      <c r="BI33" s="4"/>
      <c r="BJ33" s="4"/>
      <c r="BK33" s="4"/>
      <c r="BL33" s="4"/>
      <c r="BM33" s="4"/>
      <c r="BN33" s="4"/>
      <c r="BO33" s="4"/>
      <c r="BP33" s="4"/>
      <c r="BQ33" s="4"/>
      <c r="BR33" s="4"/>
      <c r="BS33" s="4"/>
      <c r="BT33" s="4"/>
      <c r="BU33" s="4"/>
      <c r="BV33" s="4"/>
      <c r="BW33" s="4"/>
      <c r="BX33" s="4"/>
      <c r="BY33" s="4"/>
      <c r="BZ33" s="4"/>
      <c r="CA33" s="4"/>
      <c r="CB33" s="4"/>
      <c r="CC33" s="4"/>
      <c r="CD33" s="4"/>
      <c r="CE33" s="4"/>
      <c r="CF33" s="4"/>
      <c r="CG33" s="4"/>
      <c r="CH33" s="4"/>
      <c r="CI33" s="4"/>
      <c r="CJ33" s="4"/>
      <c r="CK33" s="4"/>
      <c r="CL33" s="4"/>
      <c r="CM33" s="4"/>
      <c r="CN33" s="4"/>
      <c r="CO33" s="4"/>
      <c r="CP33" s="4"/>
      <c r="CQ33" s="4"/>
      <c r="CR33" s="4"/>
      <c r="CS33" s="4"/>
      <c r="CT33" s="4"/>
      <c r="CU33" s="4"/>
      <c r="CV33" s="4"/>
      <c r="CW33" s="4"/>
      <c r="CX33" s="4"/>
      <c r="CY33" s="4"/>
      <c r="CZ33" s="4"/>
      <c r="DA33" s="4"/>
      <c r="DB33" s="4"/>
      <c r="DC33" s="4"/>
    </row>
    <row r="34" spans="1:107" s="39" customFormat="1" x14ac:dyDescent="0.35">
      <c r="A34" s="39">
        <v>2000</v>
      </c>
      <c r="B34" s="40">
        <v>2</v>
      </c>
      <c r="C34" s="39" t="s">
        <v>22</v>
      </c>
      <c r="D34" s="39" t="s">
        <v>73</v>
      </c>
      <c r="E34" s="41">
        <v>3</v>
      </c>
      <c r="F34" s="39" t="s">
        <v>95</v>
      </c>
      <c r="G34" s="39" t="s">
        <v>96</v>
      </c>
      <c r="H34" s="39">
        <v>1997</v>
      </c>
      <c r="I34" s="39">
        <v>1998</v>
      </c>
      <c r="J34" s="39">
        <v>1</v>
      </c>
      <c r="K34" s="41">
        <f>100-1.1</f>
        <v>98.9</v>
      </c>
      <c r="L34" s="41">
        <f>+((15-9)/15)*100</f>
        <v>40</v>
      </c>
      <c r="M34" s="39" t="s">
        <v>97</v>
      </c>
      <c r="N34" s="39" t="s">
        <v>101</v>
      </c>
      <c r="O34" s="42">
        <v>1</v>
      </c>
      <c r="P34" s="39">
        <v>1</v>
      </c>
      <c r="Q34" s="43">
        <v>2</v>
      </c>
      <c r="R34" s="4"/>
      <c r="S34" s="4"/>
      <c r="T34" s="4"/>
      <c r="U34" s="4"/>
      <c r="V34" s="4"/>
      <c r="W34" s="4"/>
      <c r="X34" s="4"/>
      <c r="Y34" s="4"/>
      <c r="Z34" s="4"/>
      <c r="AA34" s="4"/>
      <c r="AB34" s="4"/>
      <c r="AC34" s="4"/>
      <c r="AD34" s="4"/>
      <c r="AE34" s="4"/>
      <c r="AF34" s="4"/>
      <c r="AG34" s="4"/>
      <c r="AH34" s="4"/>
      <c r="AI34" s="4"/>
      <c r="AJ34" s="4"/>
      <c r="AK34" s="4"/>
      <c r="AL34" s="4"/>
      <c r="AM34" s="4"/>
      <c r="AN34" s="4"/>
      <c r="AO34" s="4"/>
      <c r="AP34" s="4"/>
      <c r="AQ34" s="4"/>
      <c r="AR34" s="4"/>
      <c r="AS34" s="4"/>
      <c r="AT34" s="4"/>
      <c r="AU34" s="4"/>
      <c r="AV34" s="4"/>
      <c r="AW34" s="4"/>
      <c r="AX34" s="4"/>
      <c r="AY34" s="4"/>
      <c r="AZ34" s="4"/>
      <c r="BA34" s="4"/>
      <c r="BB34" s="4"/>
      <c r="BC34" s="4"/>
      <c r="BD34" s="4"/>
      <c r="BE34" s="4"/>
      <c r="BF34" s="4"/>
      <c r="BG34" s="4"/>
      <c r="BH34" s="4"/>
      <c r="BI34" s="4"/>
      <c r="BJ34" s="4"/>
      <c r="BK34" s="4"/>
      <c r="BL34" s="4"/>
      <c r="BM34" s="4"/>
      <c r="BN34" s="4"/>
      <c r="BO34" s="4"/>
      <c r="BP34" s="4"/>
      <c r="BQ34" s="4"/>
      <c r="BR34" s="4"/>
      <c r="BS34" s="4"/>
      <c r="BT34" s="4"/>
      <c r="BU34" s="4"/>
      <c r="BV34" s="4"/>
      <c r="BW34" s="4"/>
      <c r="BX34" s="4"/>
      <c r="BY34" s="4"/>
      <c r="BZ34" s="4"/>
      <c r="CA34" s="4"/>
      <c r="CB34" s="4"/>
      <c r="CC34" s="4"/>
      <c r="CD34" s="4"/>
      <c r="CE34" s="4"/>
      <c r="CF34" s="4"/>
      <c r="CG34" s="4"/>
      <c r="CH34" s="4"/>
      <c r="CI34" s="4"/>
      <c r="CJ34" s="4"/>
      <c r="CK34" s="4"/>
      <c r="CL34" s="4"/>
      <c r="CM34" s="4"/>
      <c r="CN34" s="4"/>
      <c r="CO34" s="4"/>
      <c r="CP34" s="4"/>
      <c r="CQ34" s="4"/>
      <c r="CR34" s="4"/>
      <c r="CS34" s="4"/>
      <c r="CT34" s="4"/>
      <c r="CU34" s="4"/>
      <c r="CV34" s="4"/>
      <c r="CW34" s="4"/>
      <c r="CX34" s="4"/>
      <c r="CY34" s="4"/>
      <c r="CZ34" s="4"/>
      <c r="DA34" s="4"/>
      <c r="DB34" s="4"/>
      <c r="DC34" s="4"/>
    </row>
    <row r="35" spans="1:107" s="39" customFormat="1" x14ac:dyDescent="0.35">
      <c r="A35" s="39">
        <v>2000</v>
      </c>
      <c r="B35" s="40">
        <v>2</v>
      </c>
      <c r="C35" s="39" t="s">
        <v>22</v>
      </c>
      <c r="D35" s="39" t="s">
        <v>73</v>
      </c>
      <c r="E35" s="41">
        <v>2</v>
      </c>
      <c r="F35" s="39" t="s">
        <v>95</v>
      </c>
      <c r="G35" s="39" t="s">
        <v>96</v>
      </c>
      <c r="H35" s="39">
        <v>1997</v>
      </c>
      <c r="I35" s="39">
        <v>1998</v>
      </c>
      <c r="J35" s="39">
        <v>1</v>
      </c>
      <c r="K35" s="41">
        <f>100-0.3</f>
        <v>99.7</v>
      </c>
      <c r="L35" s="41">
        <f>+((18-10)/18)*100</f>
        <v>44.444444444444443</v>
      </c>
      <c r="M35" s="39" t="s">
        <v>97</v>
      </c>
      <c r="N35" s="39" t="s">
        <v>102</v>
      </c>
      <c r="O35" s="42">
        <v>2</v>
      </c>
      <c r="P35" s="39">
        <v>3</v>
      </c>
      <c r="Q35" s="43">
        <v>2</v>
      </c>
      <c r="R35" s="4"/>
      <c r="S35" s="4"/>
      <c r="T35" s="4"/>
      <c r="U35" s="4"/>
      <c r="V35" s="4"/>
      <c r="W35" s="4"/>
      <c r="X35" s="4"/>
      <c r="Y35" s="4"/>
      <c r="Z35" s="4"/>
      <c r="AA35" s="4"/>
      <c r="AB35" s="4"/>
      <c r="AC35" s="4"/>
      <c r="AD35" s="4"/>
      <c r="AE35" s="4"/>
      <c r="AF35" s="4"/>
      <c r="AG35" s="4"/>
      <c r="AH35" s="4"/>
      <c r="AI35" s="4"/>
      <c r="AJ35" s="4"/>
      <c r="AK35" s="4"/>
      <c r="AL35" s="4"/>
      <c r="AM35" s="4"/>
      <c r="AN35" s="4"/>
      <c r="AO35" s="4"/>
      <c r="AP35" s="4"/>
      <c r="AQ35" s="4"/>
      <c r="AR35" s="4"/>
      <c r="AS35" s="4"/>
      <c r="AT35" s="4"/>
      <c r="AU35" s="4"/>
      <c r="AV35" s="4"/>
      <c r="AW35" s="4"/>
      <c r="AX35" s="4"/>
      <c r="AY35" s="4"/>
      <c r="AZ35" s="4"/>
      <c r="BA35" s="4"/>
      <c r="BB35" s="4"/>
      <c r="BC35" s="4"/>
      <c r="BD35" s="4"/>
      <c r="BE35" s="4"/>
      <c r="BF35" s="4"/>
      <c r="BG35" s="4"/>
      <c r="BH35" s="4"/>
      <c r="BI35" s="4"/>
      <c r="BJ35" s="4"/>
      <c r="BK35" s="4"/>
      <c r="BL35" s="4"/>
      <c r="BM35" s="4"/>
      <c r="BN35" s="4"/>
      <c r="BO35" s="4"/>
      <c r="BP35" s="4"/>
      <c r="BQ35" s="4"/>
      <c r="BR35" s="4"/>
      <c r="BS35" s="4"/>
      <c r="BT35" s="4"/>
      <c r="BU35" s="4"/>
      <c r="BV35" s="4"/>
      <c r="BW35" s="4"/>
      <c r="BX35" s="4"/>
      <c r="BY35" s="4"/>
      <c r="BZ35" s="4"/>
      <c r="CA35" s="4"/>
      <c r="CB35" s="4"/>
      <c r="CC35" s="4"/>
      <c r="CD35" s="4"/>
      <c r="CE35" s="4"/>
      <c r="CF35" s="4"/>
      <c r="CG35" s="4"/>
      <c r="CH35" s="4"/>
      <c r="CI35" s="4"/>
      <c r="CJ35" s="4"/>
      <c r="CK35" s="4"/>
      <c r="CL35" s="4"/>
      <c r="CM35" s="4"/>
      <c r="CN35" s="4"/>
      <c r="CO35" s="4"/>
      <c r="CP35" s="4"/>
      <c r="CQ35" s="4"/>
      <c r="CR35" s="4"/>
      <c r="CS35" s="4"/>
      <c r="CT35" s="4"/>
      <c r="CU35" s="4"/>
      <c r="CV35" s="4"/>
      <c r="CW35" s="4"/>
      <c r="CX35" s="4"/>
      <c r="CY35" s="4"/>
      <c r="CZ35" s="4"/>
      <c r="DA35" s="4"/>
      <c r="DB35" s="4"/>
      <c r="DC35" s="4"/>
    </row>
    <row r="36" spans="1:107" s="39" customFormat="1" x14ac:dyDescent="0.35">
      <c r="A36" s="39">
        <v>2001</v>
      </c>
      <c r="B36" s="40">
        <v>2</v>
      </c>
      <c r="C36" s="39" t="s">
        <v>24</v>
      </c>
      <c r="D36" s="39" t="s">
        <v>73</v>
      </c>
      <c r="E36" s="41">
        <v>2</v>
      </c>
      <c r="F36" s="39" t="s">
        <v>117</v>
      </c>
      <c r="G36" s="39" t="s">
        <v>118</v>
      </c>
      <c r="H36" s="39">
        <v>1999</v>
      </c>
      <c r="I36" s="39">
        <v>2000</v>
      </c>
      <c r="J36" s="39">
        <v>1</v>
      </c>
      <c r="K36" s="41" t="s">
        <v>250</v>
      </c>
      <c r="L36" s="41">
        <v>0</v>
      </c>
      <c r="M36" s="39" t="s">
        <v>82</v>
      </c>
      <c r="N36" s="39" t="s">
        <v>115</v>
      </c>
      <c r="O36" s="42">
        <v>1</v>
      </c>
      <c r="P36" s="39" t="s">
        <v>250</v>
      </c>
      <c r="Q36" s="43">
        <v>1</v>
      </c>
      <c r="R36" s="4"/>
      <c r="S36" s="4"/>
      <c r="T36" s="4"/>
      <c r="U36" s="4"/>
      <c r="V36" s="4"/>
      <c r="W36" s="4"/>
      <c r="X36" s="4"/>
      <c r="Y36" s="4"/>
      <c r="Z36" s="4"/>
      <c r="AA36" s="4"/>
      <c r="AB36" s="4"/>
      <c r="AC36" s="4"/>
      <c r="AD36" s="4"/>
      <c r="AE36" s="4"/>
      <c r="AF36" s="4"/>
      <c r="AG36" s="4"/>
      <c r="AH36" s="4"/>
      <c r="AI36" s="4"/>
      <c r="AJ36" s="4"/>
      <c r="AK36" s="4"/>
      <c r="AL36" s="4"/>
      <c r="AM36" s="4"/>
      <c r="AN36" s="4"/>
      <c r="AO36" s="4"/>
      <c r="AP36" s="4"/>
      <c r="AQ36" s="4"/>
      <c r="AR36" s="4"/>
      <c r="AS36" s="4"/>
      <c r="AT36" s="4"/>
      <c r="AU36" s="4"/>
      <c r="AV36" s="4"/>
      <c r="AW36" s="4"/>
      <c r="AX36" s="4"/>
      <c r="AY36" s="4"/>
      <c r="AZ36" s="4"/>
      <c r="BA36" s="4"/>
      <c r="BB36" s="4"/>
      <c r="BC36" s="4"/>
      <c r="BD36" s="4"/>
      <c r="BE36" s="4"/>
      <c r="BF36" s="4"/>
      <c r="BG36" s="4"/>
      <c r="BH36" s="4"/>
      <c r="BI36" s="4"/>
      <c r="BJ36" s="4"/>
      <c r="BK36" s="4"/>
      <c r="BL36" s="4"/>
      <c r="BM36" s="4"/>
      <c r="BN36" s="4"/>
      <c r="BO36" s="4"/>
      <c r="BP36" s="4"/>
      <c r="BQ36" s="4"/>
      <c r="BR36" s="4"/>
      <c r="BS36" s="4"/>
      <c r="BT36" s="4"/>
      <c r="BU36" s="4"/>
      <c r="BV36" s="4"/>
      <c r="BW36" s="4"/>
      <c r="BX36" s="4"/>
      <c r="BY36" s="4"/>
      <c r="BZ36" s="4"/>
      <c r="CA36" s="4"/>
      <c r="CB36" s="4"/>
      <c r="CC36" s="4"/>
      <c r="CD36" s="4"/>
      <c r="CE36" s="4"/>
      <c r="CF36" s="4"/>
      <c r="CG36" s="4"/>
      <c r="CH36" s="4"/>
      <c r="CI36" s="4"/>
      <c r="CJ36" s="4"/>
      <c r="CK36" s="4"/>
      <c r="CL36" s="4"/>
      <c r="CM36" s="4"/>
      <c r="CN36" s="4"/>
      <c r="CO36" s="4"/>
      <c r="CP36" s="4"/>
      <c r="CQ36" s="4"/>
      <c r="CR36" s="4"/>
      <c r="CS36" s="4"/>
      <c r="CT36" s="4"/>
      <c r="CU36" s="4"/>
      <c r="CV36" s="4"/>
      <c r="CW36" s="4"/>
      <c r="CX36" s="4"/>
      <c r="CY36" s="4"/>
      <c r="CZ36" s="4"/>
      <c r="DA36" s="4"/>
      <c r="DB36" s="4"/>
      <c r="DC36" s="4"/>
    </row>
    <row r="37" spans="1:107" s="39" customFormat="1" x14ac:dyDescent="0.35">
      <c r="A37" s="39">
        <v>2001</v>
      </c>
      <c r="B37" s="40">
        <v>2</v>
      </c>
      <c r="C37" s="39" t="s">
        <v>24</v>
      </c>
      <c r="D37" s="39" t="s">
        <v>73</v>
      </c>
      <c r="E37" s="41">
        <v>2</v>
      </c>
      <c r="F37" s="39" t="s">
        <v>117</v>
      </c>
      <c r="G37" s="39" t="s">
        <v>118</v>
      </c>
      <c r="H37" s="39">
        <v>1999</v>
      </c>
      <c r="I37" s="39">
        <v>2000</v>
      </c>
      <c r="J37" s="39">
        <v>1</v>
      </c>
      <c r="K37" s="41" t="s">
        <v>250</v>
      </c>
      <c r="L37" s="41">
        <v>0</v>
      </c>
      <c r="M37" s="39" t="s">
        <v>82</v>
      </c>
      <c r="N37" s="39" t="s">
        <v>115</v>
      </c>
      <c r="O37" s="42">
        <v>1</v>
      </c>
      <c r="P37" s="39" t="s">
        <v>250</v>
      </c>
      <c r="Q37" s="43">
        <v>2</v>
      </c>
      <c r="R37" s="4"/>
      <c r="S37" s="4"/>
      <c r="T37" s="4"/>
      <c r="U37" s="4"/>
      <c r="V37" s="4"/>
      <c r="W37" s="4"/>
      <c r="X37" s="4"/>
      <c r="Y37" s="4"/>
      <c r="Z37" s="4"/>
      <c r="AA37" s="4"/>
      <c r="AB37" s="4"/>
      <c r="AC37" s="4"/>
      <c r="AD37" s="4"/>
      <c r="AE37" s="4"/>
      <c r="AF37" s="4"/>
      <c r="AG37" s="4"/>
      <c r="AH37" s="4"/>
      <c r="AI37" s="4"/>
      <c r="AJ37" s="4"/>
      <c r="AK37" s="4"/>
      <c r="AL37" s="4"/>
      <c r="AM37" s="4"/>
      <c r="AN37" s="4"/>
      <c r="AO37" s="4"/>
      <c r="AP37" s="4"/>
      <c r="AQ37" s="4"/>
      <c r="AR37" s="4"/>
      <c r="AS37" s="4"/>
      <c r="AT37" s="4"/>
      <c r="AU37" s="4"/>
      <c r="AV37" s="4"/>
      <c r="AW37" s="4"/>
      <c r="AX37" s="4"/>
      <c r="AY37" s="4"/>
      <c r="AZ37" s="4"/>
      <c r="BA37" s="4"/>
      <c r="BB37" s="4"/>
      <c r="BC37" s="4"/>
      <c r="BD37" s="4"/>
      <c r="BE37" s="4"/>
      <c r="BF37" s="4"/>
      <c r="BG37" s="4"/>
      <c r="BH37" s="4"/>
      <c r="BI37" s="4"/>
      <c r="BJ37" s="4"/>
      <c r="BK37" s="4"/>
      <c r="BL37" s="4"/>
      <c r="BM37" s="4"/>
      <c r="BN37" s="4"/>
      <c r="BO37" s="4"/>
      <c r="BP37" s="4"/>
      <c r="BQ37" s="4"/>
      <c r="BR37" s="4"/>
      <c r="BS37" s="4"/>
      <c r="BT37" s="4"/>
      <c r="BU37" s="4"/>
      <c r="BV37" s="4"/>
      <c r="BW37" s="4"/>
      <c r="BX37" s="4"/>
      <c r="BY37" s="4"/>
      <c r="BZ37" s="4"/>
      <c r="CA37" s="4"/>
      <c r="CB37" s="4"/>
      <c r="CC37" s="4"/>
      <c r="CD37" s="4"/>
      <c r="CE37" s="4"/>
      <c r="CF37" s="4"/>
      <c r="CG37" s="4"/>
      <c r="CH37" s="4"/>
      <c r="CI37" s="4"/>
      <c r="CJ37" s="4"/>
      <c r="CK37" s="4"/>
      <c r="CL37" s="4"/>
      <c r="CM37" s="4"/>
      <c r="CN37" s="4"/>
      <c r="CO37" s="4"/>
      <c r="CP37" s="4"/>
      <c r="CQ37" s="4"/>
      <c r="CR37" s="4"/>
      <c r="CS37" s="4"/>
      <c r="CT37" s="4"/>
      <c r="CU37" s="4"/>
      <c r="CV37" s="4"/>
      <c r="CW37" s="4"/>
      <c r="CX37" s="4"/>
      <c r="CY37" s="4"/>
      <c r="CZ37" s="4"/>
      <c r="DA37" s="4"/>
      <c r="DB37" s="4"/>
      <c r="DC37" s="4"/>
    </row>
    <row r="38" spans="1:107" s="39" customFormat="1" x14ac:dyDescent="0.35">
      <c r="A38" s="39">
        <v>2003</v>
      </c>
      <c r="B38" s="40">
        <v>2</v>
      </c>
      <c r="C38" s="39" t="s">
        <v>28</v>
      </c>
      <c r="D38" s="39" t="s">
        <v>73</v>
      </c>
      <c r="E38" s="41">
        <v>2</v>
      </c>
      <c r="F38" s="39" t="s">
        <v>235</v>
      </c>
      <c r="G38" s="39" t="s">
        <v>235</v>
      </c>
      <c r="H38" s="39">
        <v>1993</v>
      </c>
      <c r="I38" s="39">
        <v>1998</v>
      </c>
      <c r="J38" s="39">
        <v>6</v>
      </c>
      <c r="K38" s="41">
        <v>25</v>
      </c>
      <c r="L38" s="41">
        <v>47.56</v>
      </c>
      <c r="M38" s="39" t="s">
        <v>60</v>
      </c>
      <c r="N38" s="39" t="s">
        <v>141</v>
      </c>
      <c r="O38" s="42">
        <v>1</v>
      </c>
      <c r="P38" s="39">
        <v>2</v>
      </c>
      <c r="Q38" s="43">
        <v>2</v>
      </c>
      <c r="R38" s="4"/>
      <c r="S38" s="4"/>
      <c r="T38" s="4"/>
      <c r="U38" s="4"/>
      <c r="V38" s="4"/>
      <c r="W38" s="4"/>
      <c r="X38" s="4"/>
      <c r="Y38" s="4"/>
      <c r="Z38" s="4"/>
      <c r="AA38" s="4"/>
      <c r="AB38" s="4"/>
      <c r="AC38" s="4"/>
      <c r="AD38" s="4"/>
      <c r="AE38" s="4"/>
      <c r="AF38" s="4"/>
      <c r="AG38" s="4"/>
      <c r="AH38" s="4"/>
      <c r="AI38" s="4"/>
      <c r="AJ38" s="4"/>
      <c r="AK38" s="4"/>
      <c r="AL38" s="4"/>
      <c r="AM38" s="4"/>
      <c r="AN38" s="4"/>
      <c r="AO38" s="4"/>
      <c r="AP38" s="4"/>
      <c r="AQ38" s="4"/>
      <c r="AR38" s="4"/>
      <c r="AS38" s="4"/>
      <c r="AT38" s="4"/>
      <c r="AU38" s="4"/>
      <c r="AV38" s="4"/>
      <c r="AW38" s="4"/>
      <c r="AX38" s="4"/>
      <c r="AY38" s="4"/>
      <c r="AZ38" s="4"/>
      <c r="BA38" s="4"/>
      <c r="BB38" s="4"/>
      <c r="BC38" s="4"/>
      <c r="BD38" s="4"/>
      <c r="BE38" s="4"/>
      <c r="BF38" s="4"/>
      <c r="BG38" s="4"/>
      <c r="BH38" s="4"/>
      <c r="BI38" s="4"/>
      <c r="BJ38" s="4"/>
      <c r="BK38" s="4"/>
      <c r="BL38" s="4"/>
      <c r="BM38" s="4"/>
      <c r="BN38" s="4"/>
      <c r="BO38" s="4"/>
      <c r="BP38" s="4"/>
      <c r="BQ38" s="4"/>
      <c r="BR38" s="4"/>
      <c r="BS38" s="4"/>
      <c r="BT38" s="4"/>
      <c r="BU38" s="4"/>
      <c r="BV38" s="4"/>
      <c r="BW38" s="4"/>
      <c r="BX38" s="4"/>
      <c r="BY38" s="4"/>
      <c r="BZ38" s="4"/>
      <c r="CA38" s="4"/>
      <c r="CB38" s="4"/>
      <c r="CC38" s="4"/>
      <c r="CD38" s="4"/>
      <c r="CE38" s="4"/>
      <c r="CF38" s="4"/>
      <c r="CG38" s="4"/>
      <c r="CH38" s="4"/>
      <c r="CI38" s="4"/>
      <c r="CJ38" s="4"/>
      <c r="CK38" s="4"/>
      <c r="CL38" s="4"/>
      <c r="CM38" s="4"/>
      <c r="CN38" s="4"/>
      <c r="CO38" s="4"/>
      <c r="CP38" s="4"/>
      <c r="CQ38" s="4"/>
      <c r="CR38" s="4"/>
      <c r="CS38" s="4"/>
      <c r="CT38" s="4"/>
      <c r="CU38" s="4"/>
      <c r="CV38" s="4"/>
      <c r="CW38" s="4"/>
      <c r="CX38" s="4"/>
      <c r="CY38" s="4"/>
      <c r="CZ38" s="4"/>
      <c r="DA38" s="4"/>
      <c r="DB38" s="4"/>
      <c r="DC38" s="4"/>
    </row>
    <row r="39" spans="1:107" s="39" customFormat="1" x14ac:dyDescent="0.35">
      <c r="A39" s="39">
        <v>2006</v>
      </c>
      <c r="B39" s="40">
        <v>2</v>
      </c>
      <c r="C39" s="39" t="s">
        <v>31</v>
      </c>
      <c r="D39" s="39" t="s">
        <v>73</v>
      </c>
      <c r="E39" s="41">
        <v>2</v>
      </c>
      <c r="F39" s="39" t="s">
        <v>356</v>
      </c>
      <c r="G39" s="39" t="s">
        <v>146</v>
      </c>
      <c r="H39" s="39">
        <v>2002</v>
      </c>
      <c r="I39" s="39">
        <v>2003</v>
      </c>
      <c r="J39" s="39">
        <v>1</v>
      </c>
      <c r="K39" s="41" t="s">
        <v>250</v>
      </c>
      <c r="L39" s="41">
        <v>0</v>
      </c>
      <c r="M39" s="39" t="s">
        <v>147</v>
      </c>
      <c r="N39" s="39" t="s">
        <v>144</v>
      </c>
      <c r="O39" s="42">
        <v>1</v>
      </c>
      <c r="P39" s="39" t="s">
        <v>250</v>
      </c>
      <c r="Q39" s="43">
        <v>1</v>
      </c>
      <c r="R39" s="4"/>
      <c r="S39" s="4"/>
      <c r="T39" s="4"/>
      <c r="U39" s="4"/>
      <c r="V39" s="4"/>
      <c r="W39" s="4"/>
      <c r="X39" s="4"/>
      <c r="Y39" s="4"/>
      <c r="Z39" s="4"/>
      <c r="AA39" s="4"/>
      <c r="AB39" s="4"/>
      <c r="AC39" s="4"/>
      <c r="AD39" s="4"/>
      <c r="AE39" s="4"/>
      <c r="AF39" s="4"/>
      <c r="AG39" s="4"/>
      <c r="AH39" s="4"/>
      <c r="AI39" s="4"/>
      <c r="AJ39" s="4"/>
      <c r="AK39" s="4"/>
      <c r="AL39" s="4"/>
      <c r="AM39" s="4"/>
      <c r="AN39" s="4"/>
      <c r="AO39" s="4"/>
      <c r="AP39" s="4"/>
      <c r="AQ39" s="4"/>
      <c r="AR39" s="4"/>
      <c r="AS39" s="4"/>
      <c r="AT39" s="4"/>
      <c r="AU39" s="4"/>
      <c r="AV39" s="4"/>
      <c r="AW39" s="4"/>
      <c r="AX39" s="4"/>
      <c r="AY39" s="4"/>
      <c r="AZ39" s="4"/>
      <c r="BA39" s="4"/>
      <c r="BB39" s="4"/>
      <c r="BC39" s="4"/>
      <c r="BD39" s="4"/>
      <c r="BE39" s="4"/>
      <c r="BF39" s="4"/>
      <c r="BG39" s="4"/>
      <c r="BH39" s="4"/>
      <c r="BI39" s="4"/>
      <c r="BJ39" s="4"/>
      <c r="BK39" s="4"/>
      <c r="BL39" s="4"/>
      <c r="BM39" s="4"/>
      <c r="BN39" s="4"/>
      <c r="BO39" s="4"/>
      <c r="BP39" s="4"/>
      <c r="BQ39" s="4"/>
      <c r="BR39" s="4"/>
      <c r="BS39" s="4"/>
      <c r="BT39" s="4"/>
      <c r="BU39" s="4"/>
      <c r="BV39" s="4"/>
      <c r="BW39" s="4"/>
      <c r="BX39" s="4"/>
      <c r="BY39" s="4"/>
      <c r="BZ39" s="4"/>
      <c r="CA39" s="4"/>
      <c r="CB39" s="4"/>
      <c r="CC39" s="4"/>
      <c r="CD39" s="4"/>
      <c r="CE39" s="4"/>
      <c r="CF39" s="4"/>
      <c r="CG39" s="4"/>
      <c r="CH39" s="4"/>
      <c r="CI39" s="4"/>
      <c r="CJ39" s="4"/>
      <c r="CK39" s="4"/>
      <c r="CL39" s="4"/>
      <c r="CM39" s="4"/>
      <c r="CN39" s="4"/>
      <c r="CO39" s="4"/>
      <c r="CP39" s="4"/>
      <c r="CQ39" s="4"/>
      <c r="CR39" s="4"/>
      <c r="CS39" s="4"/>
      <c r="CT39" s="4"/>
      <c r="CU39" s="4"/>
      <c r="CV39" s="4"/>
      <c r="CW39" s="4"/>
      <c r="CX39" s="4"/>
      <c r="CY39" s="4"/>
      <c r="CZ39" s="4"/>
      <c r="DA39" s="4"/>
      <c r="DB39" s="4"/>
      <c r="DC39" s="4"/>
    </row>
    <row r="40" spans="1:107" s="39" customFormat="1" x14ac:dyDescent="0.35">
      <c r="A40" s="39">
        <v>2006</v>
      </c>
      <c r="B40" s="40">
        <v>2</v>
      </c>
      <c r="C40" s="39" t="s">
        <v>31</v>
      </c>
      <c r="D40" s="39" t="s">
        <v>73</v>
      </c>
      <c r="E40" s="41">
        <v>2</v>
      </c>
      <c r="F40" s="39" t="s">
        <v>356</v>
      </c>
      <c r="G40" s="39" t="s">
        <v>146</v>
      </c>
      <c r="H40" s="39">
        <v>2002</v>
      </c>
      <c r="I40" s="39">
        <v>2003</v>
      </c>
      <c r="J40" s="39">
        <v>1</v>
      </c>
      <c r="K40" s="41">
        <v>98.37</v>
      </c>
      <c r="L40" s="41">
        <v>0</v>
      </c>
      <c r="M40" s="39" t="s">
        <v>147</v>
      </c>
      <c r="N40" s="39" t="s">
        <v>144</v>
      </c>
      <c r="O40" s="42">
        <v>1</v>
      </c>
      <c r="P40" s="39" t="s">
        <v>250</v>
      </c>
      <c r="Q40" s="43">
        <v>3</v>
      </c>
      <c r="R40" s="4"/>
      <c r="S40" s="4"/>
      <c r="T40" s="4"/>
      <c r="U40" s="4"/>
      <c r="V40" s="4"/>
      <c r="W40" s="4"/>
      <c r="X40" s="4"/>
      <c r="Y40" s="4"/>
      <c r="Z40" s="4"/>
      <c r="AA40" s="4"/>
      <c r="AB40" s="4"/>
      <c r="AC40" s="4"/>
      <c r="AD40" s="4"/>
      <c r="AE40" s="4"/>
      <c r="AF40" s="4"/>
      <c r="AG40" s="4"/>
      <c r="AH40" s="4"/>
      <c r="AI40" s="4"/>
      <c r="AJ40" s="4"/>
      <c r="AK40" s="4"/>
      <c r="AL40" s="4"/>
      <c r="AM40" s="4"/>
      <c r="AN40" s="4"/>
      <c r="AO40" s="4"/>
      <c r="AP40" s="4"/>
      <c r="AQ40" s="4"/>
      <c r="AR40" s="4"/>
      <c r="AS40" s="4"/>
      <c r="AT40" s="4"/>
      <c r="AU40" s="4"/>
      <c r="AV40" s="4"/>
      <c r="AW40" s="4"/>
      <c r="AX40" s="4"/>
      <c r="AY40" s="4"/>
      <c r="AZ40" s="4"/>
      <c r="BA40" s="4"/>
      <c r="BB40" s="4"/>
      <c r="BC40" s="4"/>
      <c r="BD40" s="4"/>
      <c r="BE40" s="4"/>
      <c r="BF40" s="4"/>
      <c r="BG40" s="4"/>
      <c r="BH40" s="4"/>
      <c r="BI40" s="4"/>
      <c r="BJ40" s="4"/>
      <c r="BK40" s="4"/>
      <c r="BL40" s="4"/>
      <c r="BM40" s="4"/>
      <c r="BN40" s="4"/>
      <c r="BO40" s="4"/>
      <c r="BP40" s="4"/>
      <c r="BQ40" s="4"/>
      <c r="BR40" s="4"/>
      <c r="BS40" s="4"/>
      <c r="BT40" s="4"/>
      <c r="BU40" s="4"/>
      <c r="BV40" s="4"/>
      <c r="BW40" s="4"/>
      <c r="BX40" s="4"/>
      <c r="BY40" s="4"/>
      <c r="BZ40" s="4"/>
      <c r="CA40" s="4"/>
      <c r="CB40" s="4"/>
      <c r="CC40" s="4"/>
      <c r="CD40" s="4"/>
      <c r="CE40" s="4"/>
      <c r="CF40" s="4"/>
      <c r="CG40" s="4"/>
      <c r="CH40" s="4"/>
      <c r="CI40" s="4"/>
      <c r="CJ40" s="4"/>
      <c r="CK40" s="4"/>
      <c r="CL40" s="4"/>
      <c r="CM40" s="4"/>
      <c r="CN40" s="4"/>
      <c r="CO40" s="4"/>
      <c r="CP40" s="4"/>
      <c r="CQ40" s="4"/>
      <c r="CR40" s="4"/>
      <c r="CS40" s="4"/>
      <c r="CT40" s="4"/>
      <c r="CU40" s="4"/>
      <c r="CV40" s="4"/>
      <c r="CW40" s="4"/>
      <c r="CX40" s="4"/>
      <c r="CY40" s="4"/>
      <c r="CZ40" s="4"/>
      <c r="DA40" s="4"/>
      <c r="DB40" s="4"/>
      <c r="DC40" s="4"/>
    </row>
    <row r="41" spans="1:107" s="39" customFormat="1" x14ac:dyDescent="0.35">
      <c r="A41" s="39">
        <v>2009</v>
      </c>
      <c r="B41" s="40">
        <v>2</v>
      </c>
      <c r="C41" s="39" t="s">
        <v>39</v>
      </c>
      <c r="D41" s="39" t="s">
        <v>73</v>
      </c>
      <c r="E41" s="41">
        <v>3</v>
      </c>
      <c r="F41" s="39" t="s">
        <v>356</v>
      </c>
      <c r="G41" s="39" t="s">
        <v>165</v>
      </c>
      <c r="H41" s="39">
        <v>2004</v>
      </c>
      <c r="I41" s="39">
        <v>2005</v>
      </c>
      <c r="J41" s="39">
        <v>2</v>
      </c>
      <c r="K41" s="41" t="s">
        <v>250</v>
      </c>
      <c r="L41" s="41">
        <v>67</v>
      </c>
      <c r="M41" s="39" t="s">
        <v>64</v>
      </c>
      <c r="N41" s="39" t="s">
        <v>166</v>
      </c>
      <c r="O41" s="42">
        <v>2</v>
      </c>
      <c r="P41" s="39" t="s">
        <v>250</v>
      </c>
      <c r="Q41" s="43">
        <v>2</v>
      </c>
      <c r="R41" s="4"/>
      <c r="S41" s="4"/>
      <c r="T41" s="4"/>
      <c r="U41" s="4"/>
      <c r="V41" s="4"/>
      <c r="W41" s="4"/>
      <c r="X41" s="4"/>
      <c r="Y41" s="4"/>
      <c r="Z41" s="4"/>
      <c r="AA41" s="4"/>
      <c r="AB41" s="4"/>
      <c r="AC41" s="4"/>
      <c r="AD41" s="4"/>
      <c r="AE41" s="4"/>
      <c r="AF41" s="4"/>
      <c r="AG41" s="4"/>
      <c r="AH41" s="4"/>
      <c r="AI41" s="4"/>
      <c r="AJ41" s="4"/>
      <c r="AK41" s="4"/>
      <c r="AL41" s="4"/>
      <c r="AM41" s="4"/>
      <c r="AN41" s="4"/>
      <c r="AO41" s="4"/>
      <c r="AP41" s="4"/>
      <c r="AQ41" s="4"/>
      <c r="AR41" s="4"/>
      <c r="AS41" s="4"/>
      <c r="AT41" s="4"/>
      <c r="AU41" s="4"/>
      <c r="AV41" s="4"/>
      <c r="AW41" s="4"/>
      <c r="AX41" s="4"/>
      <c r="AY41" s="4"/>
      <c r="AZ41" s="4"/>
      <c r="BA41" s="4"/>
      <c r="BB41" s="4"/>
      <c r="BC41" s="4"/>
      <c r="BD41" s="4"/>
      <c r="BE41" s="4"/>
      <c r="BF41" s="4"/>
      <c r="BG41" s="4"/>
      <c r="BH41" s="4"/>
      <c r="BI41" s="4"/>
      <c r="BJ41" s="4"/>
      <c r="BK41" s="4"/>
      <c r="BL41" s="4"/>
      <c r="BM41" s="4"/>
      <c r="BN41" s="4"/>
      <c r="BO41" s="4"/>
      <c r="BP41" s="4"/>
      <c r="BQ41" s="4"/>
      <c r="BR41" s="4"/>
      <c r="BS41" s="4"/>
      <c r="BT41" s="4"/>
      <c r="BU41" s="4"/>
      <c r="BV41" s="4"/>
      <c r="BW41" s="4"/>
      <c r="BX41" s="4"/>
      <c r="BY41" s="4"/>
      <c r="BZ41" s="4"/>
      <c r="CA41" s="4"/>
      <c r="CB41" s="4"/>
      <c r="CC41" s="4"/>
      <c r="CD41" s="4"/>
      <c r="CE41" s="4"/>
      <c r="CF41" s="4"/>
      <c r="CG41" s="4"/>
      <c r="CH41" s="4"/>
      <c r="CI41" s="4"/>
      <c r="CJ41" s="4"/>
      <c r="CK41" s="4"/>
      <c r="CL41" s="4"/>
      <c r="CM41" s="4"/>
      <c r="CN41" s="4"/>
      <c r="CO41" s="4"/>
      <c r="CP41" s="4"/>
      <c r="CQ41" s="4"/>
      <c r="CR41" s="4"/>
      <c r="CS41" s="4"/>
      <c r="CT41" s="4"/>
      <c r="CU41" s="4"/>
      <c r="CV41" s="4"/>
      <c r="CW41" s="4"/>
      <c r="CX41" s="4"/>
      <c r="CY41" s="4"/>
      <c r="CZ41" s="4"/>
      <c r="DA41" s="4"/>
      <c r="DB41" s="4"/>
      <c r="DC41" s="4"/>
    </row>
    <row r="42" spans="1:107" s="39" customFormat="1" x14ac:dyDescent="0.35">
      <c r="A42" s="39">
        <v>2010</v>
      </c>
      <c r="B42" s="40">
        <v>2</v>
      </c>
      <c r="C42" s="39" t="s">
        <v>36</v>
      </c>
      <c r="D42" s="39" t="s">
        <v>73</v>
      </c>
      <c r="E42" s="41">
        <v>3</v>
      </c>
      <c r="F42" s="39" t="s">
        <v>356</v>
      </c>
      <c r="G42" s="39" t="s">
        <v>165</v>
      </c>
      <c r="H42" s="39">
        <v>2006</v>
      </c>
      <c r="I42" s="39">
        <v>2007</v>
      </c>
      <c r="J42" s="39">
        <v>2</v>
      </c>
      <c r="K42" s="41">
        <v>43.96</v>
      </c>
      <c r="L42" s="41">
        <v>61.11</v>
      </c>
      <c r="M42" s="39" t="s">
        <v>64</v>
      </c>
      <c r="N42" s="39" t="s">
        <v>167</v>
      </c>
      <c r="O42" s="42">
        <v>1</v>
      </c>
      <c r="P42" s="39">
        <v>1</v>
      </c>
      <c r="Q42" s="43">
        <v>2</v>
      </c>
      <c r="R42" s="4"/>
      <c r="S42" s="4"/>
      <c r="T42" s="4"/>
      <c r="U42" s="4"/>
      <c r="V42" s="4"/>
      <c r="W42" s="4"/>
      <c r="X42" s="4"/>
      <c r="Y42" s="4"/>
      <c r="Z42" s="4"/>
      <c r="AA42" s="4"/>
      <c r="AB42" s="4"/>
      <c r="AC42" s="4"/>
      <c r="AD42" s="4"/>
      <c r="AE42" s="4"/>
      <c r="AF42" s="4"/>
      <c r="AG42" s="4"/>
      <c r="AH42" s="4"/>
      <c r="AI42" s="4"/>
      <c r="AJ42" s="4"/>
      <c r="AK42" s="4"/>
      <c r="AL42" s="4"/>
      <c r="AM42" s="4"/>
      <c r="AN42" s="4"/>
      <c r="AO42" s="4"/>
      <c r="AP42" s="4"/>
      <c r="AQ42" s="4"/>
      <c r="AR42" s="4"/>
      <c r="AS42" s="4"/>
      <c r="AT42" s="4"/>
      <c r="AU42" s="4"/>
      <c r="AV42" s="4"/>
      <c r="AW42" s="4"/>
      <c r="AX42" s="4"/>
      <c r="AY42" s="4"/>
      <c r="AZ42" s="4"/>
      <c r="BA42" s="4"/>
      <c r="BB42" s="4"/>
      <c r="BC42" s="4"/>
      <c r="BD42" s="4"/>
      <c r="BE42" s="4"/>
      <c r="BF42" s="4"/>
      <c r="BG42" s="4"/>
      <c r="BH42" s="4"/>
      <c r="BI42" s="4"/>
      <c r="BJ42" s="4"/>
      <c r="BK42" s="4"/>
      <c r="BL42" s="4"/>
      <c r="BM42" s="4"/>
      <c r="BN42" s="4"/>
      <c r="BO42" s="4"/>
      <c r="BP42" s="4"/>
      <c r="BQ42" s="4"/>
      <c r="BR42" s="4"/>
      <c r="BS42" s="4"/>
      <c r="BT42" s="4"/>
      <c r="BU42" s="4"/>
      <c r="BV42" s="4"/>
      <c r="BW42" s="4"/>
      <c r="BX42" s="4"/>
      <c r="BY42" s="4"/>
      <c r="BZ42" s="4"/>
      <c r="CA42" s="4"/>
      <c r="CB42" s="4"/>
      <c r="CC42" s="4"/>
      <c r="CD42" s="4"/>
      <c r="CE42" s="4"/>
      <c r="CF42" s="4"/>
      <c r="CG42" s="4"/>
      <c r="CH42" s="4"/>
      <c r="CI42" s="4"/>
      <c r="CJ42" s="4"/>
      <c r="CK42" s="4"/>
      <c r="CL42" s="4"/>
      <c r="CM42" s="4"/>
      <c r="CN42" s="4"/>
      <c r="CO42" s="4"/>
      <c r="CP42" s="4"/>
      <c r="CQ42" s="4"/>
      <c r="CR42" s="4"/>
      <c r="CS42" s="4"/>
      <c r="CT42" s="4"/>
      <c r="CU42" s="4"/>
      <c r="CV42" s="4"/>
      <c r="CW42" s="4"/>
      <c r="CX42" s="4"/>
      <c r="CY42" s="4"/>
      <c r="CZ42" s="4"/>
      <c r="DA42" s="4"/>
      <c r="DB42" s="4"/>
      <c r="DC42" s="4"/>
    </row>
    <row r="43" spans="1:107" s="39" customFormat="1" x14ac:dyDescent="0.35">
      <c r="A43" s="39">
        <v>2012</v>
      </c>
      <c r="B43" s="40">
        <v>2</v>
      </c>
      <c r="C43" s="39" t="s">
        <v>169</v>
      </c>
      <c r="D43" s="39" t="s">
        <v>73</v>
      </c>
      <c r="E43" s="41">
        <v>2</v>
      </c>
      <c r="F43" s="39" t="s">
        <v>108</v>
      </c>
      <c r="G43" s="39" t="s">
        <v>170</v>
      </c>
      <c r="H43" s="39">
        <v>2006</v>
      </c>
      <c r="I43" s="39">
        <v>2011</v>
      </c>
      <c r="J43" s="39">
        <v>5</v>
      </c>
      <c r="K43" s="41">
        <v>0</v>
      </c>
      <c r="L43" s="41" t="s">
        <v>250</v>
      </c>
      <c r="M43" s="39" t="s">
        <v>64</v>
      </c>
      <c r="N43" s="39" t="s">
        <v>110</v>
      </c>
      <c r="O43" s="42" t="s">
        <v>110</v>
      </c>
      <c r="P43" s="39" t="s">
        <v>110</v>
      </c>
      <c r="Q43" s="43">
        <v>2</v>
      </c>
      <c r="R43" s="4"/>
      <c r="S43" s="4"/>
      <c r="T43" s="4"/>
      <c r="U43" s="4"/>
      <c r="V43" s="4"/>
      <c r="W43" s="4"/>
      <c r="X43" s="4"/>
      <c r="Y43" s="4"/>
      <c r="Z43" s="4"/>
      <c r="AA43" s="4"/>
      <c r="AB43" s="4"/>
      <c r="AC43" s="4"/>
      <c r="AD43" s="4"/>
      <c r="AE43" s="4"/>
      <c r="AF43" s="4"/>
      <c r="AG43" s="4"/>
      <c r="AH43" s="4"/>
      <c r="AI43" s="4"/>
      <c r="AJ43" s="4"/>
      <c r="AK43" s="4"/>
      <c r="AL43" s="4"/>
      <c r="AM43" s="4"/>
      <c r="AN43" s="4"/>
      <c r="AO43" s="4"/>
      <c r="AP43" s="4"/>
      <c r="AQ43" s="4"/>
      <c r="AR43" s="4"/>
      <c r="AS43" s="4"/>
      <c r="AT43" s="4"/>
      <c r="AU43" s="4"/>
      <c r="AV43" s="4"/>
      <c r="AW43" s="4"/>
      <c r="AX43" s="4"/>
      <c r="AY43" s="4"/>
      <c r="AZ43" s="4"/>
      <c r="BA43" s="4"/>
      <c r="BB43" s="4"/>
      <c r="BC43" s="4"/>
      <c r="BD43" s="4"/>
      <c r="BE43" s="4"/>
      <c r="BF43" s="4"/>
      <c r="BG43" s="4"/>
      <c r="BH43" s="4"/>
      <c r="BI43" s="4"/>
      <c r="BJ43" s="4"/>
      <c r="BK43" s="4"/>
      <c r="BL43" s="4"/>
      <c r="BM43" s="4"/>
      <c r="BN43" s="4"/>
      <c r="BO43" s="4"/>
      <c r="BP43" s="4"/>
      <c r="BQ43" s="4"/>
      <c r="BR43" s="4"/>
      <c r="BS43" s="4"/>
      <c r="BT43" s="4"/>
      <c r="BU43" s="4"/>
      <c r="BV43" s="4"/>
      <c r="BW43" s="4"/>
      <c r="BX43" s="4"/>
      <c r="BY43" s="4"/>
      <c r="BZ43" s="4"/>
      <c r="CA43" s="4"/>
      <c r="CB43" s="4"/>
      <c r="CC43" s="4"/>
      <c r="CD43" s="4"/>
      <c r="CE43" s="4"/>
      <c r="CF43" s="4"/>
      <c r="CG43" s="4"/>
      <c r="CH43" s="4"/>
      <c r="CI43" s="4"/>
      <c r="CJ43" s="4"/>
      <c r="CK43" s="4"/>
      <c r="CL43" s="4"/>
      <c r="CM43" s="4"/>
      <c r="CN43" s="4"/>
      <c r="CO43" s="4"/>
      <c r="CP43" s="4"/>
      <c r="CQ43" s="4"/>
      <c r="CR43" s="4"/>
      <c r="CS43" s="4"/>
      <c r="CT43" s="4"/>
      <c r="CU43" s="4"/>
      <c r="CV43" s="4"/>
      <c r="CW43" s="4"/>
      <c r="CX43" s="4"/>
      <c r="CY43" s="4"/>
      <c r="CZ43" s="4"/>
      <c r="DA43" s="4"/>
      <c r="DB43" s="4"/>
      <c r="DC43" s="4"/>
    </row>
    <row r="44" spans="1:107" s="39" customFormat="1" x14ac:dyDescent="0.35">
      <c r="A44" s="39">
        <v>2018</v>
      </c>
      <c r="B44" s="40">
        <v>2</v>
      </c>
      <c r="C44" s="39" t="s">
        <v>47</v>
      </c>
      <c r="D44" s="39" t="s">
        <v>73</v>
      </c>
      <c r="E44" s="41">
        <v>3</v>
      </c>
      <c r="F44" s="39" t="s">
        <v>356</v>
      </c>
      <c r="G44" s="39" t="s">
        <v>209</v>
      </c>
      <c r="H44" s="39">
        <v>2016</v>
      </c>
      <c r="I44" s="39">
        <v>2018</v>
      </c>
      <c r="J44" s="39">
        <v>3</v>
      </c>
      <c r="K44" s="41" t="s">
        <v>250</v>
      </c>
      <c r="L44" s="41">
        <v>57.14</v>
      </c>
      <c r="M44" s="39" t="s">
        <v>64</v>
      </c>
      <c r="N44" s="39" t="s">
        <v>250</v>
      </c>
      <c r="O44" s="42" t="s">
        <v>250</v>
      </c>
      <c r="P44" s="39" t="s">
        <v>250</v>
      </c>
      <c r="Q44" s="43">
        <v>2</v>
      </c>
      <c r="R44" s="4"/>
      <c r="S44" s="4"/>
      <c r="T44" s="4"/>
      <c r="U44" s="4"/>
      <c r="V44" s="4"/>
      <c r="W44" s="4"/>
      <c r="X44" s="4"/>
      <c r="Y44" s="4"/>
      <c r="Z44" s="4"/>
      <c r="AA44" s="4"/>
      <c r="AB44" s="4"/>
      <c r="AC44" s="4"/>
      <c r="AD44" s="4"/>
      <c r="AE44" s="4"/>
      <c r="AF44" s="4"/>
      <c r="AG44" s="4"/>
      <c r="AH44" s="4"/>
      <c r="AI44" s="4"/>
      <c r="AJ44" s="4"/>
      <c r="AK44" s="4"/>
      <c r="AL44" s="4"/>
      <c r="AM44" s="4"/>
      <c r="AN44" s="4"/>
      <c r="AO44" s="4"/>
      <c r="AP44" s="4"/>
      <c r="AQ44" s="4"/>
      <c r="AR44" s="4"/>
      <c r="AS44" s="4"/>
      <c r="AT44" s="4"/>
      <c r="AU44" s="4"/>
      <c r="AV44" s="4"/>
      <c r="AW44" s="4"/>
      <c r="AX44" s="4"/>
      <c r="AY44" s="4"/>
      <c r="AZ44" s="4"/>
      <c r="BA44" s="4"/>
      <c r="BB44" s="4"/>
      <c r="BC44" s="4"/>
      <c r="BD44" s="4"/>
      <c r="BE44" s="4"/>
      <c r="BF44" s="4"/>
      <c r="BG44" s="4"/>
      <c r="BH44" s="4"/>
      <c r="BI44" s="4"/>
      <c r="BJ44" s="4"/>
      <c r="BK44" s="4"/>
      <c r="BL44" s="4"/>
      <c r="BM44" s="4"/>
      <c r="BN44" s="4"/>
      <c r="BO44" s="4"/>
      <c r="BP44" s="4"/>
      <c r="BQ44" s="4"/>
      <c r="BR44" s="4"/>
      <c r="BS44" s="4"/>
      <c r="BT44" s="4"/>
      <c r="BU44" s="4"/>
      <c r="BV44" s="4"/>
      <c r="BW44" s="4"/>
      <c r="BX44" s="4"/>
      <c r="BY44" s="4"/>
      <c r="BZ44" s="4"/>
      <c r="CA44" s="4"/>
      <c r="CB44" s="4"/>
      <c r="CC44" s="4"/>
      <c r="CD44" s="4"/>
      <c r="CE44" s="4"/>
      <c r="CF44" s="4"/>
      <c r="CG44" s="4"/>
      <c r="CH44" s="4"/>
      <c r="CI44" s="4"/>
      <c r="CJ44" s="4"/>
      <c r="CK44" s="4"/>
      <c r="CL44" s="4"/>
      <c r="CM44" s="4"/>
      <c r="CN44" s="4"/>
      <c r="CO44" s="4"/>
      <c r="CP44" s="4"/>
      <c r="CQ44" s="4"/>
      <c r="CR44" s="4"/>
      <c r="CS44" s="4"/>
      <c r="CT44" s="4"/>
      <c r="CU44" s="4"/>
      <c r="CV44" s="4"/>
      <c r="CW44" s="4"/>
      <c r="CX44" s="4"/>
      <c r="CY44" s="4"/>
      <c r="CZ44" s="4"/>
      <c r="DA44" s="4"/>
      <c r="DB44" s="4"/>
      <c r="DC44" s="4"/>
    </row>
    <row r="45" spans="1:107" s="39" customFormat="1" x14ac:dyDescent="0.35">
      <c r="A45" s="39">
        <v>2025</v>
      </c>
      <c r="B45" s="40">
        <v>2</v>
      </c>
      <c r="C45" s="39" t="s">
        <v>56</v>
      </c>
      <c r="D45" s="39" t="s">
        <v>73</v>
      </c>
      <c r="E45" s="41">
        <v>1</v>
      </c>
      <c r="F45" s="39" t="s">
        <v>356</v>
      </c>
      <c r="G45" s="39" t="s">
        <v>248</v>
      </c>
      <c r="H45" s="39">
        <v>2022</v>
      </c>
      <c r="I45" s="39">
        <v>2023</v>
      </c>
      <c r="J45" s="39">
        <v>1</v>
      </c>
      <c r="K45" s="41" t="s">
        <v>250</v>
      </c>
      <c r="L45" s="41">
        <v>81.48</v>
      </c>
      <c r="M45" s="39" t="s">
        <v>64</v>
      </c>
      <c r="N45" s="39" t="s">
        <v>249</v>
      </c>
      <c r="O45" s="42">
        <v>2</v>
      </c>
      <c r="P45" s="39">
        <v>1</v>
      </c>
      <c r="Q45" s="43">
        <v>2</v>
      </c>
      <c r="R45" s="4"/>
      <c r="S45" s="4"/>
      <c r="T45" s="4"/>
      <c r="U45" s="4"/>
      <c r="V45" s="4"/>
      <c r="W45" s="4"/>
      <c r="X45" s="4"/>
      <c r="Y45" s="4"/>
      <c r="Z45" s="4"/>
      <c r="AA45" s="4"/>
      <c r="AB45" s="4"/>
      <c r="AC45" s="4"/>
      <c r="AD45" s="4"/>
      <c r="AE45" s="4"/>
      <c r="AF45" s="4"/>
      <c r="AG45" s="4"/>
      <c r="AH45" s="4"/>
      <c r="AI45" s="4"/>
      <c r="AJ45" s="4"/>
      <c r="AK45" s="4"/>
      <c r="AL45" s="4"/>
      <c r="AM45" s="4"/>
      <c r="AN45" s="4"/>
      <c r="AO45" s="4"/>
      <c r="AP45" s="4"/>
      <c r="AQ45" s="4"/>
      <c r="AR45" s="4"/>
      <c r="AS45" s="4"/>
      <c r="AT45" s="4"/>
      <c r="AU45" s="4"/>
      <c r="AV45" s="4"/>
      <c r="AW45" s="4"/>
      <c r="AX45" s="4"/>
      <c r="AY45" s="4"/>
      <c r="AZ45" s="4"/>
      <c r="BA45" s="4"/>
      <c r="BB45" s="4"/>
      <c r="BC45" s="4"/>
      <c r="BD45" s="4"/>
      <c r="BE45" s="4"/>
      <c r="BF45" s="4"/>
      <c r="BG45" s="4"/>
      <c r="BH45" s="4"/>
      <c r="BI45" s="4"/>
      <c r="BJ45" s="4"/>
      <c r="BK45" s="4"/>
      <c r="BL45" s="4"/>
      <c r="BM45" s="4"/>
      <c r="BN45" s="4"/>
      <c r="BO45" s="4"/>
      <c r="BP45" s="4"/>
      <c r="BQ45" s="4"/>
      <c r="BR45" s="4"/>
      <c r="BS45" s="4"/>
      <c r="BT45" s="4"/>
      <c r="BU45" s="4"/>
      <c r="BV45" s="4"/>
      <c r="BW45" s="4"/>
      <c r="BX45" s="4"/>
      <c r="BY45" s="4"/>
      <c r="BZ45" s="4"/>
      <c r="CA45" s="4"/>
      <c r="CB45" s="4"/>
      <c r="CC45" s="4"/>
      <c r="CD45" s="4"/>
      <c r="CE45" s="4"/>
      <c r="CF45" s="4"/>
      <c r="CG45" s="4"/>
      <c r="CH45" s="4"/>
      <c r="CI45" s="4"/>
      <c r="CJ45" s="4"/>
      <c r="CK45" s="4"/>
      <c r="CL45" s="4"/>
      <c r="CM45" s="4"/>
      <c r="CN45" s="4"/>
      <c r="CO45" s="4"/>
      <c r="CP45" s="4"/>
      <c r="CQ45" s="4"/>
      <c r="CR45" s="4"/>
      <c r="CS45" s="4"/>
      <c r="CT45" s="4"/>
      <c r="CU45" s="4"/>
      <c r="CV45" s="4"/>
      <c r="CW45" s="4"/>
      <c r="CX45" s="4"/>
      <c r="CY45" s="4"/>
      <c r="CZ45" s="4"/>
      <c r="DA45" s="4"/>
      <c r="DB45" s="4"/>
      <c r="DC45" s="4"/>
    </row>
    <row r="46" spans="1:107" s="39" customFormat="1" x14ac:dyDescent="0.35">
      <c r="A46" s="39">
        <v>2025</v>
      </c>
      <c r="B46" s="40">
        <v>2</v>
      </c>
      <c r="C46" s="39" t="s">
        <v>56</v>
      </c>
      <c r="D46" s="39" t="s">
        <v>73</v>
      </c>
      <c r="E46" s="41">
        <v>1</v>
      </c>
      <c r="F46" s="39" t="s">
        <v>356</v>
      </c>
      <c r="G46" s="39" t="s">
        <v>248</v>
      </c>
      <c r="H46" s="39">
        <v>2022</v>
      </c>
      <c r="I46" s="39">
        <v>2023</v>
      </c>
      <c r="J46" s="39">
        <v>1</v>
      </c>
      <c r="K46" s="41" t="s">
        <v>250</v>
      </c>
      <c r="L46" s="41">
        <v>66.67</v>
      </c>
      <c r="M46" s="39" t="s">
        <v>64</v>
      </c>
      <c r="N46" s="39" t="s">
        <v>249</v>
      </c>
      <c r="O46" s="42">
        <v>2</v>
      </c>
      <c r="P46" s="39">
        <v>1</v>
      </c>
      <c r="Q46" s="43">
        <v>2</v>
      </c>
      <c r="R46" s="4"/>
      <c r="S46" s="4"/>
      <c r="T46" s="4"/>
      <c r="U46" s="4"/>
      <c r="V46" s="4"/>
      <c r="W46" s="4"/>
      <c r="X46" s="4"/>
      <c r="Y46" s="4"/>
      <c r="Z46" s="4"/>
      <c r="AA46" s="4"/>
      <c r="AB46" s="4"/>
      <c r="AC46" s="4"/>
      <c r="AD46" s="4"/>
      <c r="AE46" s="4"/>
      <c r="AF46" s="4"/>
      <c r="AG46" s="4"/>
      <c r="AH46" s="4"/>
      <c r="AI46" s="4"/>
      <c r="AJ46" s="4"/>
      <c r="AK46" s="4"/>
      <c r="AL46" s="4"/>
      <c r="AM46" s="4"/>
      <c r="AN46" s="4"/>
      <c r="AO46" s="4"/>
      <c r="AP46" s="4"/>
      <c r="AQ46" s="4"/>
      <c r="AR46" s="4"/>
      <c r="AS46" s="4"/>
      <c r="AT46" s="4"/>
      <c r="AU46" s="4"/>
      <c r="AV46" s="4"/>
      <c r="AW46" s="4"/>
      <c r="AX46" s="4"/>
      <c r="AY46" s="4"/>
      <c r="AZ46" s="4"/>
      <c r="BA46" s="4"/>
      <c r="BB46" s="4"/>
      <c r="BC46" s="4"/>
      <c r="BD46" s="4"/>
      <c r="BE46" s="4"/>
      <c r="BF46" s="4"/>
      <c r="BG46" s="4"/>
      <c r="BH46" s="4"/>
      <c r="BI46" s="4"/>
      <c r="BJ46" s="4"/>
      <c r="BK46" s="4"/>
      <c r="BL46" s="4"/>
      <c r="BM46" s="4"/>
      <c r="BN46" s="4"/>
      <c r="BO46" s="4"/>
      <c r="BP46" s="4"/>
      <c r="BQ46" s="4"/>
      <c r="BR46" s="4"/>
      <c r="BS46" s="4"/>
      <c r="BT46" s="4"/>
      <c r="BU46" s="4"/>
      <c r="BV46" s="4"/>
      <c r="BW46" s="4"/>
      <c r="BX46" s="4"/>
      <c r="BY46" s="4"/>
      <c r="BZ46" s="4"/>
      <c r="CA46" s="4"/>
      <c r="CB46" s="4"/>
      <c r="CC46" s="4"/>
      <c r="CD46" s="4"/>
      <c r="CE46" s="4"/>
      <c r="CF46" s="4"/>
      <c r="CG46" s="4"/>
      <c r="CH46" s="4"/>
      <c r="CI46" s="4"/>
      <c r="CJ46" s="4"/>
      <c r="CK46" s="4"/>
      <c r="CL46" s="4"/>
      <c r="CM46" s="4"/>
      <c r="CN46" s="4"/>
      <c r="CO46" s="4"/>
      <c r="CP46" s="4"/>
      <c r="CQ46" s="4"/>
      <c r="CR46" s="4"/>
      <c r="CS46" s="4"/>
      <c r="CT46" s="4"/>
      <c r="CU46" s="4"/>
      <c r="CV46" s="4"/>
      <c r="CW46" s="4"/>
      <c r="CX46" s="4"/>
      <c r="CY46" s="4"/>
      <c r="CZ46" s="4"/>
      <c r="DA46" s="4"/>
      <c r="DB46" s="4"/>
      <c r="DC46" s="4"/>
    </row>
    <row r="47" spans="1:107" s="39" customFormat="1" x14ac:dyDescent="0.35">
      <c r="A47" s="39">
        <v>1993</v>
      </c>
      <c r="B47" s="40">
        <v>2</v>
      </c>
      <c r="C47" s="39" t="s">
        <v>92</v>
      </c>
      <c r="D47" s="39" t="s">
        <v>73</v>
      </c>
      <c r="E47" s="41">
        <v>2</v>
      </c>
      <c r="F47" s="39" t="s">
        <v>361</v>
      </c>
      <c r="G47" s="39" t="s">
        <v>93</v>
      </c>
      <c r="H47" s="49">
        <v>1943</v>
      </c>
      <c r="I47" s="49">
        <v>1993</v>
      </c>
      <c r="J47" s="39">
        <v>50</v>
      </c>
      <c r="K47" s="41">
        <v>99.85</v>
      </c>
      <c r="L47" s="41">
        <v>0</v>
      </c>
      <c r="M47" s="39" t="s">
        <v>64</v>
      </c>
      <c r="N47" s="39" t="s">
        <v>250</v>
      </c>
      <c r="O47" s="42" t="s">
        <v>250</v>
      </c>
      <c r="P47" s="39" t="s">
        <v>250</v>
      </c>
      <c r="Q47" s="43">
        <v>3</v>
      </c>
      <c r="R47" s="4"/>
      <c r="S47" s="4"/>
      <c r="T47" s="4"/>
      <c r="U47" s="4"/>
      <c r="V47" s="4"/>
      <c r="W47" s="4"/>
      <c r="X47" s="4"/>
      <c r="Y47" s="4"/>
      <c r="Z47" s="4"/>
      <c r="AA47" s="4"/>
      <c r="AB47" s="4"/>
      <c r="AC47" s="4"/>
      <c r="AD47" s="4"/>
      <c r="AE47" s="4"/>
      <c r="AF47" s="4"/>
      <c r="AG47" s="4"/>
      <c r="AH47" s="4"/>
      <c r="AI47" s="4"/>
      <c r="AJ47" s="4"/>
      <c r="AK47" s="4"/>
      <c r="AL47" s="4"/>
      <c r="AM47" s="4"/>
      <c r="AN47" s="4"/>
      <c r="AO47" s="4"/>
      <c r="AP47" s="4"/>
      <c r="AQ47" s="4"/>
      <c r="AR47" s="4"/>
      <c r="AS47" s="4"/>
      <c r="AT47" s="4"/>
      <c r="AU47" s="4"/>
      <c r="AV47" s="4"/>
      <c r="AW47" s="4"/>
      <c r="AX47" s="4"/>
      <c r="AY47" s="4"/>
      <c r="AZ47" s="4"/>
      <c r="BA47" s="4"/>
      <c r="BB47" s="4"/>
      <c r="BC47" s="4"/>
      <c r="BD47" s="4"/>
      <c r="BE47" s="4"/>
      <c r="BF47" s="4"/>
      <c r="BG47" s="4"/>
      <c r="BH47" s="4"/>
      <c r="BI47" s="4"/>
      <c r="BJ47" s="4"/>
      <c r="BK47" s="4"/>
      <c r="BL47" s="4"/>
      <c r="BM47" s="4"/>
      <c r="BN47" s="4"/>
      <c r="BO47" s="4"/>
      <c r="BP47" s="4"/>
      <c r="BQ47" s="4"/>
      <c r="BR47" s="4"/>
      <c r="BS47" s="4"/>
      <c r="BT47" s="4"/>
      <c r="BU47" s="4"/>
      <c r="BV47" s="4"/>
      <c r="BW47" s="4"/>
      <c r="BX47" s="4"/>
      <c r="BY47" s="4"/>
      <c r="BZ47" s="4"/>
      <c r="CA47" s="4"/>
      <c r="CB47" s="4"/>
      <c r="CC47" s="4"/>
      <c r="CD47" s="4"/>
      <c r="CE47" s="4"/>
      <c r="CF47" s="4"/>
      <c r="CG47" s="4"/>
      <c r="CH47" s="4"/>
      <c r="CI47" s="4"/>
      <c r="CJ47" s="4"/>
      <c r="CK47" s="4"/>
      <c r="CL47" s="4"/>
      <c r="CM47" s="4"/>
      <c r="CN47" s="4"/>
      <c r="CO47" s="4"/>
      <c r="CP47" s="4"/>
      <c r="CQ47" s="4"/>
      <c r="CR47" s="4"/>
      <c r="CS47" s="4"/>
      <c r="CT47" s="4"/>
      <c r="CU47" s="4"/>
      <c r="CV47" s="4"/>
      <c r="CW47" s="4"/>
      <c r="CX47" s="4"/>
      <c r="CY47" s="4"/>
      <c r="CZ47" s="4"/>
      <c r="DA47" s="4"/>
      <c r="DB47" s="4"/>
      <c r="DC47" s="4"/>
    </row>
    <row r="48" spans="1:107" s="39" customFormat="1" x14ac:dyDescent="0.35">
      <c r="A48" s="39">
        <v>1993</v>
      </c>
      <c r="B48" s="40">
        <v>2</v>
      </c>
      <c r="C48" s="39" t="s">
        <v>92</v>
      </c>
      <c r="D48" s="39" t="s">
        <v>73</v>
      </c>
      <c r="E48" s="41">
        <v>2</v>
      </c>
      <c r="F48" s="39" t="s">
        <v>361</v>
      </c>
      <c r="G48" s="39" t="s">
        <v>93</v>
      </c>
      <c r="H48" s="49">
        <v>1943</v>
      </c>
      <c r="I48" s="49">
        <v>1993</v>
      </c>
      <c r="J48" s="39">
        <v>50</v>
      </c>
      <c r="K48" s="41">
        <v>99.87</v>
      </c>
      <c r="L48" s="41">
        <v>11.44</v>
      </c>
      <c r="M48" s="39" t="s">
        <v>64</v>
      </c>
      <c r="N48" s="39" t="s">
        <v>250</v>
      </c>
      <c r="O48" s="42" t="s">
        <v>250</v>
      </c>
      <c r="P48" s="39" t="s">
        <v>250</v>
      </c>
      <c r="Q48" s="43">
        <v>2</v>
      </c>
      <c r="R48" s="4"/>
      <c r="S48" s="4"/>
      <c r="T48" s="4"/>
      <c r="U48" s="4"/>
      <c r="V48" s="4"/>
      <c r="W48" s="4"/>
      <c r="X48" s="4"/>
      <c r="Y48" s="4"/>
      <c r="Z48" s="4"/>
      <c r="AA48" s="4"/>
      <c r="AB48" s="4"/>
      <c r="AC48" s="4"/>
      <c r="AD48" s="4"/>
      <c r="AE48" s="4"/>
      <c r="AF48" s="4"/>
      <c r="AG48" s="4"/>
      <c r="AH48" s="4"/>
      <c r="AI48" s="4"/>
      <c r="AJ48" s="4"/>
      <c r="AK48" s="4"/>
      <c r="AL48" s="4"/>
      <c r="AM48" s="4"/>
      <c r="AN48" s="4"/>
      <c r="AO48" s="4"/>
      <c r="AP48" s="4"/>
      <c r="AQ48" s="4"/>
      <c r="AR48" s="4"/>
      <c r="AS48" s="4"/>
      <c r="AT48" s="4"/>
      <c r="AU48" s="4"/>
      <c r="AV48" s="4"/>
      <c r="AW48" s="4"/>
      <c r="AX48" s="4"/>
      <c r="AY48" s="4"/>
      <c r="AZ48" s="4"/>
      <c r="BA48" s="4"/>
      <c r="BB48" s="4"/>
      <c r="BC48" s="4"/>
      <c r="BD48" s="4"/>
      <c r="BE48" s="4"/>
      <c r="BF48" s="4"/>
      <c r="BG48" s="4"/>
      <c r="BH48" s="4"/>
      <c r="BI48" s="4"/>
      <c r="BJ48" s="4"/>
      <c r="BK48" s="4"/>
      <c r="BL48" s="4"/>
      <c r="BM48" s="4"/>
      <c r="BN48" s="4"/>
      <c r="BO48" s="4"/>
      <c r="BP48" s="4"/>
      <c r="BQ48" s="4"/>
      <c r="BR48" s="4"/>
      <c r="BS48" s="4"/>
      <c r="BT48" s="4"/>
      <c r="BU48" s="4"/>
      <c r="BV48" s="4"/>
      <c r="BW48" s="4"/>
      <c r="BX48" s="4"/>
      <c r="BY48" s="4"/>
      <c r="BZ48" s="4"/>
      <c r="CA48" s="4"/>
      <c r="CB48" s="4"/>
      <c r="CC48" s="4"/>
      <c r="CD48" s="4"/>
      <c r="CE48" s="4"/>
      <c r="CF48" s="4"/>
      <c r="CG48" s="4"/>
      <c r="CH48" s="4"/>
      <c r="CI48" s="4"/>
      <c r="CJ48" s="4"/>
      <c r="CK48" s="4"/>
      <c r="CL48" s="4"/>
      <c r="CM48" s="4"/>
      <c r="CN48" s="4"/>
      <c r="CO48" s="4"/>
      <c r="CP48" s="4"/>
      <c r="CQ48" s="4"/>
      <c r="CR48" s="4"/>
      <c r="CS48" s="4"/>
      <c r="CT48" s="4"/>
      <c r="CU48" s="4"/>
      <c r="CV48" s="4"/>
      <c r="CW48" s="4"/>
      <c r="CX48" s="4"/>
      <c r="CY48" s="4"/>
      <c r="CZ48" s="4"/>
      <c r="DA48" s="4"/>
      <c r="DB48" s="4"/>
      <c r="DC48" s="4"/>
    </row>
    <row r="49" spans="1:107" s="39" customFormat="1" x14ac:dyDescent="0.35">
      <c r="A49" s="39">
        <v>1993</v>
      </c>
      <c r="B49" s="40">
        <v>2</v>
      </c>
      <c r="C49" s="39" t="s">
        <v>92</v>
      </c>
      <c r="D49" s="39" t="s">
        <v>73</v>
      </c>
      <c r="E49" s="41">
        <v>3</v>
      </c>
      <c r="F49" s="39" t="s">
        <v>361</v>
      </c>
      <c r="G49" s="39" t="s">
        <v>93</v>
      </c>
      <c r="H49" s="49">
        <v>1943</v>
      </c>
      <c r="I49" s="49">
        <v>1993</v>
      </c>
      <c r="J49" s="39">
        <v>50</v>
      </c>
      <c r="K49" s="41">
        <v>99.77</v>
      </c>
      <c r="L49" s="41">
        <v>47.78</v>
      </c>
      <c r="M49" s="39" t="s">
        <v>64</v>
      </c>
      <c r="N49" s="39" t="s">
        <v>250</v>
      </c>
      <c r="O49" s="42" t="s">
        <v>250</v>
      </c>
      <c r="P49" s="39" t="s">
        <v>250</v>
      </c>
      <c r="Q49" s="43">
        <v>1</v>
      </c>
      <c r="R49" s="4"/>
      <c r="S49" s="4"/>
      <c r="T49" s="4"/>
      <c r="U49" s="4"/>
      <c r="V49" s="4"/>
      <c r="W49" s="4"/>
      <c r="X49" s="4"/>
      <c r="Y49" s="4"/>
      <c r="Z49" s="4"/>
      <c r="AA49" s="4"/>
      <c r="AB49" s="4"/>
      <c r="AC49" s="4"/>
      <c r="AD49" s="4"/>
      <c r="AE49" s="4"/>
      <c r="AF49" s="4"/>
      <c r="AG49" s="4"/>
      <c r="AH49" s="4"/>
      <c r="AI49" s="4"/>
      <c r="AJ49" s="4"/>
      <c r="AK49" s="4"/>
      <c r="AL49" s="4"/>
      <c r="AM49" s="4"/>
      <c r="AN49" s="4"/>
      <c r="AO49" s="4"/>
      <c r="AP49" s="4"/>
      <c r="AQ49" s="4"/>
      <c r="AR49" s="4"/>
      <c r="AS49" s="4"/>
      <c r="AT49" s="4"/>
      <c r="AU49" s="4"/>
      <c r="AV49" s="4"/>
      <c r="AW49" s="4"/>
      <c r="AX49" s="4"/>
      <c r="AY49" s="4"/>
      <c r="AZ49" s="4"/>
      <c r="BA49" s="4"/>
      <c r="BB49" s="4"/>
      <c r="BC49" s="4"/>
      <c r="BD49" s="4"/>
      <c r="BE49" s="4"/>
      <c r="BF49" s="4"/>
      <c r="BG49" s="4"/>
      <c r="BH49" s="4"/>
      <c r="BI49" s="4"/>
      <c r="BJ49" s="4"/>
      <c r="BK49" s="4"/>
      <c r="BL49" s="4"/>
      <c r="BM49" s="4"/>
      <c r="BN49" s="4"/>
      <c r="BO49" s="4"/>
      <c r="BP49" s="4"/>
      <c r="BQ49" s="4"/>
      <c r="BR49" s="4"/>
      <c r="BS49" s="4"/>
      <c r="BT49" s="4"/>
      <c r="BU49" s="4"/>
      <c r="BV49" s="4"/>
      <c r="BW49" s="4"/>
      <c r="BX49" s="4"/>
      <c r="BY49" s="4"/>
      <c r="BZ49" s="4"/>
      <c r="CA49" s="4"/>
      <c r="CB49" s="4"/>
      <c r="CC49" s="4"/>
      <c r="CD49" s="4"/>
      <c r="CE49" s="4"/>
      <c r="CF49" s="4"/>
      <c r="CG49" s="4"/>
      <c r="CH49" s="4"/>
      <c r="CI49" s="4"/>
      <c r="CJ49" s="4"/>
      <c r="CK49" s="4"/>
      <c r="CL49" s="4"/>
      <c r="CM49" s="4"/>
      <c r="CN49" s="4"/>
      <c r="CO49" s="4"/>
      <c r="CP49" s="4"/>
      <c r="CQ49" s="4"/>
      <c r="CR49" s="4"/>
      <c r="CS49" s="4"/>
      <c r="CT49" s="4"/>
      <c r="CU49" s="4"/>
      <c r="CV49" s="4"/>
      <c r="CW49" s="4"/>
      <c r="CX49" s="4"/>
      <c r="CY49" s="4"/>
      <c r="CZ49" s="4"/>
      <c r="DA49" s="4"/>
      <c r="DB49" s="4"/>
      <c r="DC49" s="4"/>
    </row>
    <row r="50" spans="1:107" s="39" customFormat="1" x14ac:dyDescent="0.35">
      <c r="A50" s="39">
        <v>2012</v>
      </c>
      <c r="B50" s="40">
        <v>2</v>
      </c>
      <c r="C50" s="39" t="s">
        <v>40</v>
      </c>
      <c r="D50" s="39" t="s">
        <v>73</v>
      </c>
      <c r="E50" s="41">
        <v>1</v>
      </c>
      <c r="F50" s="39" t="s">
        <v>361</v>
      </c>
      <c r="G50" s="39" t="s">
        <v>72</v>
      </c>
      <c r="H50" s="39">
        <v>2004</v>
      </c>
      <c r="I50" s="39">
        <v>2009</v>
      </c>
      <c r="J50" s="39">
        <v>6</v>
      </c>
      <c r="K50" s="41">
        <v>100</v>
      </c>
      <c r="L50" s="41" t="s">
        <v>250</v>
      </c>
      <c r="M50" s="39" t="s">
        <v>82</v>
      </c>
      <c r="N50" s="39" t="s">
        <v>110</v>
      </c>
      <c r="O50" s="42" t="s">
        <v>110</v>
      </c>
      <c r="P50" s="39" t="s">
        <v>110</v>
      </c>
      <c r="Q50" s="43">
        <v>2</v>
      </c>
      <c r="R50" s="4"/>
      <c r="S50" s="4"/>
      <c r="T50" s="4"/>
      <c r="U50" s="4"/>
      <c r="V50" s="4"/>
      <c r="W50" s="4"/>
      <c r="X50" s="4"/>
      <c r="Y50" s="4"/>
      <c r="Z50" s="4"/>
      <c r="AA50" s="4"/>
      <c r="AB50" s="4"/>
      <c r="AC50" s="4"/>
      <c r="AD50" s="4"/>
      <c r="AE50" s="4"/>
      <c r="AF50" s="4"/>
      <c r="AG50" s="4"/>
      <c r="AH50" s="4"/>
      <c r="AI50" s="4"/>
      <c r="AJ50" s="4"/>
      <c r="AK50" s="4"/>
      <c r="AL50" s="4"/>
      <c r="AM50" s="4"/>
      <c r="AN50" s="4"/>
      <c r="AO50" s="4"/>
      <c r="AP50" s="4"/>
      <c r="AQ50" s="4"/>
      <c r="AR50" s="4"/>
      <c r="AS50" s="4"/>
      <c r="AT50" s="4"/>
      <c r="AU50" s="4"/>
      <c r="AV50" s="4"/>
      <c r="AW50" s="4"/>
      <c r="AX50" s="4"/>
      <c r="AY50" s="4"/>
      <c r="AZ50" s="4"/>
      <c r="BA50" s="4"/>
      <c r="BB50" s="4"/>
      <c r="BC50" s="4"/>
      <c r="BD50" s="4"/>
      <c r="BE50" s="4"/>
      <c r="BF50" s="4"/>
      <c r="BG50" s="4"/>
      <c r="BH50" s="4"/>
      <c r="BI50" s="4"/>
      <c r="BJ50" s="4"/>
      <c r="BK50" s="4"/>
      <c r="BL50" s="4"/>
      <c r="BM50" s="4"/>
      <c r="BN50" s="4"/>
      <c r="BO50" s="4"/>
      <c r="BP50" s="4"/>
      <c r="BQ50" s="4"/>
      <c r="BR50" s="4"/>
      <c r="BS50" s="4"/>
      <c r="BT50" s="4"/>
      <c r="BU50" s="4"/>
      <c r="BV50" s="4"/>
      <c r="BW50" s="4"/>
      <c r="BX50" s="4"/>
      <c r="BY50" s="4"/>
      <c r="BZ50" s="4"/>
      <c r="CA50" s="4"/>
      <c r="CB50" s="4"/>
      <c r="CC50" s="4"/>
      <c r="CD50" s="4"/>
      <c r="CE50" s="4"/>
      <c r="CF50" s="4"/>
      <c r="CG50" s="4"/>
      <c r="CH50" s="4"/>
      <c r="CI50" s="4"/>
      <c r="CJ50" s="4"/>
      <c r="CK50" s="4"/>
      <c r="CL50" s="4"/>
      <c r="CM50" s="4"/>
      <c r="CN50" s="4"/>
      <c r="CO50" s="4"/>
      <c r="CP50" s="4"/>
      <c r="CQ50" s="4"/>
      <c r="CR50" s="4"/>
      <c r="CS50" s="4"/>
      <c r="CT50" s="4"/>
      <c r="CU50" s="4"/>
      <c r="CV50" s="4"/>
      <c r="CW50" s="4"/>
      <c r="CX50" s="4"/>
      <c r="CY50" s="4"/>
      <c r="CZ50" s="4"/>
      <c r="DA50" s="4"/>
      <c r="DB50" s="4"/>
      <c r="DC50" s="4"/>
    </row>
    <row r="51" spans="1:107" s="39" customFormat="1" x14ac:dyDescent="0.35">
      <c r="A51" s="39">
        <v>2020</v>
      </c>
      <c r="B51" s="40">
        <v>2</v>
      </c>
      <c r="C51" s="39" t="s">
        <v>52</v>
      </c>
      <c r="D51" s="39" t="s">
        <v>73</v>
      </c>
      <c r="E51" s="41">
        <v>1</v>
      </c>
      <c r="F51" s="39" t="s">
        <v>357</v>
      </c>
      <c r="G51" s="39" t="s">
        <v>110</v>
      </c>
      <c r="H51" s="39">
        <v>2006</v>
      </c>
      <c r="I51" s="39">
        <v>2019</v>
      </c>
      <c r="J51" s="39">
        <v>13</v>
      </c>
      <c r="K51" s="41">
        <v>50</v>
      </c>
      <c r="L51" s="41" t="s">
        <v>250</v>
      </c>
      <c r="M51" s="39" t="s">
        <v>60</v>
      </c>
      <c r="N51" s="39" t="s">
        <v>250</v>
      </c>
      <c r="O51" s="42" t="s">
        <v>250</v>
      </c>
      <c r="P51" s="39" t="s">
        <v>250</v>
      </c>
      <c r="Q51" s="43">
        <v>2</v>
      </c>
      <c r="R51" s="4"/>
      <c r="S51" s="4"/>
      <c r="T51" s="4"/>
      <c r="U51" s="4"/>
      <c r="V51" s="4"/>
      <c r="W51" s="4"/>
      <c r="X51" s="4"/>
      <c r="Y51" s="4"/>
      <c r="Z51" s="4"/>
      <c r="AA51" s="4"/>
      <c r="AB51" s="4"/>
      <c r="AC51" s="4"/>
      <c r="AD51" s="4"/>
      <c r="AE51" s="4"/>
      <c r="AF51" s="4"/>
      <c r="AG51" s="4"/>
      <c r="AH51" s="4"/>
      <c r="AI51" s="4"/>
      <c r="AJ51" s="4"/>
      <c r="AK51" s="4"/>
      <c r="AL51" s="4"/>
      <c r="AM51" s="4"/>
      <c r="AN51" s="4"/>
      <c r="AO51" s="4"/>
      <c r="AP51" s="4"/>
      <c r="AQ51" s="4"/>
      <c r="AR51" s="4"/>
      <c r="AS51" s="4"/>
      <c r="AT51" s="4"/>
      <c r="AU51" s="4"/>
      <c r="AV51" s="4"/>
      <c r="AW51" s="4"/>
      <c r="AX51" s="4"/>
      <c r="AY51" s="4"/>
      <c r="AZ51" s="4"/>
      <c r="BA51" s="4"/>
      <c r="BB51" s="4"/>
      <c r="BC51" s="4"/>
      <c r="BD51" s="4"/>
      <c r="BE51" s="4"/>
      <c r="BF51" s="4"/>
      <c r="BG51" s="4"/>
      <c r="BH51" s="4"/>
      <c r="BI51" s="4"/>
      <c r="BJ51" s="4"/>
      <c r="BK51" s="4"/>
      <c r="BL51" s="4"/>
      <c r="BM51" s="4"/>
      <c r="BN51" s="4"/>
      <c r="BO51" s="4"/>
      <c r="BP51" s="4"/>
      <c r="BQ51" s="4"/>
      <c r="BR51" s="4"/>
      <c r="BS51" s="4"/>
      <c r="BT51" s="4"/>
      <c r="BU51" s="4"/>
      <c r="BV51" s="4"/>
      <c r="BW51" s="4"/>
      <c r="BX51" s="4"/>
      <c r="BY51" s="4"/>
      <c r="BZ51" s="4"/>
      <c r="CA51" s="4"/>
      <c r="CB51" s="4"/>
      <c r="CC51" s="4"/>
      <c r="CD51" s="4"/>
      <c r="CE51" s="4"/>
      <c r="CF51" s="4"/>
      <c r="CG51" s="4"/>
      <c r="CH51" s="4"/>
      <c r="CI51" s="4"/>
      <c r="CJ51" s="4"/>
      <c r="CK51" s="4"/>
      <c r="CL51" s="4"/>
      <c r="CM51" s="4"/>
      <c r="CN51" s="4"/>
      <c r="CO51" s="4"/>
      <c r="CP51" s="4"/>
      <c r="CQ51" s="4"/>
      <c r="CR51" s="4"/>
      <c r="CS51" s="4"/>
      <c r="CT51" s="4"/>
      <c r="CU51" s="4"/>
      <c r="CV51" s="4"/>
      <c r="CW51" s="4"/>
      <c r="CX51" s="4"/>
      <c r="CY51" s="4"/>
      <c r="CZ51" s="4"/>
      <c r="DA51" s="4"/>
      <c r="DB51" s="4"/>
      <c r="DC51" s="4"/>
    </row>
    <row r="52" spans="1:107" s="39" customFormat="1" x14ac:dyDescent="0.35">
      <c r="A52" s="39">
        <v>2020</v>
      </c>
      <c r="B52" s="40">
        <v>2</v>
      </c>
      <c r="C52" s="39" t="s">
        <v>52</v>
      </c>
      <c r="D52" s="39" t="s">
        <v>73</v>
      </c>
      <c r="E52" s="41">
        <v>1</v>
      </c>
      <c r="F52" s="39" t="s">
        <v>358</v>
      </c>
      <c r="G52" s="39" t="s">
        <v>110</v>
      </c>
      <c r="H52" s="39">
        <v>2006</v>
      </c>
      <c r="I52" s="39">
        <v>2019</v>
      </c>
      <c r="J52" s="39">
        <v>13</v>
      </c>
      <c r="K52" s="41">
        <v>50</v>
      </c>
      <c r="L52" s="41" t="s">
        <v>250</v>
      </c>
      <c r="M52" s="39" t="s">
        <v>60</v>
      </c>
      <c r="N52" s="39" t="s">
        <v>250</v>
      </c>
      <c r="O52" s="42" t="s">
        <v>250</v>
      </c>
      <c r="P52" s="39" t="s">
        <v>250</v>
      </c>
      <c r="Q52" s="43">
        <v>2</v>
      </c>
      <c r="R52" s="4"/>
      <c r="S52" s="4"/>
      <c r="T52" s="4"/>
      <c r="U52" s="4"/>
      <c r="V52" s="4"/>
      <c r="W52" s="4"/>
      <c r="X52" s="4"/>
      <c r="Y52" s="4"/>
      <c r="Z52" s="4"/>
      <c r="AA52" s="4"/>
      <c r="AB52" s="4"/>
      <c r="AC52" s="4"/>
      <c r="AD52" s="4"/>
      <c r="AE52" s="4"/>
      <c r="AF52" s="4"/>
      <c r="AG52" s="4"/>
      <c r="AH52" s="4"/>
      <c r="AI52" s="4"/>
      <c r="AJ52" s="4"/>
      <c r="AK52" s="4"/>
      <c r="AL52" s="4"/>
      <c r="AM52" s="4"/>
      <c r="AN52" s="4"/>
      <c r="AO52" s="4"/>
      <c r="AP52" s="4"/>
      <c r="AQ52" s="4"/>
      <c r="AR52" s="4"/>
      <c r="AS52" s="4"/>
      <c r="AT52" s="4"/>
      <c r="AU52" s="4"/>
      <c r="AV52" s="4"/>
      <c r="AW52" s="4"/>
      <c r="AX52" s="4"/>
      <c r="AY52" s="4"/>
      <c r="AZ52" s="4"/>
      <c r="BA52" s="4"/>
      <c r="BB52" s="4"/>
      <c r="BC52" s="4"/>
      <c r="BD52" s="4"/>
      <c r="BE52" s="4"/>
      <c r="BF52" s="4"/>
      <c r="BG52" s="4"/>
      <c r="BH52" s="4"/>
      <c r="BI52" s="4"/>
      <c r="BJ52" s="4"/>
      <c r="BK52" s="4"/>
      <c r="BL52" s="4"/>
      <c r="BM52" s="4"/>
      <c r="BN52" s="4"/>
      <c r="BO52" s="4"/>
      <c r="BP52" s="4"/>
      <c r="BQ52" s="4"/>
      <c r="BR52" s="4"/>
      <c r="BS52" s="4"/>
      <c r="BT52" s="4"/>
      <c r="BU52" s="4"/>
      <c r="BV52" s="4"/>
      <c r="BW52" s="4"/>
      <c r="BX52" s="4"/>
      <c r="BY52" s="4"/>
      <c r="BZ52" s="4"/>
      <c r="CA52" s="4"/>
      <c r="CB52" s="4"/>
      <c r="CC52" s="4"/>
      <c r="CD52" s="4"/>
      <c r="CE52" s="4"/>
      <c r="CF52" s="4"/>
      <c r="CG52" s="4"/>
      <c r="CH52" s="4"/>
      <c r="CI52" s="4"/>
      <c r="CJ52" s="4"/>
      <c r="CK52" s="4"/>
      <c r="CL52" s="4"/>
      <c r="CM52" s="4"/>
      <c r="CN52" s="4"/>
      <c r="CO52" s="4"/>
      <c r="CP52" s="4"/>
      <c r="CQ52" s="4"/>
      <c r="CR52" s="4"/>
      <c r="CS52" s="4"/>
      <c r="CT52" s="4"/>
      <c r="CU52" s="4"/>
      <c r="CV52" s="4"/>
      <c r="CW52" s="4"/>
      <c r="CX52" s="4"/>
      <c r="CY52" s="4"/>
      <c r="CZ52" s="4"/>
      <c r="DA52" s="4"/>
      <c r="DB52" s="4"/>
      <c r="DC52" s="4"/>
    </row>
    <row r="53" spans="1:107" x14ac:dyDescent="0.35">
      <c r="A53" s="39">
        <v>2000</v>
      </c>
      <c r="B53" s="40">
        <v>2</v>
      </c>
      <c r="C53" s="39" t="s">
        <v>22</v>
      </c>
      <c r="D53" s="39" t="s">
        <v>73</v>
      </c>
      <c r="E53" s="41">
        <v>1</v>
      </c>
      <c r="F53" s="39" t="s">
        <v>95</v>
      </c>
      <c r="G53" s="39" t="s">
        <v>96</v>
      </c>
      <c r="H53" s="39">
        <v>1997</v>
      </c>
      <c r="I53" s="39">
        <v>1998</v>
      </c>
      <c r="J53" s="39">
        <v>2</v>
      </c>
      <c r="K53" s="41">
        <f>100-43.8</f>
        <v>56.2</v>
      </c>
      <c r="L53" s="41">
        <f>((15-8.5)/15)*100</f>
        <v>43.333333333333336</v>
      </c>
      <c r="M53" s="39" t="s">
        <v>97</v>
      </c>
      <c r="N53" s="39" t="s">
        <v>101</v>
      </c>
      <c r="O53" s="42">
        <v>1</v>
      </c>
      <c r="P53" s="39">
        <v>1</v>
      </c>
      <c r="Q53" s="43">
        <v>2</v>
      </c>
    </row>
    <row r="54" spans="1:107" x14ac:dyDescent="0.35">
      <c r="A54" s="39">
        <v>2000</v>
      </c>
      <c r="B54" s="40">
        <v>2</v>
      </c>
      <c r="C54" s="39" t="s">
        <v>22</v>
      </c>
      <c r="D54" s="39" t="s">
        <v>73</v>
      </c>
      <c r="E54" s="41">
        <v>1</v>
      </c>
      <c r="F54" s="39" t="s">
        <v>95</v>
      </c>
      <c r="G54" s="39" t="s">
        <v>96</v>
      </c>
      <c r="H54" s="39">
        <v>1997</v>
      </c>
      <c r="I54" s="39">
        <v>1998</v>
      </c>
      <c r="J54" s="39">
        <v>1</v>
      </c>
      <c r="K54" s="41">
        <f>100-0.4</f>
        <v>99.6</v>
      </c>
      <c r="L54" s="41">
        <f>+((18-10)/18)*100</f>
        <v>44.444444444444443</v>
      </c>
      <c r="M54" s="39" t="s">
        <v>97</v>
      </c>
      <c r="N54" s="39" t="s">
        <v>102</v>
      </c>
      <c r="O54" s="42">
        <v>2</v>
      </c>
      <c r="P54" s="39">
        <v>3</v>
      </c>
      <c r="Q54" s="43">
        <v>2</v>
      </c>
    </row>
    <row r="55" spans="1:107" x14ac:dyDescent="0.35">
      <c r="A55" s="4">
        <v>1981</v>
      </c>
      <c r="B55" s="10">
        <v>2</v>
      </c>
      <c r="C55" s="4" t="s">
        <v>20</v>
      </c>
      <c r="D55" s="4" t="s">
        <v>73</v>
      </c>
      <c r="E55" s="7">
        <v>3</v>
      </c>
      <c r="F55" s="4" t="s">
        <v>361</v>
      </c>
      <c r="G55" s="4" t="s">
        <v>77</v>
      </c>
      <c r="H55" s="4">
        <v>1977</v>
      </c>
      <c r="I55" s="4">
        <v>1979</v>
      </c>
      <c r="J55" s="4">
        <v>3</v>
      </c>
      <c r="K55" s="7">
        <v>98.96</v>
      </c>
      <c r="L55" s="7" t="s">
        <v>250</v>
      </c>
      <c r="M55" s="4" t="s">
        <v>64</v>
      </c>
      <c r="N55" s="4" t="s">
        <v>85</v>
      </c>
      <c r="O55" s="5">
        <v>1</v>
      </c>
      <c r="P55" s="4" t="s">
        <v>250</v>
      </c>
      <c r="Q55" s="6">
        <v>2</v>
      </c>
    </row>
    <row r="56" spans="1:107" x14ac:dyDescent="0.35">
      <c r="A56" s="4">
        <v>1981</v>
      </c>
      <c r="B56" s="10">
        <v>2</v>
      </c>
      <c r="C56" s="4" t="s">
        <v>20</v>
      </c>
      <c r="D56" s="4" t="s">
        <v>73</v>
      </c>
      <c r="E56" s="7">
        <v>3</v>
      </c>
      <c r="F56" s="4" t="s">
        <v>361</v>
      </c>
      <c r="G56" s="4" t="s">
        <v>77</v>
      </c>
      <c r="H56" s="4">
        <v>1977</v>
      </c>
      <c r="I56" s="4">
        <v>1979</v>
      </c>
      <c r="J56" s="4">
        <v>2</v>
      </c>
      <c r="K56" s="7">
        <v>98.95</v>
      </c>
      <c r="L56" s="7">
        <v>37.5</v>
      </c>
      <c r="M56" s="4" t="s">
        <v>64</v>
      </c>
      <c r="N56" s="4" t="s">
        <v>198</v>
      </c>
      <c r="O56" s="5">
        <v>3</v>
      </c>
      <c r="P56" s="4" t="s">
        <v>250</v>
      </c>
      <c r="Q56" s="6">
        <v>2</v>
      </c>
    </row>
    <row r="57" spans="1:107" s="44" customFormat="1" x14ac:dyDescent="0.35">
      <c r="A57" s="4">
        <v>1981</v>
      </c>
      <c r="B57" s="10">
        <v>2</v>
      </c>
      <c r="C57" s="4" t="s">
        <v>20</v>
      </c>
      <c r="D57" s="4" t="s">
        <v>73</v>
      </c>
      <c r="E57" s="7">
        <v>3</v>
      </c>
      <c r="F57" s="4" t="s">
        <v>361</v>
      </c>
      <c r="G57" s="4" t="s">
        <v>77</v>
      </c>
      <c r="H57" s="4">
        <v>1977</v>
      </c>
      <c r="I57" s="4">
        <v>1979</v>
      </c>
      <c r="J57" s="4">
        <v>2</v>
      </c>
      <c r="K57" s="7">
        <v>98.81</v>
      </c>
      <c r="L57" s="7">
        <v>37.5</v>
      </c>
      <c r="M57" s="4" t="s">
        <v>64</v>
      </c>
      <c r="N57" s="4" t="s">
        <v>78</v>
      </c>
      <c r="O57" s="5">
        <v>2</v>
      </c>
      <c r="P57" s="4" t="s">
        <v>250</v>
      </c>
      <c r="Q57" s="6">
        <v>2</v>
      </c>
      <c r="R57" s="4"/>
      <c r="S57" s="4"/>
      <c r="T57" s="4"/>
      <c r="U57" s="4"/>
      <c r="V57" s="4"/>
      <c r="W57" s="4"/>
      <c r="X57" s="4"/>
      <c r="Y57" s="4"/>
      <c r="Z57" s="4"/>
      <c r="AA57" s="4"/>
      <c r="AB57" s="4"/>
      <c r="AC57" s="4"/>
      <c r="AD57" s="4"/>
      <c r="AE57" s="4"/>
      <c r="AF57" s="4"/>
      <c r="AG57" s="4"/>
      <c r="AH57" s="4"/>
      <c r="AI57" s="4"/>
      <c r="AJ57" s="4"/>
      <c r="AK57" s="4"/>
      <c r="AL57" s="4"/>
      <c r="AM57" s="4"/>
      <c r="AN57" s="4"/>
      <c r="AO57" s="4"/>
      <c r="AP57" s="4"/>
      <c r="AQ57" s="4"/>
      <c r="AR57" s="4"/>
      <c r="AS57" s="4"/>
      <c r="AT57" s="4"/>
      <c r="AU57" s="4"/>
      <c r="AV57" s="4"/>
      <c r="AW57" s="4"/>
      <c r="AX57" s="4"/>
      <c r="AY57" s="4"/>
      <c r="AZ57" s="4"/>
      <c r="BA57" s="4"/>
      <c r="BB57" s="4"/>
      <c r="BC57" s="4"/>
      <c r="BD57" s="4"/>
      <c r="BE57" s="4"/>
      <c r="BF57" s="4"/>
      <c r="BG57" s="4"/>
      <c r="BH57" s="4"/>
      <c r="BI57" s="4"/>
      <c r="BJ57" s="4"/>
      <c r="BK57" s="4"/>
      <c r="BL57" s="4"/>
      <c r="BM57" s="4"/>
      <c r="BN57" s="4"/>
      <c r="BO57" s="4"/>
      <c r="BP57" s="4"/>
      <c r="BQ57" s="4"/>
      <c r="BR57" s="4"/>
      <c r="BS57" s="4"/>
      <c r="BT57" s="4"/>
      <c r="BU57" s="4"/>
      <c r="BV57" s="4"/>
      <c r="BW57" s="4"/>
      <c r="BX57" s="4"/>
      <c r="BY57" s="4"/>
      <c r="BZ57" s="4"/>
      <c r="CA57" s="4"/>
      <c r="CB57" s="4"/>
      <c r="CC57" s="4"/>
      <c r="CD57" s="4"/>
      <c r="CE57" s="4"/>
      <c r="CF57" s="4"/>
      <c r="CG57" s="4"/>
      <c r="CH57" s="4"/>
      <c r="CI57" s="4"/>
      <c r="CJ57" s="4"/>
      <c r="CK57" s="4"/>
      <c r="CL57" s="4"/>
      <c r="CM57" s="4"/>
      <c r="CN57" s="4"/>
      <c r="CO57" s="4"/>
      <c r="CP57" s="4"/>
      <c r="CQ57" s="4"/>
      <c r="CR57" s="4"/>
      <c r="CS57" s="4"/>
      <c r="CT57" s="4"/>
      <c r="CU57" s="4"/>
      <c r="CV57" s="4"/>
      <c r="CW57" s="4"/>
      <c r="CX57" s="4"/>
      <c r="CY57" s="4"/>
      <c r="CZ57" s="4"/>
      <c r="DA57" s="4"/>
      <c r="DB57" s="4"/>
      <c r="DC57" s="4"/>
    </row>
    <row r="58" spans="1:107" s="44" customFormat="1" x14ac:dyDescent="0.35">
      <c r="A58" s="4">
        <v>1981</v>
      </c>
      <c r="B58" s="10">
        <v>2</v>
      </c>
      <c r="C58" s="4" t="s">
        <v>20</v>
      </c>
      <c r="D58" s="4" t="s">
        <v>73</v>
      </c>
      <c r="E58" s="7">
        <v>3</v>
      </c>
      <c r="F58" s="4" t="s">
        <v>361</v>
      </c>
      <c r="G58" s="4" t="s">
        <v>77</v>
      </c>
      <c r="H58" s="4">
        <v>1977</v>
      </c>
      <c r="I58" s="4">
        <v>1979</v>
      </c>
      <c r="J58" s="4">
        <v>2</v>
      </c>
      <c r="K58" s="7">
        <v>99.52</v>
      </c>
      <c r="L58" s="7">
        <v>25</v>
      </c>
      <c r="M58" s="4" t="s">
        <v>64</v>
      </c>
      <c r="N58" s="4" t="s">
        <v>86</v>
      </c>
      <c r="O58" s="5">
        <v>1</v>
      </c>
      <c r="P58" s="4" t="s">
        <v>250</v>
      </c>
      <c r="Q58" s="6">
        <v>2</v>
      </c>
      <c r="R58" s="4"/>
      <c r="S58" s="4"/>
      <c r="T58" s="4"/>
      <c r="U58" s="4"/>
      <c r="V58" s="4"/>
      <c r="W58" s="4"/>
      <c r="X58" s="4"/>
      <c r="Y58" s="4"/>
      <c r="Z58" s="4"/>
      <c r="AA58" s="4"/>
      <c r="AB58" s="4"/>
      <c r="AC58" s="4"/>
      <c r="AD58" s="4"/>
      <c r="AE58" s="4"/>
      <c r="AF58" s="4"/>
      <c r="AG58" s="4"/>
      <c r="AH58" s="4"/>
      <c r="AI58" s="4"/>
      <c r="AJ58" s="4"/>
      <c r="AK58" s="4"/>
      <c r="AL58" s="4"/>
      <c r="AM58" s="4"/>
      <c r="AN58" s="4"/>
      <c r="AO58" s="4"/>
      <c r="AP58" s="4"/>
      <c r="AQ58" s="4"/>
      <c r="AR58" s="4"/>
      <c r="AS58" s="4"/>
      <c r="AT58" s="4"/>
      <c r="AU58" s="4"/>
      <c r="AV58" s="4"/>
      <c r="AW58" s="4"/>
      <c r="AX58" s="4"/>
      <c r="AY58" s="4"/>
      <c r="AZ58" s="4"/>
      <c r="BA58" s="4"/>
      <c r="BB58" s="4"/>
      <c r="BC58" s="4"/>
      <c r="BD58" s="4"/>
      <c r="BE58" s="4"/>
      <c r="BF58" s="4"/>
      <c r="BG58" s="4"/>
      <c r="BH58" s="4"/>
      <c r="BI58" s="4"/>
      <c r="BJ58" s="4"/>
      <c r="BK58" s="4"/>
      <c r="BL58" s="4"/>
      <c r="BM58" s="4"/>
      <c r="BN58" s="4"/>
      <c r="BO58" s="4"/>
      <c r="BP58" s="4"/>
      <c r="BQ58" s="4"/>
      <c r="BR58" s="4"/>
      <c r="BS58" s="4"/>
      <c r="BT58" s="4"/>
      <c r="BU58" s="4"/>
      <c r="BV58" s="4"/>
      <c r="BW58" s="4"/>
      <c r="BX58" s="4"/>
      <c r="BY58" s="4"/>
      <c r="BZ58" s="4"/>
      <c r="CA58" s="4"/>
      <c r="CB58" s="4"/>
      <c r="CC58" s="4"/>
      <c r="CD58" s="4"/>
      <c r="CE58" s="4"/>
      <c r="CF58" s="4"/>
      <c r="CG58" s="4"/>
      <c r="CH58" s="4"/>
      <c r="CI58" s="4"/>
      <c r="CJ58" s="4"/>
      <c r="CK58" s="4"/>
      <c r="CL58" s="4"/>
      <c r="CM58" s="4"/>
      <c r="CN58" s="4"/>
      <c r="CO58" s="4"/>
      <c r="CP58" s="4"/>
      <c r="CQ58" s="4"/>
      <c r="CR58" s="4"/>
      <c r="CS58" s="4"/>
      <c r="CT58" s="4"/>
      <c r="CU58" s="4"/>
      <c r="CV58" s="4"/>
      <c r="CW58" s="4"/>
      <c r="CX58" s="4"/>
      <c r="CY58" s="4"/>
      <c r="CZ58" s="4"/>
      <c r="DA58" s="4"/>
      <c r="DB58" s="4"/>
      <c r="DC58" s="4"/>
    </row>
    <row r="59" spans="1:107" s="44" customFormat="1" x14ac:dyDescent="0.35">
      <c r="A59" s="4">
        <v>1984</v>
      </c>
      <c r="B59" s="10">
        <v>2</v>
      </c>
      <c r="C59" s="4" t="s">
        <v>21</v>
      </c>
      <c r="D59" s="4" t="s">
        <v>73</v>
      </c>
      <c r="E59" s="7">
        <v>1</v>
      </c>
      <c r="F59" s="4" t="s">
        <v>361</v>
      </c>
      <c r="G59" s="4" t="s">
        <v>77</v>
      </c>
      <c r="H59" s="4">
        <v>1975</v>
      </c>
      <c r="I59" s="4">
        <v>1981</v>
      </c>
      <c r="J59" s="4">
        <v>4</v>
      </c>
      <c r="K59" s="7" t="s">
        <v>250</v>
      </c>
      <c r="L59" s="7">
        <f>((7.8-7.6)/7.8)*100</f>
        <v>2.5641025641025665</v>
      </c>
      <c r="M59" s="4" t="s">
        <v>64</v>
      </c>
      <c r="N59" s="4" t="s">
        <v>250</v>
      </c>
      <c r="O59" s="5" t="s">
        <v>250</v>
      </c>
      <c r="P59" s="4" t="s">
        <v>250</v>
      </c>
      <c r="Q59" s="6">
        <v>1</v>
      </c>
      <c r="R59" s="4"/>
      <c r="S59" s="4"/>
      <c r="T59" s="4"/>
      <c r="U59" s="4"/>
      <c r="V59" s="4"/>
      <c r="W59" s="4"/>
      <c r="X59" s="4"/>
      <c r="Y59" s="4"/>
      <c r="Z59" s="4"/>
      <c r="AA59" s="4"/>
      <c r="AB59" s="4"/>
      <c r="AC59" s="4"/>
      <c r="AD59" s="4"/>
      <c r="AE59" s="4"/>
      <c r="AF59" s="4"/>
      <c r="AG59" s="4"/>
      <c r="AH59" s="4"/>
      <c r="AI59" s="4"/>
      <c r="AJ59" s="4"/>
      <c r="AK59" s="4"/>
      <c r="AL59" s="4"/>
      <c r="AM59" s="4"/>
      <c r="AN59" s="4"/>
      <c r="AO59" s="4"/>
      <c r="AP59" s="4"/>
      <c r="AQ59" s="4"/>
      <c r="AR59" s="4"/>
      <c r="AS59" s="4"/>
      <c r="AT59" s="4"/>
      <c r="AU59" s="4"/>
      <c r="AV59" s="4"/>
      <c r="AW59" s="4"/>
      <c r="AX59" s="4"/>
      <c r="AY59" s="4"/>
      <c r="AZ59" s="4"/>
      <c r="BA59" s="4"/>
      <c r="BB59" s="4"/>
      <c r="BC59" s="4"/>
      <c r="BD59" s="4"/>
      <c r="BE59" s="4"/>
      <c r="BF59" s="4"/>
      <c r="BG59" s="4"/>
      <c r="BH59" s="4"/>
      <c r="BI59" s="4"/>
      <c r="BJ59" s="4"/>
      <c r="BK59" s="4"/>
      <c r="BL59" s="4"/>
      <c r="BM59" s="4"/>
      <c r="BN59" s="4"/>
      <c r="BO59" s="4"/>
      <c r="BP59" s="4"/>
      <c r="BQ59" s="4"/>
      <c r="BR59" s="4"/>
      <c r="BS59" s="4"/>
      <c r="BT59" s="4"/>
      <c r="BU59" s="4"/>
      <c r="BV59" s="4"/>
      <c r="BW59" s="4"/>
      <c r="BX59" s="4"/>
      <c r="BY59" s="4"/>
      <c r="BZ59" s="4"/>
      <c r="CA59" s="4"/>
      <c r="CB59" s="4"/>
      <c r="CC59" s="4"/>
      <c r="CD59" s="4"/>
      <c r="CE59" s="4"/>
      <c r="CF59" s="4"/>
      <c r="CG59" s="4"/>
      <c r="CH59" s="4"/>
      <c r="CI59" s="4"/>
      <c r="CJ59" s="4"/>
      <c r="CK59" s="4"/>
      <c r="CL59" s="4"/>
      <c r="CM59" s="4"/>
      <c r="CN59" s="4"/>
      <c r="CO59" s="4"/>
      <c r="CP59" s="4"/>
      <c r="CQ59" s="4"/>
      <c r="CR59" s="4"/>
      <c r="CS59" s="4"/>
      <c r="CT59" s="4"/>
      <c r="CU59" s="4"/>
      <c r="CV59" s="4"/>
      <c r="CW59" s="4"/>
      <c r="CX59" s="4"/>
      <c r="CY59" s="4"/>
      <c r="CZ59" s="4"/>
      <c r="DA59" s="4"/>
      <c r="DB59" s="4"/>
      <c r="DC59" s="4"/>
    </row>
    <row r="60" spans="1:107" s="44" customFormat="1" x14ac:dyDescent="0.35">
      <c r="A60" s="44">
        <v>1962</v>
      </c>
      <c r="B60" s="45">
        <v>1</v>
      </c>
      <c r="C60" s="44" t="s">
        <v>13</v>
      </c>
      <c r="D60" s="44" t="s">
        <v>106</v>
      </c>
      <c r="E60" s="46">
        <v>1</v>
      </c>
      <c r="F60" s="44" t="s">
        <v>361</v>
      </c>
      <c r="G60" s="44" t="s">
        <v>66</v>
      </c>
      <c r="H60" s="44">
        <v>1959</v>
      </c>
      <c r="I60" s="44">
        <v>1959</v>
      </c>
      <c r="J60" s="44">
        <v>1</v>
      </c>
      <c r="K60" s="46">
        <v>89</v>
      </c>
      <c r="L60" s="46" t="s">
        <v>250</v>
      </c>
      <c r="M60" s="44" t="s">
        <v>64</v>
      </c>
      <c r="N60" s="44" t="s">
        <v>250</v>
      </c>
      <c r="O60" s="47" t="s">
        <v>250</v>
      </c>
      <c r="P60" s="44" t="s">
        <v>250</v>
      </c>
      <c r="Q60" s="48">
        <v>2</v>
      </c>
      <c r="R60" s="4"/>
      <c r="S60" s="4"/>
      <c r="T60" s="4"/>
      <c r="U60" s="4"/>
      <c r="V60" s="4"/>
      <c r="W60" s="4"/>
      <c r="X60" s="4"/>
      <c r="Y60" s="4"/>
      <c r="Z60" s="4"/>
      <c r="AA60" s="4"/>
      <c r="AB60" s="4"/>
      <c r="AC60" s="4"/>
      <c r="AD60" s="4"/>
      <c r="AE60" s="4"/>
      <c r="AF60" s="4"/>
      <c r="AG60" s="4"/>
      <c r="AH60" s="4"/>
      <c r="AI60" s="4"/>
      <c r="AJ60" s="4"/>
      <c r="AK60" s="4"/>
      <c r="AL60" s="4"/>
      <c r="AM60" s="4"/>
      <c r="AN60" s="4"/>
      <c r="AO60" s="4"/>
      <c r="AP60" s="4"/>
      <c r="AQ60" s="4"/>
      <c r="AR60" s="4"/>
      <c r="AS60" s="4"/>
      <c r="AT60" s="4"/>
      <c r="AU60" s="4"/>
      <c r="AV60" s="4"/>
      <c r="AW60" s="4"/>
      <c r="AX60" s="4"/>
      <c r="AY60" s="4"/>
      <c r="AZ60" s="4"/>
      <c r="BA60" s="4"/>
      <c r="BB60" s="4"/>
      <c r="BC60" s="4"/>
      <c r="BD60" s="4"/>
      <c r="BE60" s="4"/>
      <c r="BF60" s="4"/>
      <c r="BG60" s="4"/>
      <c r="BH60" s="4"/>
      <c r="BI60" s="4"/>
      <c r="BJ60" s="4"/>
      <c r="BK60" s="4"/>
      <c r="BL60" s="4"/>
      <c r="BM60" s="4"/>
      <c r="BN60" s="4"/>
      <c r="BO60" s="4"/>
      <c r="BP60" s="4"/>
      <c r="BQ60" s="4"/>
      <c r="BR60" s="4"/>
      <c r="BS60" s="4"/>
      <c r="BT60" s="4"/>
      <c r="BU60" s="4"/>
      <c r="BV60" s="4"/>
      <c r="BW60" s="4"/>
      <c r="BX60" s="4"/>
      <c r="BY60" s="4"/>
      <c r="BZ60" s="4"/>
      <c r="CA60" s="4"/>
      <c r="CB60" s="4"/>
      <c r="CC60" s="4"/>
      <c r="CD60" s="4"/>
      <c r="CE60" s="4"/>
      <c r="CF60" s="4"/>
      <c r="CG60" s="4"/>
      <c r="CH60" s="4"/>
      <c r="CI60" s="4"/>
      <c r="CJ60" s="4"/>
      <c r="CK60" s="4"/>
      <c r="CL60" s="4"/>
      <c r="CM60" s="4"/>
      <c r="CN60" s="4"/>
      <c r="CO60" s="4"/>
      <c r="CP60" s="4"/>
      <c r="CQ60" s="4"/>
      <c r="CR60" s="4"/>
      <c r="CS60" s="4"/>
      <c r="CT60" s="4"/>
      <c r="CU60" s="4"/>
      <c r="CV60" s="4"/>
      <c r="CW60" s="4"/>
      <c r="CX60" s="4"/>
      <c r="CY60" s="4"/>
      <c r="CZ60" s="4"/>
      <c r="DA60" s="4"/>
      <c r="DB60" s="4"/>
      <c r="DC60" s="4"/>
    </row>
    <row r="61" spans="1:107" s="44" customFormat="1" x14ac:dyDescent="0.35">
      <c r="A61" s="44">
        <v>1962</v>
      </c>
      <c r="B61" s="45">
        <v>1</v>
      </c>
      <c r="C61" s="44" t="s">
        <v>13</v>
      </c>
      <c r="D61" s="44" t="s">
        <v>106</v>
      </c>
      <c r="E61" s="46">
        <v>1</v>
      </c>
      <c r="F61" s="44" t="s">
        <v>361</v>
      </c>
      <c r="G61" s="44" t="s">
        <v>66</v>
      </c>
      <c r="H61" s="44">
        <v>1960</v>
      </c>
      <c r="I61" s="44">
        <v>1960</v>
      </c>
      <c r="J61" s="44">
        <v>1</v>
      </c>
      <c r="K61" s="46">
        <f>0.625*100</f>
        <v>62.5</v>
      </c>
      <c r="L61" s="46" t="s">
        <v>250</v>
      </c>
      <c r="M61" s="44" t="s">
        <v>64</v>
      </c>
      <c r="N61" s="44" t="s">
        <v>250</v>
      </c>
      <c r="O61" s="47" t="s">
        <v>250</v>
      </c>
      <c r="P61" s="44" t="s">
        <v>250</v>
      </c>
      <c r="Q61" s="48">
        <v>2</v>
      </c>
      <c r="R61" s="4"/>
      <c r="S61" s="4"/>
      <c r="T61" s="4"/>
      <c r="U61" s="4"/>
      <c r="V61" s="4"/>
      <c r="W61" s="4"/>
      <c r="X61" s="4"/>
      <c r="Y61" s="4"/>
      <c r="Z61" s="4"/>
      <c r="AA61" s="4"/>
      <c r="AB61" s="4"/>
      <c r="AC61" s="4"/>
      <c r="AD61" s="4"/>
      <c r="AE61" s="4"/>
      <c r="AF61" s="4"/>
      <c r="AG61" s="4"/>
      <c r="AH61" s="4"/>
      <c r="AI61" s="4"/>
      <c r="AJ61" s="4"/>
      <c r="AK61" s="4"/>
      <c r="AL61" s="4"/>
      <c r="AM61" s="4"/>
      <c r="AN61" s="4"/>
      <c r="AO61" s="4"/>
      <c r="AP61" s="4"/>
      <c r="AQ61" s="4"/>
      <c r="AR61" s="4"/>
      <c r="AS61" s="4"/>
      <c r="AT61" s="4"/>
      <c r="AU61" s="4"/>
      <c r="AV61" s="4"/>
      <c r="AW61" s="4"/>
      <c r="AX61" s="4"/>
      <c r="AY61" s="4"/>
      <c r="AZ61" s="4"/>
      <c r="BA61" s="4"/>
      <c r="BB61" s="4"/>
      <c r="BC61" s="4"/>
      <c r="BD61" s="4"/>
      <c r="BE61" s="4"/>
      <c r="BF61" s="4"/>
      <c r="BG61" s="4"/>
      <c r="BH61" s="4"/>
      <c r="BI61" s="4"/>
      <c r="BJ61" s="4"/>
      <c r="BK61" s="4"/>
      <c r="BL61" s="4"/>
      <c r="BM61" s="4"/>
      <c r="BN61" s="4"/>
      <c r="BO61" s="4"/>
      <c r="BP61" s="4"/>
      <c r="BQ61" s="4"/>
      <c r="BR61" s="4"/>
      <c r="BS61" s="4"/>
      <c r="BT61" s="4"/>
      <c r="BU61" s="4"/>
      <c r="BV61" s="4"/>
      <c r="BW61" s="4"/>
      <c r="BX61" s="4"/>
      <c r="BY61" s="4"/>
      <c r="BZ61" s="4"/>
      <c r="CA61" s="4"/>
      <c r="CB61" s="4"/>
      <c r="CC61" s="4"/>
      <c r="CD61" s="4"/>
      <c r="CE61" s="4"/>
      <c r="CF61" s="4"/>
      <c r="CG61" s="4"/>
      <c r="CH61" s="4"/>
      <c r="CI61" s="4"/>
      <c r="CJ61" s="4"/>
      <c r="CK61" s="4"/>
      <c r="CL61" s="4"/>
      <c r="CM61" s="4"/>
      <c r="CN61" s="4"/>
      <c r="CO61" s="4"/>
      <c r="CP61" s="4"/>
      <c r="CQ61" s="4"/>
      <c r="CR61" s="4"/>
      <c r="CS61" s="4"/>
      <c r="CT61" s="4"/>
      <c r="CU61" s="4"/>
      <c r="CV61" s="4"/>
      <c r="CW61" s="4"/>
      <c r="CX61" s="4"/>
      <c r="CY61" s="4"/>
      <c r="CZ61" s="4"/>
      <c r="DA61" s="4"/>
      <c r="DB61" s="4"/>
      <c r="DC61" s="4"/>
    </row>
    <row r="62" spans="1:107" x14ac:dyDescent="0.35">
      <c r="A62" s="44">
        <v>2000</v>
      </c>
      <c r="B62" s="45">
        <v>1</v>
      </c>
      <c r="C62" s="44" t="s">
        <v>23</v>
      </c>
      <c r="D62" s="44" t="s">
        <v>106</v>
      </c>
      <c r="E62" s="46">
        <v>1</v>
      </c>
      <c r="F62" s="44" t="s">
        <v>108</v>
      </c>
      <c r="G62" s="44" t="s">
        <v>109</v>
      </c>
      <c r="H62" s="44">
        <v>1991</v>
      </c>
      <c r="I62" s="44">
        <v>2000</v>
      </c>
      <c r="J62" s="44">
        <v>9</v>
      </c>
      <c r="K62" s="46">
        <v>44.4</v>
      </c>
      <c r="L62" s="46" t="s">
        <v>250</v>
      </c>
      <c r="M62" s="44" t="s">
        <v>114</v>
      </c>
      <c r="N62" s="44" t="s">
        <v>112</v>
      </c>
      <c r="O62" s="47">
        <v>1</v>
      </c>
      <c r="P62" s="44" t="s">
        <v>250</v>
      </c>
      <c r="Q62" s="48">
        <v>2</v>
      </c>
    </row>
    <row r="63" spans="1:107" x14ac:dyDescent="0.35">
      <c r="A63" s="44">
        <v>2012</v>
      </c>
      <c r="B63" s="45">
        <v>1</v>
      </c>
      <c r="C63" s="44" t="s">
        <v>169</v>
      </c>
      <c r="D63" s="44" t="s">
        <v>106</v>
      </c>
      <c r="E63" s="46">
        <v>1</v>
      </c>
      <c r="F63" s="44" t="s">
        <v>108</v>
      </c>
      <c r="G63" s="44" t="s">
        <v>170</v>
      </c>
      <c r="H63" s="44">
        <v>2006</v>
      </c>
      <c r="I63" s="44">
        <v>2011</v>
      </c>
      <c r="J63" s="44">
        <v>5</v>
      </c>
      <c r="K63" s="46">
        <v>0</v>
      </c>
      <c r="L63" s="46" t="s">
        <v>250</v>
      </c>
      <c r="M63" s="44" t="s">
        <v>64</v>
      </c>
      <c r="N63" s="44" t="s">
        <v>110</v>
      </c>
      <c r="O63" s="47" t="s">
        <v>110</v>
      </c>
      <c r="P63" s="44" t="s">
        <v>110</v>
      </c>
      <c r="Q63" s="48">
        <v>2</v>
      </c>
    </row>
    <row r="64" spans="1:107" x14ac:dyDescent="0.35">
      <c r="A64" s="44">
        <v>2016</v>
      </c>
      <c r="B64" s="45">
        <v>1</v>
      </c>
      <c r="C64" s="44" t="s">
        <v>44</v>
      </c>
      <c r="D64" s="44" t="s">
        <v>106</v>
      </c>
      <c r="E64" s="46">
        <v>1</v>
      </c>
      <c r="F64" s="44" t="s">
        <v>200</v>
      </c>
      <c r="G64" s="44" t="s">
        <v>201</v>
      </c>
      <c r="H64" s="44">
        <v>1976</v>
      </c>
      <c r="I64" s="44">
        <v>2012</v>
      </c>
      <c r="J64" s="44">
        <v>14</v>
      </c>
      <c r="K64" s="46" t="s">
        <v>250</v>
      </c>
      <c r="L64" s="46">
        <v>42.86</v>
      </c>
      <c r="M64" s="44" t="s">
        <v>82</v>
      </c>
      <c r="N64" s="44" t="s">
        <v>250</v>
      </c>
      <c r="O64" s="47" t="s">
        <v>250</v>
      </c>
      <c r="P64" s="44" t="s">
        <v>250</v>
      </c>
      <c r="Q64" s="48">
        <v>2</v>
      </c>
    </row>
    <row r="65" spans="1:107" s="39" customFormat="1" x14ac:dyDescent="0.35">
      <c r="A65" s="39">
        <v>1926</v>
      </c>
      <c r="B65" s="40">
        <v>1</v>
      </c>
      <c r="C65" s="39" t="s">
        <v>57</v>
      </c>
      <c r="D65" s="39" t="s">
        <v>7</v>
      </c>
      <c r="E65" s="41">
        <v>1</v>
      </c>
      <c r="F65" s="39" t="s">
        <v>6</v>
      </c>
      <c r="G65" s="39" t="s">
        <v>6</v>
      </c>
      <c r="H65" s="39">
        <v>1919</v>
      </c>
      <c r="I65" s="39">
        <v>1923</v>
      </c>
      <c r="J65" s="39">
        <v>5</v>
      </c>
      <c r="K65" s="41">
        <v>89</v>
      </c>
      <c r="L65" s="41" t="s">
        <v>250</v>
      </c>
      <c r="M65" s="39" t="s">
        <v>60</v>
      </c>
      <c r="N65" s="39" t="s">
        <v>250</v>
      </c>
      <c r="O65" s="42" t="s">
        <v>250</v>
      </c>
      <c r="P65" s="39" t="s">
        <v>250</v>
      </c>
      <c r="Q65" s="43">
        <v>2</v>
      </c>
      <c r="R65" s="4"/>
      <c r="S65" s="4"/>
      <c r="T65" s="4"/>
      <c r="U65" s="4"/>
      <c r="V65" s="4"/>
      <c r="W65" s="4"/>
      <c r="X65" s="4"/>
      <c r="Y65" s="4"/>
      <c r="Z65" s="4"/>
      <c r="AA65" s="4"/>
      <c r="AB65" s="4"/>
      <c r="AC65" s="4"/>
      <c r="AD65" s="4"/>
      <c r="AE65" s="4"/>
      <c r="AF65" s="4"/>
      <c r="AG65" s="4"/>
      <c r="AH65" s="4"/>
      <c r="AI65" s="4"/>
      <c r="AJ65" s="4"/>
      <c r="AK65" s="4"/>
      <c r="AL65" s="4"/>
      <c r="AM65" s="4"/>
      <c r="AN65" s="4"/>
      <c r="AO65" s="4"/>
      <c r="AP65" s="4"/>
      <c r="AQ65" s="4"/>
      <c r="AR65" s="4"/>
      <c r="AS65" s="4"/>
      <c r="AT65" s="4"/>
      <c r="AU65" s="4"/>
      <c r="AV65" s="4"/>
      <c r="AW65" s="4"/>
      <c r="AX65" s="4"/>
      <c r="AY65" s="4"/>
      <c r="AZ65" s="4"/>
      <c r="BA65" s="4"/>
      <c r="BB65" s="4"/>
      <c r="BC65" s="4"/>
      <c r="BD65" s="4"/>
      <c r="BE65" s="4"/>
      <c r="BF65" s="4"/>
      <c r="BG65" s="4"/>
      <c r="BH65" s="4"/>
      <c r="BI65" s="4"/>
      <c r="BJ65" s="4"/>
      <c r="BK65" s="4"/>
      <c r="BL65" s="4"/>
      <c r="BM65" s="4"/>
      <c r="BN65" s="4"/>
      <c r="BO65" s="4"/>
      <c r="BP65" s="4"/>
      <c r="BQ65" s="4"/>
      <c r="BR65" s="4"/>
      <c r="BS65" s="4"/>
      <c r="BT65" s="4"/>
      <c r="BU65" s="4"/>
      <c r="BV65" s="4"/>
      <c r="BW65" s="4"/>
      <c r="BX65" s="4"/>
      <c r="BY65" s="4"/>
      <c r="BZ65" s="4"/>
      <c r="CA65" s="4"/>
      <c r="CB65" s="4"/>
      <c r="CC65" s="4"/>
      <c r="CD65" s="4"/>
      <c r="CE65" s="4"/>
      <c r="CF65" s="4"/>
      <c r="CG65" s="4"/>
      <c r="CH65" s="4"/>
      <c r="CI65" s="4"/>
      <c r="CJ65" s="4"/>
      <c r="CK65" s="4"/>
      <c r="CL65" s="4"/>
      <c r="CM65" s="4"/>
      <c r="CN65" s="4"/>
      <c r="CO65" s="4"/>
      <c r="CP65" s="4"/>
      <c r="CQ65" s="4"/>
      <c r="CR65" s="4"/>
      <c r="CS65" s="4"/>
      <c r="CT65" s="4"/>
      <c r="CU65" s="4"/>
      <c r="CV65" s="4"/>
      <c r="CW65" s="4"/>
      <c r="CX65" s="4"/>
      <c r="CY65" s="4"/>
      <c r="CZ65" s="4"/>
      <c r="DA65" s="4"/>
      <c r="DB65" s="4"/>
      <c r="DC65" s="4"/>
    </row>
    <row r="66" spans="1:107" s="39" customFormat="1" x14ac:dyDescent="0.35">
      <c r="A66" s="39">
        <v>1947</v>
      </c>
      <c r="B66" s="40">
        <v>1</v>
      </c>
      <c r="C66" s="39" t="s">
        <v>10</v>
      </c>
      <c r="D66" s="39" t="s">
        <v>7</v>
      </c>
      <c r="E66" s="41">
        <v>1</v>
      </c>
      <c r="F66" s="39" t="s">
        <v>235</v>
      </c>
      <c r="G66" s="39" t="s">
        <v>58</v>
      </c>
      <c r="H66" s="39">
        <v>1929</v>
      </c>
      <c r="I66" s="39">
        <v>1939</v>
      </c>
      <c r="J66" s="39">
        <v>11</v>
      </c>
      <c r="K66" s="41">
        <v>38.5</v>
      </c>
      <c r="L66" s="41" t="s">
        <v>250</v>
      </c>
      <c r="M66" s="39" t="s">
        <v>60</v>
      </c>
      <c r="N66" s="39" t="s">
        <v>250</v>
      </c>
      <c r="O66" s="42" t="s">
        <v>250</v>
      </c>
      <c r="P66" s="39" t="s">
        <v>250</v>
      </c>
      <c r="Q66" s="43">
        <v>2</v>
      </c>
      <c r="R66" s="4"/>
      <c r="S66" s="4"/>
      <c r="T66" s="4"/>
      <c r="U66" s="4"/>
      <c r="V66" s="4"/>
      <c r="W66" s="4"/>
      <c r="X66" s="4"/>
      <c r="Y66" s="4"/>
      <c r="Z66" s="4"/>
      <c r="AA66" s="4"/>
      <c r="AB66" s="4"/>
      <c r="AC66" s="4"/>
      <c r="AD66" s="4"/>
      <c r="AE66" s="4"/>
      <c r="AF66" s="4"/>
      <c r="AG66" s="4"/>
      <c r="AH66" s="4"/>
      <c r="AI66" s="4"/>
      <c r="AJ66" s="4"/>
      <c r="AK66" s="4"/>
      <c r="AL66" s="4"/>
      <c r="AM66" s="4"/>
      <c r="AN66" s="4"/>
      <c r="AO66" s="4"/>
      <c r="AP66" s="4"/>
      <c r="AQ66" s="4"/>
      <c r="AR66" s="4"/>
      <c r="AS66" s="4"/>
      <c r="AT66" s="4"/>
      <c r="AU66" s="4"/>
      <c r="AV66" s="4"/>
      <c r="AW66" s="4"/>
      <c r="AX66" s="4"/>
      <c r="AY66" s="4"/>
      <c r="AZ66" s="4"/>
      <c r="BA66" s="4"/>
      <c r="BB66" s="4"/>
      <c r="BC66" s="4"/>
      <c r="BD66" s="4"/>
      <c r="BE66" s="4"/>
      <c r="BF66" s="4"/>
      <c r="BG66" s="4"/>
      <c r="BH66" s="4"/>
      <c r="BI66" s="4"/>
      <c r="BJ66" s="4"/>
      <c r="BK66" s="4"/>
      <c r="BL66" s="4"/>
      <c r="BM66" s="4"/>
      <c r="BN66" s="4"/>
      <c r="BO66" s="4"/>
      <c r="BP66" s="4"/>
      <c r="BQ66" s="4"/>
      <c r="BR66" s="4"/>
      <c r="BS66" s="4"/>
      <c r="BT66" s="4"/>
      <c r="BU66" s="4"/>
      <c r="BV66" s="4"/>
      <c r="BW66" s="4"/>
      <c r="BX66" s="4"/>
      <c r="BY66" s="4"/>
      <c r="BZ66" s="4"/>
      <c r="CA66" s="4"/>
      <c r="CB66" s="4"/>
      <c r="CC66" s="4"/>
      <c r="CD66" s="4"/>
      <c r="CE66" s="4"/>
      <c r="CF66" s="4"/>
      <c r="CG66" s="4"/>
      <c r="CH66" s="4"/>
      <c r="CI66" s="4"/>
      <c r="CJ66" s="4"/>
      <c r="CK66" s="4"/>
      <c r="CL66" s="4"/>
      <c r="CM66" s="4"/>
      <c r="CN66" s="4"/>
      <c r="CO66" s="4"/>
      <c r="CP66" s="4"/>
      <c r="CQ66" s="4"/>
      <c r="CR66" s="4"/>
      <c r="CS66" s="4"/>
      <c r="CT66" s="4"/>
      <c r="CU66" s="4"/>
      <c r="CV66" s="4"/>
      <c r="CW66" s="4"/>
      <c r="CX66" s="4"/>
      <c r="CY66" s="4"/>
      <c r="CZ66" s="4"/>
      <c r="DA66" s="4"/>
      <c r="DB66" s="4"/>
      <c r="DC66" s="4"/>
    </row>
    <row r="67" spans="1:107" s="39" customFormat="1" x14ac:dyDescent="0.35">
      <c r="A67" s="39">
        <v>2000</v>
      </c>
      <c r="B67" s="40">
        <v>1</v>
      </c>
      <c r="C67" s="39" t="s">
        <v>23</v>
      </c>
      <c r="D67" s="39" t="s">
        <v>7</v>
      </c>
      <c r="E67" s="41">
        <v>1</v>
      </c>
      <c r="F67" s="39" t="s">
        <v>108</v>
      </c>
      <c r="G67" s="39" t="s">
        <v>109</v>
      </c>
      <c r="H67" s="39">
        <v>1997</v>
      </c>
      <c r="I67" s="39">
        <v>2000</v>
      </c>
      <c r="J67" s="39">
        <v>4</v>
      </c>
      <c r="K67" s="41">
        <v>0</v>
      </c>
      <c r="L67" s="41" t="s">
        <v>250</v>
      </c>
      <c r="M67" s="39" t="s">
        <v>114</v>
      </c>
      <c r="N67" s="39" t="s">
        <v>112</v>
      </c>
      <c r="O67" s="42">
        <v>1</v>
      </c>
      <c r="P67" s="39" t="s">
        <v>250</v>
      </c>
      <c r="Q67" s="43">
        <v>2</v>
      </c>
      <c r="R67" s="4"/>
      <c r="S67" s="4"/>
      <c r="T67" s="4"/>
      <c r="U67" s="4"/>
      <c r="V67" s="4"/>
      <c r="W67" s="4"/>
      <c r="X67" s="4"/>
      <c r="Y67" s="4"/>
      <c r="Z67" s="4"/>
      <c r="AA67" s="4"/>
      <c r="AB67" s="4"/>
      <c r="AC67" s="4"/>
      <c r="AD67" s="4"/>
      <c r="AE67" s="4"/>
      <c r="AF67" s="4"/>
      <c r="AG67" s="4"/>
      <c r="AH67" s="4"/>
      <c r="AI67" s="4"/>
      <c r="AJ67" s="4"/>
      <c r="AK67" s="4"/>
      <c r="AL67" s="4"/>
      <c r="AM67" s="4"/>
      <c r="AN67" s="4"/>
      <c r="AO67" s="4"/>
      <c r="AP67" s="4"/>
      <c r="AQ67" s="4"/>
      <c r="AR67" s="4"/>
      <c r="AS67" s="4"/>
      <c r="AT67" s="4"/>
      <c r="AU67" s="4"/>
      <c r="AV67" s="4"/>
      <c r="AW67" s="4"/>
      <c r="AX67" s="4"/>
      <c r="AY67" s="4"/>
      <c r="AZ67" s="4"/>
      <c r="BA67" s="4"/>
      <c r="BB67" s="4"/>
      <c r="BC67" s="4"/>
      <c r="BD67" s="4"/>
      <c r="BE67" s="4"/>
      <c r="BF67" s="4"/>
      <c r="BG67" s="4"/>
      <c r="BH67" s="4"/>
      <c r="BI67" s="4"/>
      <c r="BJ67" s="4"/>
      <c r="BK67" s="4"/>
      <c r="BL67" s="4"/>
      <c r="BM67" s="4"/>
      <c r="BN67" s="4"/>
      <c r="BO67" s="4"/>
      <c r="BP67" s="4"/>
      <c r="BQ67" s="4"/>
      <c r="BR67" s="4"/>
      <c r="BS67" s="4"/>
      <c r="BT67" s="4"/>
      <c r="BU67" s="4"/>
      <c r="BV67" s="4"/>
      <c r="BW67" s="4"/>
      <c r="BX67" s="4"/>
      <c r="BY67" s="4"/>
      <c r="BZ67" s="4"/>
      <c r="CA67" s="4"/>
      <c r="CB67" s="4"/>
      <c r="CC67" s="4"/>
      <c r="CD67" s="4"/>
      <c r="CE67" s="4"/>
      <c r="CF67" s="4"/>
      <c r="CG67" s="4"/>
      <c r="CH67" s="4"/>
      <c r="CI67" s="4"/>
      <c r="CJ67" s="4"/>
      <c r="CK67" s="4"/>
      <c r="CL67" s="4"/>
      <c r="CM67" s="4"/>
      <c r="CN67" s="4"/>
      <c r="CO67" s="4"/>
      <c r="CP67" s="4"/>
      <c r="CQ67" s="4"/>
      <c r="CR67" s="4"/>
      <c r="CS67" s="4"/>
      <c r="CT67" s="4"/>
      <c r="CU67" s="4"/>
      <c r="CV67" s="4"/>
      <c r="CW67" s="4"/>
      <c r="CX67" s="4"/>
      <c r="CY67" s="4"/>
      <c r="CZ67" s="4"/>
      <c r="DA67" s="4"/>
      <c r="DB67" s="4"/>
      <c r="DC67" s="4"/>
    </row>
    <row r="68" spans="1:107" s="39" customFormat="1" x14ac:dyDescent="0.35">
      <c r="A68" s="39">
        <v>2012</v>
      </c>
      <c r="B68" s="40">
        <v>1</v>
      </c>
      <c r="C68" s="39" t="s">
        <v>169</v>
      </c>
      <c r="D68" s="39" t="s">
        <v>7</v>
      </c>
      <c r="E68" s="41">
        <v>1</v>
      </c>
      <c r="F68" s="39" t="s">
        <v>108</v>
      </c>
      <c r="G68" s="39" t="s">
        <v>170</v>
      </c>
      <c r="H68" s="39">
        <v>2006</v>
      </c>
      <c r="I68" s="39">
        <v>2011</v>
      </c>
      <c r="J68" s="39">
        <v>5</v>
      </c>
      <c r="K68" s="41">
        <v>20</v>
      </c>
      <c r="L68" s="41" t="s">
        <v>250</v>
      </c>
      <c r="M68" s="39" t="s">
        <v>64</v>
      </c>
      <c r="N68" s="39" t="s">
        <v>110</v>
      </c>
      <c r="O68" s="42" t="s">
        <v>110</v>
      </c>
      <c r="P68" s="39" t="s">
        <v>110</v>
      </c>
      <c r="Q68" s="43">
        <v>2</v>
      </c>
      <c r="R68" s="4"/>
      <c r="S68" s="4"/>
      <c r="T68" s="4"/>
      <c r="U68" s="4"/>
      <c r="V68" s="4"/>
      <c r="W68" s="4"/>
      <c r="X68" s="4"/>
      <c r="Y68" s="4"/>
      <c r="Z68" s="4"/>
      <c r="AA68" s="4"/>
      <c r="AB68" s="4"/>
      <c r="AC68" s="4"/>
      <c r="AD68" s="4"/>
      <c r="AE68" s="4"/>
      <c r="AF68" s="4"/>
      <c r="AG68" s="4"/>
      <c r="AH68" s="4"/>
      <c r="AI68" s="4"/>
      <c r="AJ68" s="4"/>
      <c r="AK68" s="4"/>
      <c r="AL68" s="4"/>
      <c r="AM68" s="4"/>
      <c r="AN68" s="4"/>
      <c r="AO68" s="4"/>
      <c r="AP68" s="4"/>
      <c r="AQ68" s="4"/>
      <c r="AR68" s="4"/>
      <c r="AS68" s="4"/>
      <c r="AT68" s="4"/>
      <c r="AU68" s="4"/>
      <c r="AV68" s="4"/>
      <c r="AW68" s="4"/>
      <c r="AX68" s="4"/>
      <c r="AY68" s="4"/>
      <c r="AZ68" s="4"/>
      <c r="BA68" s="4"/>
      <c r="BB68" s="4"/>
      <c r="BC68" s="4"/>
      <c r="BD68" s="4"/>
      <c r="BE68" s="4"/>
      <c r="BF68" s="4"/>
      <c r="BG68" s="4"/>
      <c r="BH68" s="4"/>
      <c r="BI68" s="4"/>
      <c r="BJ68" s="4"/>
      <c r="BK68" s="4"/>
      <c r="BL68" s="4"/>
      <c r="BM68" s="4"/>
      <c r="BN68" s="4"/>
      <c r="BO68" s="4"/>
      <c r="BP68" s="4"/>
      <c r="BQ68" s="4"/>
      <c r="BR68" s="4"/>
      <c r="BS68" s="4"/>
      <c r="BT68" s="4"/>
      <c r="BU68" s="4"/>
      <c r="BV68" s="4"/>
      <c r="BW68" s="4"/>
      <c r="BX68" s="4"/>
      <c r="BY68" s="4"/>
      <c r="BZ68" s="4"/>
      <c r="CA68" s="4"/>
      <c r="CB68" s="4"/>
      <c r="CC68" s="4"/>
      <c r="CD68" s="4"/>
      <c r="CE68" s="4"/>
      <c r="CF68" s="4"/>
      <c r="CG68" s="4"/>
      <c r="CH68" s="4"/>
      <c r="CI68" s="4"/>
      <c r="CJ68" s="4"/>
      <c r="CK68" s="4"/>
      <c r="CL68" s="4"/>
      <c r="CM68" s="4"/>
      <c r="CN68" s="4"/>
      <c r="CO68" s="4"/>
      <c r="CP68" s="4"/>
      <c r="CQ68" s="4"/>
      <c r="CR68" s="4"/>
      <c r="CS68" s="4"/>
      <c r="CT68" s="4"/>
      <c r="CU68" s="4"/>
      <c r="CV68" s="4"/>
      <c r="CW68" s="4"/>
      <c r="CX68" s="4"/>
      <c r="CY68" s="4"/>
      <c r="CZ68" s="4"/>
      <c r="DA68" s="4"/>
      <c r="DB68" s="4"/>
      <c r="DC68" s="4"/>
    </row>
    <row r="69" spans="1:107" s="39" customFormat="1" x14ac:dyDescent="0.35">
      <c r="A69" s="39">
        <v>2019</v>
      </c>
      <c r="B69" s="40">
        <v>2</v>
      </c>
      <c r="C69" s="39" t="s">
        <v>51</v>
      </c>
      <c r="D69" s="39" t="s">
        <v>7</v>
      </c>
      <c r="E69" s="41">
        <v>1</v>
      </c>
      <c r="F69" s="39" t="s">
        <v>120</v>
      </c>
      <c r="G69" s="39" t="s">
        <v>121</v>
      </c>
      <c r="H69" s="39">
        <v>2007</v>
      </c>
      <c r="I69" s="39">
        <v>2016</v>
      </c>
      <c r="J69" s="39">
        <v>10</v>
      </c>
      <c r="K69" s="41">
        <v>69.5</v>
      </c>
      <c r="L69" s="41" t="s">
        <v>250</v>
      </c>
      <c r="M69" s="39" t="s">
        <v>60</v>
      </c>
      <c r="N69" s="39" t="s">
        <v>250</v>
      </c>
      <c r="O69" s="42" t="s">
        <v>250</v>
      </c>
      <c r="P69" s="39" t="s">
        <v>250</v>
      </c>
      <c r="Q69" s="43">
        <v>2</v>
      </c>
      <c r="R69" s="4"/>
      <c r="S69" s="4"/>
      <c r="T69" s="4"/>
      <c r="U69" s="4"/>
      <c r="V69" s="4"/>
      <c r="W69" s="4"/>
      <c r="X69" s="4"/>
      <c r="Y69" s="4"/>
      <c r="Z69" s="4"/>
      <c r="AA69" s="4"/>
      <c r="AB69" s="4"/>
      <c r="AC69" s="4"/>
      <c r="AD69" s="4"/>
      <c r="AE69" s="4"/>
      <c r="AF69" s="4"/>
      <c r="AG69" s="4"/>
      <c r="AH69" s="4"/>
      <c r="AI69" s="4"/>
      <c r="AJ69" s="4"/>
      <c r="AK69" s="4"/>
      <c r="AL69" s="4"/>
      <c r="AM69" s="4"/>
      <c r="AN69" s="4"/>
      <c r="AO69" s="4"/>
      <c r="AP69" s="4"/>
      <c r="AQ69" s="4"/>
      <c r="AR69" s="4"/>
      <c r="AS69" s="4"/>
      <c r="AT69" s="4"/>
      <c r="AU69" s="4"/>
      <c r="AV69" s="4"/>
      <c r="AW69" s="4"/>
      <c r="AX69" s="4"/>
      <c r="AY69" s="4"/>
      <c r="AZ69" s="4"/>
      <c r="BA69" s="4"/>
      <c r="BB69" s="4"/>
      <c r="BC69" s="4"/>
      <c r="BD69" s="4"/>
      <c r="BE69" s="4"/>
      <c r="BF69" s="4"/>
      <c r="BG69" s="4"/>
      <c r="BH69" s="4"/>
      <c r="BI69" s="4"/>
      <c r="BJ69" s="4"/>
      <c r="BK69" s="4"/>
      <c r="BL69" s="4"/>
      <c r="BM69" s="4"/>
      <c r="BN69" s="4"/>
      <c r="BO69" s="4"/>
      <c r="BP69" s="4"/>
      <c r="BQ69" s="4"/>
      <c r="BR69" s="4"/>
      <c r="BS69" s="4"/>
      <c r="BT69" s="4"/>
      <c r="BU69" s="4"/>
      <c r="BV69" s="4"/>
      <c r="BW69" s="4"/>
      <c r="BX69" s="4"/>
      <c r="BY69" s="4"/>
      <c r="BZ69" s="4"/>
      <c r="CA69" s="4"/>
      <c r="CB69" s="4"/>
      <c r="CC69" s="4"/>
      <c r="CD69" s="4"/>
      <c r="CE69" s="4"/>
      <c r="CF69" s="4"/>
      <c r="CG69" s="4"/>
      <c r="CH69" s="4"/>
      <c r="CI69" s="4"/>
      <c r="CJ69" s="4"/>
      <c r="CK69" s="4"/>
      <c r="CL69" s="4"/>
      <c r="CM69" s="4"/>
      <c r="CN69" s="4"/>
      <c r="CO69" s="4"/>
      <c r="CP69" s="4"/>
      <c r="CQ69" s="4"/>
      <c r="CR69" s="4"/>
      <c r="CS69" s="4"/>
      <c r="CT69" s="4"/>
      <c r="CU69" s="4"/>
      <c r="CV69" s="4"/>
      <c r="CW69" s="4"/>
      <c r="CX69" s="4"/>
      <c r="CY69" s="4"/>
      <c r="CZ69" s="4"/>
      <c r="DA69" s="4"/>
      <c r="DB69" s="4"/>
      <c r="DC69" s="4"/>
    </row>
    <row r="70" spans="1:107" s="39" customFormat="1" x14ac:dyDescent="0.35">
      <c r="A70" s="39">
        <v>2019</v>
      </c>
      <c r="B70" s="40">
        <v>2</v>
      </c>
      <c r="C70" s="39" t="s">
        <v>51</v>
      </c>
      <c r="D70" s="39" t="s">
        <v>7</v>
      </c>
      <c r="E70" s="41">
        <v>1</v>
      </c>
      <c r="F70" s="39" t="s">
        <v>120</v>
      </c>
      <c r="G70" s="39" t="s">
        <v>121</v>
      </c>
      <c r="H70" s="39">
        <v>2007</v>
      </c>
      <c r="I70" s="39">
        <v>2016</v>
      </c>
      <c r="J70" s="39">
        <v>10</v>
      </c>
      <c r="K70" s="41">
        <v>73.5</v>
      </c>
      <c r="L70" s="41" t="s">
        <v>250</v>
      </c>
      <c r="M70" s="39" t="s">
        <v>60</v>
      </c>
      <c r="N70" s="39" t="s">
        <v>250</v>
      </c>
      <c r="O70" s="42" t="s">
        <v>250</v>
      </c>
      <c r="P70" s="39" t="s">
        <v>250</v>
      </c>
      <c r="Q70" s="43">
        <v>2</v>
      </c>
      <c r="R70" s="4"/>
      <c r="S70" s="4"/>
      <c r="T70" s="4"/>
      <c r="U70" s="4"/>
      <c r="V70" s="4"/>
      <c r="W70" s="4"/>
      <c r="X70" s="4"/>
      <c r="Y70" s="4"/>
      <c r="Z70" s="4"/>
      <c r="AA70" s="4"/>
      <c r="AB70" s="4"/>
      <c r="AC70" s="4"/>
      <c r="AD70" s="4"/>
      <c r="AE70" s="4"/>
      <c r="AF70" s="4"/>
      <c r="AG70" s="4"/>
      <c r="AH70" s="4"/>
      <c r="AI70" s="4"/>
      <c r="AJ70" s="4"/>
      <c r="AK70" s="4"/>
      <c r="AL70" s="4"/>
      <c r="AM70" s="4"/>
      <c r="AN70" s="4"/>
      <c r="AO70" s="4"/>
      <c r="AP70" s="4"/>
      <c r="AQ70" s="4"/>
      <c r="AR70" s="4"/>
      <c r="AS70" s="4"/>
      <c r="AT70" s="4"/>
      <c r="AU70" s="4"/>
      <c r="AV70" s="4"/>
      <c r="AW70" s="4"/>
      <c r="AX70" s="4"/>
      <c r="AY70" s="4"/>
      <c r="AZ70" s="4"/>
      <c r="BA70" s="4"/>
      <c r="BB70" s="4"/>
      <c r="BC70" s="4"/>
      <c r="BD70" s="4"/>
      <c r="BE70" s="4"/>
      <c r="BF70" s="4"/>
      <c r="BG70" s="4"/>
      <c r="BH70" s="4"/>
      <c r="BI70" s="4"/>
      <c r="BJ70" s="4"/>
      <c r="BK70" s="4"/>
      <c r="BL70" s="4"/>
      <c r="BM70" s="4"/>
      <c r="BN70" s="4"/>
      <c r="BO70" s="4"/>
      <c r="BP70" s="4"/>
      <c r="BQ70" s="4"/>
      <c r="BR70" s="4"/>
      <c r="BS70" s="4"/>
      <c r="BT70" s="4"/>
      <c r="BU70" s="4"/>
      <c r="BV70" s="4"/>
      <c r="BW70" s="4"/>
      <c r="BX70" s="4"/>
      <c r="BY70" s="4"/>
      <c r="BZ70" s="4"/>
      <c r="CA70" s="4"/>
      <c r="CB70" s="4"/>
      <c r="CC70" s="4"/>
      <c r="CD70" s="4"/>
      <c r="CE70" s="4"/>
      <c r="CF70" s="4"/>
      <c r="CG70" s="4"/>
      <c r="CH70" s="4"/>
      <c r="CI70" s="4"/>
      <c r="CJ70" s="4"/>
      <c r="CK70" s="4"/>
      <c r="CL70" s="4"/>
      <c r="CM70" s="4"/>
      <c r="CN70" s="4"/>
      <c r="CO70" s="4"/>
      <c r="CP70" s="4"/>
      <c r="CQ70" s="4"/>
      <c r="CR70" s="4"/>
      <c r="CS70" s="4"/>
      <c r="CT70" s="4"/>
      <c r="CU70" s="4"/>
      <c r="CV70" s="4"/>
      <c r="CW70" s="4"/>
      <c r="CX70" s="4"/>
      <c r="CY70" s="4"/>
      <c r="CZ70" s="4"/>
      <c r="DA70" s="4"/>
      <c r="DB70" s="4"/>
      <c r="DC70" s="4"/>
    </row>
    <row r="71" spans="1:107" s="39" customFormat="1" x14ac:dyDescent="0.35">
      <c r="A71" s="39">
        <v>2021</v>
      </c>
      <c r="B71" s="40">
        <v>1</v>
      </c>
      <c r="C71" s="39" t="s">
        <v>51</v>
      </c>
      <c r="D71" s="39" t="s">
        <v>7</v>
      </c>
      <c r="E71" s="41">
        <v>3</v>
      </c>
      <c r="F71" s="39" t="s">
        <v>120</v>
      </c>
      <c r="G71" s="39" t="s">
        <v>121</v>
      </c>
      <c r="H71" s="39">
        <v>2016</v>
      </c>
      <c r="I71" s="39">
        <v>2019</v>
      </c>
      <c r="J71" s="39">
        <v>4</v>
      </c>
      <c r="K71" s="41" t="s">
        <v>250</v>
      </c>
      <c r="L71" s="41">
        <v>90.3</v>
      </c>
      <c r="M71" s="39" t="s">
        <v>60</v>
      </c>
      <c r="N71" s="39" t="s">
        <v>110</v>
      </c>
      <c r="O71" s="42" t="s">
        <v>110</v>
      </c>
      <c r="P71" s="39" t="s">
        <v>110</v>
      </c>
      <c r="Q71" s="43">
        <v>2</v>
      </c>
      <c r="R71" s="4"/>
      <c r="S71" s="4"/>
      <c r="T71" s="4"/>
      <c r="U71" s="4"/>
      <c r="V71" s="4"/>
      <c r="W71" s="4"/>
      <c r="X71" s="4"/>
      <c r="Y71" s="4"/>
      <c r="Z71" s="4"/>
      <c r="AA71" s="4"/>
      <c r="AB71" s="4"/>
      <c r="AC71" s="4"/>
      <c r="AD71" s="4"/>
      <c r="AE71" s="4"/>
      <c r="AF71" s="4"/>
      <c r="AG71" s="4"/>
      <c r="AH71" s="4"/>
      <c r="AI71" s="4"/>
      <c r="AJ71" s="4"/>
      <c r="AK71" s="4"/>
      <c r="AL71" s="4"/>
      <c r="AM71" s="4"/>
      <c r="AN71" s="4"/>
      <c r="AO71" s="4"/>
      <c r="AP71" s="4"/>
      <c r="AQ71" s="4"/>
      <c r="AR71" s="4"/>
      <c r="AS71" s="4"/>
      <c r="AT71" s="4"/>
      <c r="AU71" s="4"/>
      <c r="AV71" s="4"/>
      <c r="AW71" s="4"/>
      <c r="AX71" s="4"/>
      <c r="AY71" s="4"/>
      <c r="AZ71" s="4"/>
      <c r="BA71" s="4"/>
      <c r="BB71" s="4"/>
      <c r="BC71" s="4"/>
      <c r="BD71" s="4"/>
      <c r="BE71" s="4"/>
      <c r="BF71" s="4"/>
      <c r="BG71" s="4"/>
      <c r="BH71" s="4"/>
      <c r="BI71" s="4"/>
      <c r="BJ71" s="4"/>
      <c r="BK71" s="4"/>
      <c r="BL71" s="4"/>
      <c r="BM71" s="4"/>
      <c r="BN71" s="4"/>
      <c r="BO71" s="4"/>
      <c r="BP71" s="4"/>
      <c r="BQ71" s="4"/>
      <c r="BR71" s="4"/>
      <c r="BS71" s="4"/>
      <c r="BT71" s="4"/>
      <c r="BU71" s="4"/>
      <c r="BV71" s="4"/>
      <c r="BW71" s="4"/>
      <c r="BX71" s="4"/>
      <c r="BY71" s="4"/>
      <c r="BZ71" s="4"/>
      <c r="CA71" s="4"/>
      <c r="CB71" s="4"/>
      <c r="CC71" s="4"/>
      <c r="CD71" s="4"/>
      <c r="CE71" s="4"/>
      <c r="CF71" s="4"/>
      <c r="CG71" s="4"/>
      <c r="CH71" s="4"/>
      <c r="CI71" s="4"/>
      <c r="CJ71" s="4"/>
      <c r="CK71" s="4"/>
      <c r="CL71" s="4"/>
      <c r="CM71" s="4"/>
      <c r="CN71" s="4"/>
      <c r="CO71" s="4"/>
      <c r="CP71" s="4"/>
      <c r="CQ71" s="4"/>
      <c r="CR71" s="4"/>
      <c r="CS71" s="4"/>
      <c r="CT71" s="4"/>
      <c r="CU71" s="4"/>
      <c r="CV71" s="4"/>
      <c r="CW71" s="4"/>
      <c r="CX71" s="4"/>
      <c r="CY71" s="4"/>
      <c r="CZ71" s="4"/>
      <c r="DA71" s="4"/>
      <c r="DB71" s="4"/>
      <c r="DC71" s="4"/>
    </row>
    <row r="72" spans="1:107" x14ac:dyDescent="0.35">
      <c r="A72" s="39">
        <v>2021</v>
      </c>
      <c r="B72" s="40">
        <v>2</v>
      </c>
      <c r="C72" s="39" t="s">
        <v>51</v>
      </c>
      <c r="D72" s="39" t="s">
        <v>7</v>
      </c>
      <c r="E72" s="41">
        <v>3</v>
      </c>
      <c r="F72" s="39" t="s">
        <v>120</v>
      </c>
      <c r="G72" s="39" t="s">
        <v>121</v>
      </c>
      <c r="H72" s="39">
        <v>2016</v>
      </c>
      <c r="I72" s="39">
        <v>2019</v>
      </c>
      <c r="J72" s="39">
        <v>4</v>
      </c>
      <c r="K72" s="41" t="s">
        <v>250</v>
      </c>
      <c r="L72" s="41">
        <v>58.7</v>
      </c>
      <c r="M72" s="39" t="s">
        <v>60</v>
      </c>
      <c r="N72" s="39" t="s">
        <v>110</v>
      </c>
      <c r="O72" s="42" t="s">
        <v>110</v>
      </c>
      <c r="P72" s="39" t="s">
        <v>110</v>
      </c>
      <c r="Q72" s="43">
        <v>2</v>
      </c>
    </row>
    <row r="73" spans="1:107" x14ac:dyDescent="0.35">
      <c r="A73" s="39">
        <v>2001</v>
      </c>
      <c r="B73" s="40">
        <v>1</v>
      </c>
      <c r="C73" s="39" t="s">
        <v>25</v>
      </c>
      <c r="D73" s="39" t="s">
        <v>7</v>
      </c>
      <c r="E73" s="41">
        <v>1</v>
      </c>
      <c r="F73" s="39" t="s">
        <v>120</v>
      </c>
      <c r="G73" s="39" t="s">
        <v>121</v>
      </c>
      <c r="H73" s="39">
        <v>1996</v>
      </c>
      <c r="I73" s="39">
        <v>2000</v>
      </c>
      <c r="J73" s="39">
        <v>2</v>
      </c>
      <c r="K73" s="41">
        <v>60.47</v>
      </c>
      <c r="L73" s="41">
        <v>62.96</v>
      </c>
      <c r="M73" s="39" t="s">
        <v>60</v>
      </c>
      <c r="N73" s="39" t="s">
        <v>122</v>
      </c>
      <c r="O73" s="42">
        <v>3</v>
      </c>
      <c r="P73" s="39" t="s">
        <v>250</v>
      </c>
      <c r="Q73" s="43">
        <v>3</v>
      </c>
    </row>
    <row r="74" spans="1:107" x14ac:dyDescent="0.35">
      <c r="A74" s="39">
        <v>2001</v>
      </c>
      <c r="B74" s="40">
        <v>1</v>
      </c>
      <c r="C74" s="39" t="s">
        <v>25</v>
      </c>
      <c r="D74" s="39" t="s">
        <v>7</v>
      </c>
      <c r="E74" s="41">
        <v>2</v>
      </c>
      <c r="F74" s="39" t="s">
        <v>120</v>
      </c>
      <c r="G74" s="39" t="s">
        <v>121</v>
      </c>
      <c r="H74" s="39">
        <v>1996</v>
      </c>
      <c r="I74" s="39">
        <v>2000</v>
      </c>
      <c r="J74" s="39">
        <v>3</v>
      </c>
      <c r="K74" s="41">
        <v>91.2</v>
      </c>
      <c r="L74" s="41">
        <v>70.739999999999995</v>
      </c>
      <c r="M74" s="39" t="s">
        <v>60</v>
      </c>
      <c r="N74" s="39" t="s">
        <v>122</v>
      </c>
      <c r="O74" s="42">
        <v>3</v>
      </c>
      <c r="P74" s="39" t="s">
        <v>250</v>
      </c>
      <c r="Q74" s="43">
        <v>2</v>
      </c>
    </row>
    <row r="75" spans="1:107" x14ac:dyDescent="0.35">
      <c r="A75" s="4">
        <v>2003</v>
      </c>
      <c r="B75" s="10">
        <v>2</v>
      </c>
      <c r="C75" s="4" t="s">
        <v>29</v>
      </c>
      <c r="D75" s="4" t="s">
        <v>384</v>
      </c>
      <c r="E75" s="7">
        <v>1</v>
      </c>
      <c r="F75" s="4" t="s">
        <v>131</v>
      </c>
      <c r="G75" s="4" t="s">
        <v>132</v>
      </c>
      <c r="H75" s="4">
        <v>1994</v>
      </c>
      <c r="I75" s="4">
        <v>1998</v>
      </c>
      <c r="J75" s="4">
        <v>6</v>
      </c>
      <c r="K75" s="7" t="s">
        <v>250</v>
      </c>
      <c r="L75" s="7">
        <f>((4.38-2.97)/4.38)*100</f>
        <v>32.191780821917803</v>
      </c>
      <c r="M75" s="4" t="s">
        <v>82</v>
      </c>
      <c r="N75" s="4" t="s">
        <v>110</v>
      </c>
      <c r="O75" s="5" t="s">
        <v>110</v>
      </c>
      <c r="P75" s="4" t="s">
        <v>250</v>
      </c>
      <c r="Q75" s="6" t="s">
        <v>250</v>
      </c>
    </row>
    <row r="76" spans="1:107" x14ac:dyDescent="0.35">
      <c r="A76" s="4">
        <v>2003</v>
      </c>
      <c r="B76" s="10">
        <v>2</v>
      </c>
      <c r="C76" s="4" t="s">
        <v>29</v>
      </c>
      <c r="D76" s="4" t="s">
        <v>384</v>
      </c>
      <c r="E76" s="7">
        <v>2</v>
      </c>
      <c r="F76" s="4" t="s">
        <v>131</v>
      </c>
      <c r="G76" s="4" t="s">
        <v>132</v>
      </c>
      <c r="H76" s="4">
        <v>1994</v>
      </c>
      <c r="I76" s="4">
        <v>1998</v>
      </c>
      <c r="J76" s="4">
        <v>1</v>
      </c>
      <c r="K76" s="7" t="s">
        <v>250</v>
      </c>
      <c r="L76" s="7">
        <f>((4-3.3)/4)*100</f>
        <v>17.500000000000004</v>
      </c>
      <c r="M76" s="4" t="s">
        <v>82</v>
      </c>
      <c r="N76" s="4" t="s">
        <v>110</v>
      </c>
      <c r="O76" s="5" t="s">
        <v>110</v>
      </c>
      <c r="P76" s="4" t="s">
        <v>250</v>
      </c>
      <c r="Q76" s="6" t="s">
        <v>250</v>
      </c>
    </row>
    <row r="77" spans="1:107" x14ac:dyDescent="0.35">
      <c r="A77" s="4">
        <v>2003</v>
      </c>
      <c r="B77" s="10">
        <v>2</v>
      </c>
      <c r="C77" s="4" t="s">
        <v>29</v>
      </c>
      <c r="D77" s="4" t="s">
        <v>384</v>
      </c>
      <c r="E77" s="7">
        <v>2</v>
      </c>
      <c r="F77" s="4" t="s">
        <v>131</v>
      </c>
      <c r="G77" s="4" t="s">
        <v>132</v>
      </c>
      <c r="H77" s="4">
        <v>1994</v>
      </c>
      <c r="I77" s="4">
        <v>1998</v>
      </c>
      <c r="J77" s="4">
        <v>1</v>
      </c>
      <c r="K77" s="7" t="s">
        <v>250</v>
      </c>
      <c r="L77" s="7">
        <f>((5-3)/5)*100</f>
        <v>40</v>
      </c>
      <c r="M77" s="4" t="s">
        <v>82</v>
      </c>
      <c r="N77" s="4" t="s">
        <v>110</v>
      </c>
      <c r="O77" s="5" t="s">
        <v>110</v>
      </c>
      <c r="P77" s="4" t="s">
        <v>250</v>
      </c>
      <c r="Q77" s="6" t="s">
        <v>250</v>
      </c>
    </row>
    <row r="78" spans="1:107" x14ac:dyDescent="0.35">
      <c r="A78" s="4">
        <v>2012</v>
      </c>
      <c r="B78" s="10">
        <v>2</v>
      </c>
      <c r="C78" s="4" t="s">
        <v>169</v>
      </c>
      <c r="D78" s="4" t="s">
        <v>384</v>
      </c>
      <c r="E78" s="7">
        <v>1</v>
      </c>
      <c r="F78" s="4" t="s">
        <v>108</v>
      </c>
      <c r="G78" s="4" t="s">
        <v>170</v>
      </c>
      <c r="H78" s="4">
        <v>2006</v>
      </c>
      <c r="I78" s="4">
        <v>2011</v>
      </c>
      <c r="J78" s="4">
        <v>5</v>
      </c>
      <c r="K78" s="7">
        <v>0</v>
      </c>
      <c r="L78" s="7" t="s">
        <v>250</v>
      </c>
      <c r="M78" s="4" t="s">
        <v>64</v>
      </c>
      <c r="N78" s="4" t="s">
        <v>110</v>
      </c>
      <c r="O78" s="5" t="s">
        <v>110</v>
      </c>
      <c r="P78" s="4" t="s">
        <v>110</v>
      </c>
      <c r="Q78" s="6">
        <v>2</v>
      </c>
    </row>
    <row r="79" spans="1:107" x14ac:dyDescent="0.35">
      <c r="A79" s="4">
        <v>2021</v>
      </c>
      <c r="B79" s="10">
        <v>2</v>
      </c>
      <c r="C79" s="4" t="s">
        <v>53</v>
      </c>
      <c r="D79" s="4" t="s">
        <v>384</v>
      </c>
      <c r="E79" s="7">
        <v>1</v>
      </c>
      <c r="F79" s="4" t="s">
        <v>131</v>
      </c>
      <c r="G79" s="4" t="s">
        <v>234</v>
      </c>
      <c r="H79" s="4">
        <v>2012</v>
      </c>
      <c r="I79" s="4">
        <v>2015</v>
      </c>
      <c r="J79" s="4">
        <v>4</v>
      </c>
      <c r="K79" s="7">
        <v>61</v>
      </c>
      <c r="L79" s="7" t="s">
        <v>250</v>
      </c>
      <c r="M79" s="4" t="s">
        <v>60</v>
      </c>
      <c r="N79" s="4" t="s">
        <v>144</v>
      </c>
      <c r="O79" s="5">
        <v>1</v>
      </c>
      <c r="P79" s="4">
        <v>3</v>
      </c>
      <c r="Q79" s="6">
        <v>4</v>
      </c>
    </row>
    <row r="80" spans="1:107" x14ac:dyDescent="0.35">
      <c r="A80" s="4">
        <v>2021</v>
      </c>
      <c r="B80" s="10">
        <v>2</v>
      </c>
      <c r="C80" s="4" t="s">
        <v>53</v>
      </c>
      <c r="D80" s="4" t="s">
        <v>384</v>
      </c>
      <c r="E80" s="7">
        <v>1</v>
      </c>
      <c r="F80" s="4" t="s">
        <v>131</v>
      </c>
      <c r="G80" s="4" t="s">
        <v>234</v>
      </c>
      <c r="H80" s="4">
        <v>2012</v>
      </c>
      <c r="I80" s="4">
        <v>2015</v>
      </c>
      <c r="J80" s="4">
        <v>4</v>
      </c>
      <c r="K80" s="7">
        <v>64</v>
      </c>
      <c r="L80" s="7" t="s">
        <v>250</v>
      </c>
      <c r="M80" s="4" t="s">
        <v>60</v>
      </c>
      <c r="N80" s="4" t="s">
        <v>230</v>
      </c>
      <c r="O80" s="5">
        <v>3</v>
      </c>
      <c r="P80" s="4">
        <v>1</v>
      </c>
      <c r="Q80" s="6">
        <v>4</v>
      </c>
    </row>
    <row r="81" spans="1:107" x14ac:dyDescent="0.35">
      <c r="A81" s="4">
        <v>2021</v>
      </c>
      <c r="B81" s="10">
        <v>2</v>
      </c>
      <c r="C81" s="4" t="s">
        <v>53</v>
      </c>
      <c r="D81" s="4" t="s">
        <v>384</v>
      </c>
      <c r="E81" s="7">
        <v>1</v>
      </c>
      <c r="F81" s="4" t="s">
        <v>131</v>
      </c>
      <c r="G81" s="4" t="s">
        <v>234</v>
      </c>
      <c r="H81" s="4">
        <v>2012</v>
      </c>
      <c r="I81" s="4">
        <v>2015</v>
      </c>
      <c r="J81" s="4">
        <v>4</v>
      </c>
      <c r="K81" s="7">
        <v>59</v>
      </c>
      <c r="L81" s="7" t="s">
        <v>250</v>
      </c>
      <c r="M81" s="4" t="s">
        <v>60</v>
      </c>
      <c r="N81" s="4" t="s">
        <v>231</v>
      </c>
      <c r="O81" s="5">
        <v>4</v>
      </c>
      <c r="P81" s="4">
        <v>3</v>
      </c>
      <c r="Q81" s="6">
        <v>4</v>
      </c>
    </row>
    <row r="82" spans="1:107" x14ac:dyDescent="0.35">
      <c r="A82" s="4">
        <v>2021</v>
      </c>
      <c r="B82" s="10">
        <v>1</v>
      </c>
      <c r="C82" s="4" t="s">
        <v>53</v>
      </c>
      <c r="D82" s="4" t="s">
        <v>232</v>
      </c>
      <c r="E82" s="7">
        <v>3</v>
      </c>
      <c r="F82" s="4" t="s">
        <v>131</v>
      </c>
      <c r="G82" s="4" t="s">
        <v>234</v>
      </c>
      <c r="H82" s="4">
        <v>2012</v>
      </c>
      <c r="I82" s="4">
        <v>2015</v>
      </c>
      <c r="J82" s="4">
        <v>4</v>
      </c>
      <c r="K82" s="7">
        <v>57</v>
      </c>
      <c r="L82" s="7" t="s">
        <v>250</v>
      </c>
      <c r="M82" s="4" t="s">
        <v>60</v>
      </c>
      <c r="N82" s="4" t="s">
        <v>144</v>
      </c>
      <c r="O82" s="5">
        <v>1</v>
      </c>
      <c r="P82" s="4">
        <v>3</v>
      </c>
      <c r="Q82" s="6">
        <v>4</v>
      </c>
    </row>
    <row r="83" spans="1:107" s="44" customFormat="1" x14ac:dyDescent="0.35">
      <c r="A83" s="4">
        <v>2021</v>
      </c>
      <c r="B83" s="10">
        <v>1</v>
      </c>
      <c r="C83" s="4" t="s">
        <v>53</v>
      </c>
      <c r="D83" s="4" t="s">
        <v>232</v>
      </c>
      <c r="E83" s="7">
        <v>3</v>
      </c>
      <c r="F83" s="4" t="s">
        <v>131</v>
      </c>
      <c r="G83" s="4" t="s">
        <v>234</v>
      </c>
      <c r="H83" s="4">
        <v>2012</v>
      </c>
      <c r="I83" s="4">
        <v>2015</v>
      </c>
      <c r="J83" s="4">
        <v>4</v>
      </c>
      <c r="K83" s="7">
        <v>61</v>
      </c>
      <c r="L83" s="7" t="s">
        <v>250</v>
      </c>
      <c r="M83" s="4" t="s">
        <v>60</v>
      </c>
      <c r="N83" s="4" t="s">
        <v>230</v>
      </c>
      <c r="O83" s="5">
        <v>3</v>
      </c>
      <c r="P83" s="4">
        <v>1</v>
      </c>
      <c r="Q83" s="6">
        <v>4</v>
      </c>
      <c r="R83" s="4"/>
      <c r="S83" s="4"/>
      <c r="T83" s="4"/>
      <c r="U83" s="4"/>
      <c r="V83" s="4"/>
      <c r="W83" s="4"/>
      <c r="X83" s="4"/>
      <c r="Y83" s="4"/>
      <c r="Z83" s="4"/>
      <c r="AA83" s="4"/>
      <c r="AB83" s="4"/>
      <c r="AC83" s="4"/>
      <c r="AD83" s="4"/>
      <c r="AE83" s="4"/>
      <c r="AF83" s="4"/>
      <c r="AG83" s="4"/>
      <c r="AH83" s="4"/>
      <c r="AI83" s="4"/>
      <c r="AJ83" s="4"/>
      <c r="AK83" s="4"/>
      <c r="AL83" s="4"/>
      <c r="AM83" s="4"/>
      <c r="AN83" s="4"/>
      <c r="AO83" s="4"/>
      <c r="AP83" s="4"/>
      <c r="AQ83" s="4"/>
      <c r="AR83" s="4"/>
      <c r="AS83" s="4"/>
      <c r="AT83" s="4"/>
      <c r="AU83" s="4"/>
      <c r="AV83" s="4"/>
      <c r="AW83" s="4"/>
      <c r="AX83" s="4"/>
      <c r="AY83" s="4"/>
      <c r="AZ83" s="4"/>
      <c r="BA83" s="4"/>
      <c r="BB83" s="4"/>
      <c r="BC83" s="4"/>
      <c r="BD83" s="4"/>
      <c r="BE83" s="4"/>
      <c r="BF83" s="4"/>
      <c r="BG83" s="4"/>
      <c r="BH83" s="4"/>
      <c r="BI83" s="4"/>
      <c r="BJ83" s="4"/>
      <c r="BK83" s="4"/>
      <c r="BL83" s="4"/>
      <c r="BM83" s="4"/>
      <c r="BN83" s="4"/>
      <c r="BO83" s="4"/>
      <c r="BP83" s="4"/>
      <c r="BQ83" s="4"/>
      <c r="BR83" s="4"/>
      <c r="BS83" s="4"/>
      <c r="BT83" s="4"/>
      <c r="BU83" s="4"/>
      <c r="BV83" s="4"/>
      <c r="BW83" s="4"/>
      <c r="BX83" s="4"/>
      <c r="BY83" s="4"/>
      <c r="BZ83" s="4"/>
      <c r="CA83" s="4"/>
      <c r="CB83" s="4"/>
      <c r="CC83" s="4"/>
      <c r="CD83" s="4"/>
      <c r="CE83" s="4"/>
      <c r="CF83" s="4"/>
      <c r="CG83" s="4"/>
      <c r="CH83" s="4"/>
      <c r="CI83" s="4"/>
      <c r="CJ83" s="4"/>
      <c r="CK83" s="4"/>
      <c r="CL83" s="4"/>
      <c r="CM83" s="4"/>
      <c r="CN83" s="4"/>
      <c r="CO83" s="4"/>
      <c r="CP83" s="4"/>
      <c r="CQ83" s="4"/>
      <c r="CR83" s="4"/>
      <c r="CS83" s="4"/>
      <c r="CT83" s="4"/>
      <c r="CU83" s="4"/>
      <c r="CV83" s="4"/>
      <c r="CW83" s="4"/>
      <c r="CX83" s="4"/>
      <c r="CY83" s="4"/>
      <c r="CZ83" s="4"/>
      <c r="DA83" s="4"/>
      <c r="DB83" s="4"/>
      <c r="DC83" s="4"/>
    </row>
    <row r="84" spans="1:107" s="44" customFormat="1" x14ac:dyDescent="0.35">
      <c r="A84" s="4">
        <v>2021</v>
      </c>
      <c r="B84" s="10">
        <v>1</v>
      </c>
      <c r="C84" s="4" t="s">
        <v>53</v>
      </c>
      <c r="D84" s="4" t="s">
        <v>232</v>
      </c>
      <c r="E84" s="7">
        <v>1</v>
      </c>
      <c r="F84" s="4" t="s">
        <v>131</v>
      </c>
      <c r="G84" s="4" t="s">
        <v>234</v>
      </c>
      <c r="H84" s="4">
        <v>2012</v>
      </c>
      <c r="I84" s="4">
        <v>2015</v>
      </c>
      <c r="J84" s="4">
        <v>4</v>
      </c>
      <c r="K84" s="7">
        <v>61</v>
      </c>
      <c r="L84" s="7" t="s">
        <v>250</v>
      </c>
      <c r="M84" s="4" t="s">
        <v>60</v>
      </c>
      <c r="N84" s="4" t="s">
        <v>231</v>
      </c>
      <c r="O84" s="5">
        <v>4</v>
      </c>
      <c r="P84" s="4">
        <v>3</v>
      </c>
      <c r="Q84" s="6">
        <v>4</v>
      </c>
      <c r="R84" s="4"/>
      <c r="S84" s="4"/>
      <c r="T84" s="4"/>
      <c r="U84" s="4"/>
      <c r="V84" s="4"/>
      <c r="W84" s="4"/>
      <c r="X84" s="4"/>
      <c r="Y84" s="4"/>
      <c r="Z84" s="4"/>
      <c r="AA84" s="4"/>
      <c r="AB84" s="4"/>
      <c r="AC84" s="4"/>
      <c r="AD84" s="4"/>
      <c r="AE84" s="4"/>
      <c r="AF84" s="4"/>
      <c r="AG84" s="4"/>
      <c r="AH84" s="4"/>
      <c r="AI84" s="4"/>
      <c r="AJ84" s="4"/>
      <c r="AK84" s="4"/>
      <c r="AL84" s="4"/>
      <c r="AM84" s="4"/>
      <c r="AN84" s="4"/>
      <c r="AO84" s="4"/>
      <c r="AP84" s="4"/>
      <c r="AQ84" s="4"/>
      <c r="AR84" s="4"/>
      <c r="AS84" s="4"/>
      <c r="AT84" s="4"/>
      <c r="AU84" s="4"/>
      <c r="AV84" s="4"/>
      <c r="AW84" s="4"/>
      <c r="AX84" s="4"/>
      <c r="AY84" s="4"/>
      <c r="AZ84" s="4"/>
      <c r="BA84" s="4"/>
      <c r="BB84" s="4"/>
      <c r="BC84" s="4"/>
      <c r="BD84" s="4"/>
      <c r="BE84" s="4"/>
      <c r="BF84" s="4"/>
      <c r="BG84" s="4"/>
      <c r="BH84" s="4"/>
      <c r="BI84" s="4"/>
      <c r="BJ84" s="4"/>
      <c r="BK84" s="4"/>
      <c r="BL84" s="4"/>
      <c r="BM84" s="4"/>
      <c r="BN84" s="4"/>
      <c r="BO84" s="4"/>
      <c r="BP84" s="4"/>
      <c r="BQ84" s="4"/>
      <c r="BR84" s="4"/>
      <c r="BS84" s="4"/>
      <c r="BT84" s="4"/>
      <c r="BU84" s="4"/>
      <c r="BV84" s="4"/>
      <c r="BW84" s="4"/>
      <c r="BX84" s="4"/>
      <c r="BY84" s="4"/>
      <c r="BZ84" s="4"/>
      <c r="CA84" s="4"/>
      <c r="CB84" s="4"/>
      <c r="CC84" s="4"/>
      <c r="CD84" s="4"/>
      <c r="CE84" s="4"/>
      <c r="CF84" s="4"/>
      <c r="CG84" s="4"/>
      <c r="CH84" s="4"/>
      <c r="CI84" s="4"/>
      <c r="CJ84" s="4"/>
      <c r="CK84" s="4"/>
      <c r="CL84" s="4"/>
      <c r="CM84" s="4"/>
      <c r="CN84" s="4"/>
      <c r="CO84" s="4"/>
      <c r="CP84" s="4"/>
      <c r="CQ84" s="4"/>
      <c r="CR84" s="4"/>
      <c r="CS84" s="4"/>
      <c r="CT84" s="4"/>
      <c r="CU84" s="4"/>
      <c r="CV84" s="4"/>
      <c r="CW84" s="4"/>
      <c r="CX84" s="4"/>
      <c r="CY84" s="4"/>
      <c r="CZ84" s="4"/>
      <c r="DA84" s="4"/>
      <c r="DB84" s="4"/>
      <c r="DC84" s="4"/>
    </row>
    <row r="85" spans="1:107" x14ac:dyDescent="0.35">
      <c r="A85" s="44">
        <v>1962</v>
      </c>
      <c r="B85" s="45">
        <v>1</v>
      </c>
      <c r="C85" s="44" t="s">
        <v>13</v>
      </c>
      <c r="D85" s="44" t="s">
        <v>111</v>
      </c>
      <c r="E85" s="46">
        <v>1</v>
      </c>
      <c r="F85" s="44" t="s">
        <v>361</v>
      </c>
      <c r="G85" s="44" t="s">
        <v>66</v>
      </c>
      <c r="H85" s="44">
        <v>1958</v>
      </c>
      <c r="I85" s="44">
        <v>1958</v>
      </c>
      <c r="J85" s="44">
        <v>1</v>
      </c>
      <c r="K85" s="46">
        <f>0.666666666666667*100</f>
        <v>66.6666666666667</v>
      </c>
      <c r="L85" s="46" t="s">
        <v>250</v>
      </c>
      <c r="M85" s="44" t="s">
        <v>64</v>
      </c>
      <c r="N85" s="44" t="s">
        <v>250</v>
      </c>
      <c r="O85" s="47" t="s">
        <v>250</v>
      </c>
      <c r="P85" s="44" t="s">
        <v>250</v>
      </c>
      <c r="Q85" s="48">
        <v>2</v>
      </c>
    </row>
    <row r="86" spans="1:107" x14ac:dyDescent="0.35">
      <c r="A86" s="44">
        <v>2000</v>
      </c>
      <c r="B86" s="45">
        <v>1</v>
      </c>
      <c r="C86" s="44" t="s">
        <v>23</v>
      </c>
      <c r="D86" s="44" t="s">
        <v>111</v>
      </c>
      <c r="E86" s="46">
        <v>1</v>
      </c>
      <c r="F86" s="44" t="s">
        <v>108</v>
      </c>
      <c r="G86" s="44" t="s">
        <v>109</v>
      </c>
      <c r="H86" s="44">
        <v>1991</v>
      </c>
      <c r="I86" s="44">
        <v>2000</v>
      </c>
      <c r="J86" s="44">
        <v>9</v>
      </c>
      <c r="K86" s="46">
        <v>33.299999999999997</v>
      </c>
      <c r="L86" s="46" t="s">
        <v>250</v>
      </c>
      <c r="M86" s="44" t="s">
        <v>114</v>
      </c>
      <c r="N86" s="44" t="s">
        <v>113</v>
      </c>
      <c r="O86" s="47">
        <v>2</v>
      </c>
      <c r="P86" s="44" t="s">
        <v>250</v>
      </c>
      <c r="Q86" s="48">
        <v>2</v>
      </c>
    </row>
    <row r="87" spans="1:107" x14ac:dyDescent="0.35">
      <c r="A87" s="44">
        <v>2012</v>
      </c>
      <c r="B87" s="45">
        <v>1</v>
      </c>
      <c r="C87" s="44" t="s">
        <v>169</v>
      </c>
      <c r="D87" s="44" t="s">
        <v>111</v>
      </c>
      <c r="E87" s="46">
        <v>1</v>
      </c>
      <c r="F87" s="44" t="s">
        <v>108</v>
      </c>
      <c r="G87" s="44" t="s">
        <v>170</v>
      </c>
      <c r="H87" s="44">
        <v>2006</v>
      </c>
      <c r="I87" s="44">
        <v>2011</v>
      </c>
      <c r="J87" s="44">
        <v>5</v>
      </c>
      <c r="K87" s="46">
        <v>0</v>
      </c>
      <c r="L87" s="46" t="s">
        <v>250</v>
      </c>
      <c r="M87" s="44" t="s">
        <v>64</v>
      </c>
      <c r="N87" s="44" t="s">
        <v>110</v>
      </c>
      <c r="O87" s="47" t="s">
        <v>110</v>
      </c>
      <c r="P87" s="44" t="s">
        <v>110</v>
      </c>
      <c r="Q87" s="48">
        <v>2</v>
      </c>
    </row>
    <row r="88" spans="1:107" x14ac:dyDescent="0.35">
      <c r="A88" s="4">
        <v>2016</v>
      </c>
      <c r="B88" s="10">
        <v>2</v>
      </c>
      <c r="C88" s="4" t="s">
        <v>45</v>
      </c>
      <c r="D88" s="4" t="s">
        <v>127</v>
      </c>
      <c r="E88" s="7">
        <v>1</v>
      </c>
      <c r="F88" s="4" t="s">
        <v>108</v>
      </c>
      <c r="G88" s="4" t="s">
        <v>206</v>
      </c>
      <c r="H88" s="4">
        <v>2004</v>
      </c>
      <c r="I88" s="4">
        <v>2015</v>
      </c>
      <c r="J88" s="4">
        <v>11</v>
      </c>
      <c r="K88" s="7">
        <v>73.680000000000007</v>
      </c>
      <c r="L88" s="7" t="s">
        <v>250</v>
      </c>
      <c r="M88" s="4" t="s">
        <v>64</v>
      </c>
      <c r="N88" s="4" t="s">
        <v>250</v>
      </c>
      <c r="O88" s="5" t="s">
        <v>250</v>
      </c>
      <c r="P88" s="4" t="s">
        <v>250</v>
      </c>
      <c r="Q88" s="6">
        <v>2</v>
      </c>
    </row>
    <row r="89" spans="1:107" x14ac:dyDescent="0.35">
      <c r="A89" s="4">
        <v>2016</v>
      </c>
      <c r="B89" s="10">
        <v>2</v>
      </c>
      <c r="C89" s="4" t="s">
        <v>45</v>
      </c>
      <c r="D89" s="4" t="s">
        <v>127</v>
      </c>
      <c r="E89" s="7">
        <v>1</v>
      </c>
      <c r="F89" s="4" t="s">
        <v>108</v>
      </c>
      <c r="G89" s="4" t="s">
        <v>207</v>
      </c>
      <c r="H89" s="4">
        <v>2004</v>
      </c>
      <c r="I89" s="4">
        <v>2015</v>
      </c>
      <c r="J89" s="4">
        <v>11</v>
      </c>
      <c r="K89" s="7">
        <v>73.680000000000007</v>
      </c>
      <c r="L89" s="7" t="s">
        <v>250</v>
      </c>
      <c r="M89" s="4" t="s">
        <v>97</v>
      </c>
      <c r="N89" s="4" t="s">
        <v>250</v>
      </c>
      <c r="O89" s="5" t="s">
        <v>250</v>
      </c>
      <c r="P89" s="4" t="s">
        <v>250</v>
      </c>
      <c r="Q89" s="6">
        <v>2</v>
      </c>
    </row>
    <row r="90" spans="1:107" x14ac:dyDescent="0.35">
      <c r="A90" s="4">
        <v>2016</v>
      </c>
      <c r="B90" s="10">
        <v>2</v>
      </c>
      <c r="C90" s="4" t="s">
        <v>45</v>
      </c>
      <c r="D90" s="4" t="s">
        <v>127</v>
      </c>
      <c r="E90" s="7">
        <v>3</v>
      </c>
      <c r="F90" s="4" t="s">
        <v>108</v>
      </c>
      <c r="G90" s="4" t="s">
        <v>208</v>
      </c>
      <c r="H90" s="4">
        <v>2004</v>
      </c>
      <c r="I90" s="4">
        <v>2015</v>
      </c>
      <c r="J90" s="4">
        <v>11</v>
      </c>
      <c r="K90" s="7">
        <v>73.680000000000007</v>
      </c>
      <c r="L90" s="7" t="s">
        <v>250</v>
      </c>
      <c r="M90" s="4" t="s">
        <v>147</v>
      </c>
      <c r="N90" s="4" t="s">
        <v>250</v>
      </c>
      <c r="O90" s="5" t="s">
        <v>250</v>
      </c>
      <c r="P90" s="4" t="s">
        <v>250</v>
      </c>
      <c r="Q90" s="6">
        <v>2</v>
      </c>
    </row>
    <row r="91" spans="1:107" x14ac:dyDescent="0.35">
      <c r="A91" s="4">
        <v>2018</v>
      </c>
      <c r="B91" s="10">
        <v>3</v>
      </c>
      <c r="C91" s="4" t="s">
        <v>49</v>
      </c>
      <c r="D91" s="4" t="s">
        <v>210</v>
      </c>
      <c r="E91" s="7">
        <v>3</v>
      </c>
      <c r="F91" s="4" t="s">
        <v>120</v>
      </c>
      <c r="G91" s="4" t="s">
        <v>121</v>
      </c>
      <c r="H91" s="4">
        <v>2013</v>
      </c>
      <c r="I91" s="4">
        <v>2015</v>
      </c>
      <c r="J91" s="4">
        <v>2</v>
      </c>
      <c r="K91" s="7" t="s">
        <v>250</v>
      </c>
      <c r="L91" s="7">
        <v>4.55</v>
      </c>
      <c r="M91" s="4" t="s">
        <v>60</v>
      </c>
      <c r="N91" s="4" t="s">
        <v>212</v>
      </c>
      <c r="O91" s="5">
        <v>1</v>
      </c>
      <c r="P91" s="4" t="s">
        <v>250</v>
      </c>
      <c r="Q91" s="6">
        <v>2</v>
      </c>
    </row>
    <row r="92" spans="1:107" x14ac:dyDescent="0.35">
      <c r="A92" s="4">
        <v>2018</v>
      </c>
      <c r="B92" s="10">
        <v>3</v>
      </c>
      <c r="C92" s="4" t="s">
        <v>49</v>
      </c>
      <c r="D92" s="4" t="s">
        <v>210</v>
      </c>
      <c r="E92" s="7">
        <v>3</v>
      </c>
      <c r="F92" s="4" t="s">
        <v>120</v>
      </c>
      <c r="G92" s="4" t="s">
        <v>121</v>
      </c>
      <c r="H92" s="4">
        <v>2013</v>
      </c>
      <c r="I92" s="4">
        <v>2015</v>
      </c>
      <c r="J92" s="4">
        <v>2</v>
      </c>
      <c r="K92" s="7" t="s">
        <v>250</v>
      </c>
      <c r="L92" s="7">
        <v>100</v>
      </c>
      <c r="M92" s="4" t="s">
        <v>60</v>
      </c>
      <c r="N92" s="4" t="s">
        <v>213</v>
      </c>
      <c r="O92" s="5">
        <v>5</v>
      </c>
      <c r="P92" s="4" t="s">
        <v>250</v>
      </c>
      <c r="Q92" s="6">
        <v>2</v>
      </c>
    </row>
    <row r="93" spans="1:107" x14ac:dyDescent="0.35">
      <c r="A93" s="4">
        <v>2018</v>
      </c>
      <c r="B93" s="10">
        <v>3</v>
      </c>
      <c r="C93" s="4" t="s">
        <v>49</v>
      </c>
      <c r="D93" s="4" t="s">
        <v>210</v>
      </c>
      <c r="E93" s="7">
        <v>3</v>
      </c>
      <c r="F93" s="4" t="s">
        <v>120</v>
      </c>
      <c r="G93" s="4" t="s">
        <v>121</v>
      </c>
      <c r="H93" s="4">
        <v>2013</v>
      </c>
      <c r="I93" s="4">
        <v>2015</v>
      </c>
      <c r="J93" s="4">
        <v>2</v>
      </c>
      <c r="K93" s="7" t="s">
        <v>250</v>
      </c>
      <c r="L93" s="7">
        <v>85</v>
      </c>
      <c r="M93" s="4" t="s">
        <v>60</v>
      </c>
      <c r="N93" s="4" t="s">
        <v>214</v>
      </c>
      <c r="O93" s="5">
        <v>4</v>
      </c>
      <c r="P93" s="4" t="s">
        <v>250</v>
      </c>
      <c r="Q93" s="6">
        <v>2</v>
      </c>
    </row>
    <row r="94" spans="1:107" x14ac:dyDescent="0.35">
      <c r="A94" s="4">
        <v>2018</v>
      </c>
      <c r="B94" s="10">
        <v>3</v>
      </c>
      <c r="C94" s="4" t="s">
        <v>49</v>
      </c>
      <c r="D94" s="4" t="s">
        <v>210</v>
      </c>
      <c r="E94" s="7">
        <v>3</v>
      </c>
      <c r="F94" s="4" t="s">
        <v>6</v>
      </c>
      <c r="G94" s="4" t="s">
        <v>211</v>
      </c>
      <c r="H94" s="4">
        <v>2013</v>
      </c>
      <c r="I94" s="4">
        <v>2015</v>
      </c>
      <c r="J94" s="4">
        <v>3</v>
      </c>
      <c r="K94" s="7" t="s">
        <v>250</v>
      </c>
      <c r="L94" s="7">
        <v>8.84</v>
      </c>
      <c r="M94" s="4" t="s">
        <v>60</v>
      </c>
      <c r="N94" s="4" t="s">
        <v>212</v>
      </c>
      <c r="O94" s="5">
        <v>1</v>
      </c>
      <c r="P94" s="4" t="s">
        <v>250</v>
      </c>
      <c r="Q94" s="6">
        <v>2</v>
      </c>
    </row>
    <row r="95" spans="1:107" x14ac:dyDescent="0.35">
      <c r="A95" s="4">
        <v>2018</v>
      </c>
      <c r="B95" s="10">
        <v>3</v>
      </c>
      <c r="C95" s="4" t="s">
        <v>49</v>
      </c>
      <c r="D95" s="4" t="s">
        <v>210</v>
      </c>
      <c r="E95" s="7">
        <v>3</v>
      </c>
      <c r="F95" s="4" t="s">
        <v>6</v>
      </c>
      <c r="G95" s="4" t="s">
        <v>211</v>
      </c>
      <c r="H95" s="4">
        <v>2013</v>
      </c>
      <c r="I95" s="4">
        <v>2015</v>
      </c>
      <c r="J95" s="4">
        <v>3</v>
      </c>
      <c r="K95" s="7" t="s">
        <v>250</v>
      </c>
      <c r="L95" s="7">
        <v>79</v>
      </c>
      <c r="M95" s="4" t="s">
        <v>60</v>
      </c>
      <c r="N95" s="4" t="s">
        <v>213</v>
      </c>
      <c r="O95" s="5">
        <v>5</v>
      </c>
      <c r="P95" s="4" t="s">
        <v>250</v>
      </c>
      <c r="Q95" s="6">
        <v>2</v>
      </c>
    </row>
    <row r="96" spans="1:107" x14ac:dyDescent="0.35">
      <c r="A96" s="4">
        <v>2018</v>
      </c>
      <c r="B96" s="10">
        <v>3</v>
      </c>
      <c r="C96" s="4" t="s">
        <v>49</v>
      </c>
      <c r="D96" s="4" t="s">
        <v>210</v>
      </c>
      <c r="E96" s="7">
        <v>1</v>
      </c>
      <c r="F96" s="4" t="s">
        <v>6</v>
      </c>
      <c r="G96" s="4" t="s">
        <v>211</v>
      </c>
      <c r="H96" s="4">
        <v>2013</v>
      </c>
      <c r="I96" s="4">
        <v>2015</v>
      </c>
      <c r="J96" s="4">
        <v>3</v>
      </c>
      <c r="K96" s="7" t="s">
        <v>250</v>
      </c>
      <c r="L96" s="7">
        <v>66</v>
      </c>
      <c r="M96" s="4" t="s">
        <v>60</v>
      </c>
      <c r="N96" s="4" t="s">
        <v>214</v>
      </c>
      <c r="O96" s="5">
        <v>4</v>
      </c>
      <c r="P96" s="4" t="s">
        <v>250</v>
      </c>
      <c r="Q96" s="6">
        <v>2</v>
      </c>
    </row>
    <row r="97" spans="1:107" x14ac:dyDescent="0.35">
      <c r="A97" s="4">
        <v>2000</v>
      </c>
      <c r="B97" s="10">
        <v>2</v>
      </c>
      <c r="C97" s="4" t="s">
        <v>23</v>
      </c>
      <c r="D97" s="4" t="s">
        <v>127</v>
      </c>
      <c r="E97" s="7">
        <v>1</v>
      </c>
      <c r="F97" s="4" t="s">
        <v>108</v>
      </c>
      <c r="G97" s="4" t="s">
        <v>109</v>
      </c>
      <c r="H97" s="4">
        <v>1991</v>
      </c>
      <c r="I97" s="4">
        <v>2000</v>
      </c>
      <c r="J97" s="4">
        <v>9</v>
      </c>
      <c r="K97" s="7">
        <v>44.4</v>
      </c>
      <c r="L97" s="7" t="s">
        <v>250</v>
      </c>
      <c r="M97" s="4" t="s">
        <v>114</v>
      </c>
      <c r="N97" s="4" t="s">
        <v>112</v>
      </c>
      <c r="O97" s="5">
        <v>1</v>
      </c>
      <c r="P97" s="4" t="s">
        <v>250</v>
      </c>
      <c r="Q97" s="4">
        <v>2</v>
      </c>
    </row>
    <row r="98" spans="1:107" x14ac:dyDescent="0.35">
      <c r="A98" s="4">
        <v>2000</v>
      </c>
      <c r="B98" s="10">
        <v>2</v>
      </c>
      <c r="C98" s="4" t="s">
        <v>23</v>
      </c>
      <c r="D98" s="4" t="s">
        <v>127</v>
      </c>
      <c r="E98" s="7">
        <v>1</v>
      </c>
      <c r="F98" s="4" t="s">
        <v>108</v>
      </c>
      <c r="G98" s="4" t="s">
        <v>109</v>
      </c>
      <c r="H98" s="4">
        <v>1991</v>
      </c>
      <c r="I98" s="4">
        <v>2000</v>
      </c>
      <c r="J98" s="4">
        <v>9</v>
      </c>
      <c r="K98" s="7">
        <v>66.599999999999994</v>
      </c>
      <c r="L98" s="7" t="s">
        <v>250</v>
      </c>
      <c r="M98" s="4" t="s">
        <v>114</v>
      </c>
      <c r="N98" s="4" t="s">
        <v>113</v>
      </c>
      <c r="O98" s="5">
        <v>2</v>
      </c>
      <c r="P98" s="4" t="s">
        <v>250</v>
      </c>
      <c r="Q98" s="4">
        <v>2</v>
      </c>
    </row>
    <row r="99" spans="1:107" x14ac:dyDescent="0.35">
      <c r="A99" s="4">
        <v>2000</v>
      </c>
      <c r="B99" s="10">
        <v>2</v>
      </c>
      <c r="C99" s="4" t="s">
        <v>23</v>
      </c>
      <c r="D99" s="4" t="s">
        <v>127</v>
      </c>
      <c r="E99" s="7">
        <v>1</v>
      </c>
      <c r="F99" s="4" t="s">
        <v>108</v>
      </c>
      <c r="G99" s="4" t="s">
        <v>109</v>
      </c>
      <c r="H99" s="4">
        <v>1991</v>
      </c>
      <c r="I99" s="4">
        <v>2000</v>
      </c>
      <c r="J99" s="4">
        <v>9</v>
      </c>
      <c r="K99" s="7">
        <v>44.4</v>
      </c>
      <c r="L99" s="7" t="s">
        <v>250</v>
      </c>
      <c r="M99" s="4" t="s">
        <v>114</v>
      </c>
      <c r="N99" s="4" t="s">
        <v>112</v>
      </c>
      <c r="O99" s="5">
        <v>1</v>
      </c>
      <c r="P99" s="4" t="s">
        <v>250</v>
      </c>
      <c r="Q99" s="4">
        <v>2</v>
      </c>
    </row>
    <row r="100" spans="1:107" x14ac:dyDescent="0.35">
      <c r="A100" s="4">
        <v>2000</v>
      </c>
      <c r="B100" s="10">
        <v>2</v>
      </c>
      <c r="C100" s="4" t="s">
        <v>23</v>
      </c>
      <c r="D100" s="4" t="s">
        <v>127</v>
      </c>
      <c r="E100" s="7">
        <v>1</v>
      </c>
      <c r="F100" s="4" t="s">
        <v>108</v>
      </c>
      <c r="G100" s="4" t="s">
        <v>109</v>
      </c>
      <c r="H100" s="4">
        <v>1991</v>
      </c>
      <c r="I100" s="4">
        <v>2000</v>
      </c>
      <c r="J100" s="4">
        <v>9</v>
      </c>
      <c r="K100" s="7">
        <v>55.5</v>
      </c>
      <c r="L100" s="7" t="s">
        <v>250</v>
      </c>
      <c r="M100" s="4" t="s">
        <v>114</v>
      </c>
      <c r="N100" s="4" t="s">
        <v>113</v>
      </c>
      <c r="O100" s="5">
        <v>2</v>
      </c>
      <c r="P100" s="4" t="s">
        <v>250</v>
      </c>
      <c r="Q100" s="4">
        <v>2</v>
      </c>
    </row>
    <row r="101" spans="1:107" x14ac:dyDescent="0.35">
      <c r="A101" s="4">
        <v>2000</v>
      </c>
      <c r="B101" s="10">
        <v>2</v>
      </c>
      <c r="C101" s="4" t="s">
        <v>23</v>
      </c>
      <c r="D101" s="4" t="s">
        <v>127</v>
      </c>
      <c r="E101" s="7">
        <v>1</v>
      </c>
      <c r="F101" s="4" t="s">
        <v>108</v>
      </c>
      <c r="G101" s="4" t="s">
        <v>109</v>
      </c>
      <c r="H101" s="4">
        <v>1991</v>
      </c>
      <c r="I101" s="4">
        <v>2000</v>
      </c>
      <c r="J101" s="4">
        <v>9</v>
      </c>
      <c r="K101" s="7">
        <v>44.4</v>
      </c>
      <c r="L101" s="7" t="s">
        <v>250</v>
      </c>
      <c r="M101" s="4" t="s">
        <v>114</v>
      </c>
      <c r="N101" s="4" t="s">
        <v>112</v>
      </c>
      <c r="O101" s="5">
        <v>1</v>
      </c>
      <c r="P101" s="4" t="s">
        <v>250</v>
      </c>
      <c r="Q101" s="4">
        <v>2</v>
      </c>
    </row>
    <row r="102" spans="1:107" x14ac:dyDescent="0.35">
      <c r="A102" s="4">
        <v>2000</v>
      </c>
      <c r="B102" s="10">
        <v>2</v>
      </c>
      <c r="C102" s="4" t="s">
        <v>23</v>
      </c>
      <c r="D102" s="4" t="s">
        <v>127</v>
      </c>
      <c r="E102" s="7">
        <v>1</v>
      </c>
      <c r="F102" s="4" t="s">
        <v>108</v>
      </c>
      <c r="G102" s="4" t="s">
        <v>109</v>
      </c>
      <c r="H102" s="4">
        <v>1991</v>
      </c>
      <c r="I102" s="4">
        <v>2000</v>
      </c>
      <c r="J102" s="4">
        <v>9</v>
      </c>
      <c r="K102" s="7">
        <v>77.7</v>
      </c>
      <c r="L102" s="7" t="s">
        <v>250</v>
      </c>
      <c r="M102" s="4" t="s">
        <v>114</v>
      </c>
      <c r="N102" s="4" t="s">
        <v>113</v>
      </c>
      <c r="O102" s="5">
        <v>2</v>
      </c>
      <c r="P102" s="4" t="s">
        <v>250</v>
      </c>
      <c r="Q102" s="4">
        <v>2</v>
      </c>
    </row>
    <row r="103" spans="1:107" x14ac:dyDescent="0.35">
      <c r="A103" s="4">
        <v>2000</v>
      </c>
      <c r="B103" s="10">
        <v>2</v>
      </c>
      <c r="C103" s="4" t="s">
        <v>23</v>
      </c>
      <c r="D103" s="4" t="s">
        <v>127</v>
      </c>
      <c r="E103" s="7">
        <v>1</v>
      </c>
      <c r="F103" s="4" t="s">
        <v>108</v>
      </c>
      <c r="G103" s="4" t="s">
        <v>109</v>
      </c>
      <c r="H103" s="4">
        <v>1991</v>
      </c>
      <c r="I103" s="4">
        <v>2000</v>
      </c>
      <c r="J103" s="4">
        <v>9</v>
      </c>
      <c r="K103" s="7">
        <v>33.299999999999997</v>
      </c>
      <c r="L103" s="7" t="s">
        <v>250</v>
      </c>
      <c r="M103" s="4" t="s">
        <v>114</v>
      </c>
      <c r="N103" s="4" t="s">
        <v>112</v>
      </c>
      <c r="O103" s="5">
        <v>1</v>
      </c>
      <c r="P103" s="4" t="s">
        <v>250</v>
      </c>
      <c r="Q103" s="6">
        <v>2</v>
      </c>
    </row>
    <row r="104" spans="1:107" x14ac:dyDescent="0.35">
      <c r="A104" s="4">
        <v>2012</v>
      </c>
      <c r="B104" s="10">
        <v>2</v>
      </c>
      <c r="C104" s="4" t="s">
        <v>169</v>
      </c>
      <c r="D104" s="4" t="s">
        <v>127</v>
      </c>
      <c r="E104" s="7">
        <v>1</v>
      </c>
      <c r="F104" s="4" t="s">
        <v>108</v>
      </c>
      <c r="G104" s="4" t="s">
        <v>170</v>
      </c>
      <c r="H104" s="4">
        <v>2006</v>
      </c>
      <c r="I104" s="4">
        <v>2011</v>
      </c>
      <c r="J104" s="4">
        <v>5</v>
      </c>
      <c r="K104" s="7">
        <v>0</v>
      </c>
      <c r="L104" s="7" t="s">
        <v>250</v>
      </c>
      <c r="M104" s="4" t="s">
        <v>64</v>
      </c>
      <c r="N104" s="4" t="s">
        <v>110</v>
      </c>
      <c r="O104" s="5" t="s">
        <v>110</v>
      </c>
      <c r="P104" s="4" t="s">
        <v>110</v>
      </c>
      <c r="Q104" s="6">
        <v>2</v>
      </c>
    </row>
    <row r="105" spans="1:107" x14ac:dyDescent="0.35">
      <c r="A105" s="4">
        <v>2012</v>
      </c>
      <c r="B105" s="10">
        <v>2</v>
      </c>
      <c r="C105" s="4" t="s">
        <v>169</v>
      </c>
      <c r="D105" s="4" t="s">
        <v>127</v>
      </c>
      <c r="E105" s="7">
        <v>1</v>
      </c>
      <c r="F105" s="4" t="s">
        <v>108</v>
      </c>
      <c r="G105" s="4" t="s">
        <v>170</v>
      </c>
      <c r="H105" s="4">
        <v>2011</v>
      </c>
      <c r="I105" s="4">
        <v>2013</v>
      </c>
      <c r="J105" s="4">
        <v>2</v>
      </c>
      <c r="K105" s="7">
        <v>100</v>
      </c>
      <c r="L105" s="7" t="s">
        <v>250</v>
      </c>
      <c r="M105" s="4" t="s">
        <v>64</v>
      </c>
      <c r="N105" s="4" t="s">
        <v>110</v>
      </c>
      <c r="O105" s="5" t="s">
        <v>110</v>
      </c>
      <c r="P105" s="4" t="s">
        <v>110</v>
      </c>
      <c r="Q105" s="6">
        <v>2</v>
      </c>
    </row>
    <row r="106" spans="1:107" x14ac:dyDescent="0.35">
      <c r="A106" s="4">
        <v>2021</v>
      </c>
      <c r="B106" s="10">
        <v>2</v>
      </c>
      <c r="C106" s="4" t="s">
        <v>53</v>
      </c>
      <c r="D106" s="4" t="s">
        <v>233</v>
      </c>
      <c r="E106" s="7">
        <v>1</v>
      </c>
      <c r="F106" s="4" t="s">
        <v>131</v>
      </c>
      <c r="G106" s="4" t="s">
        <v>234</v>
      </c>
      <c r="H106" s="4">
        <v>2012</v>
      </c>
      <c r="I106" s="4">
        <v>2015</v>
      </c>
      <c r="J106" s="4">
        <v>4</v>
      </c>
      <c r="K106" s="7">
        <v>83</v>
      </c>
      <c r="L106" s="7" t="s">
        <v>250</v>
      </c>
      <c r="M106" s="4" t="s">
        <v>60</v>
      </c>
      <c r="N106" s="4" t="s">
        <v>144</v>
      </c>
      <c r="O106" s="5">
        <v>1</v>
      </c>
      <c r="P106" s="4">
        <v>3</v>
      </c>
      <c r="Q106" s="6">
        <v>4</v>
      </c>
    </row>
    <row r="107" spans="1:107" s="39" customFormat="1" x14ac:dyDescent="0.35">
      <c r="A107" s="4">
        <v>2021</v>
      </c>
      <c r="B107" s="10">
        <v>2</v>
      </c>
      <c r="C107" s="4" t="s">
        <v>53</v>
      </c>
      <c r="D107" s="4" t="s">
        <v>233</v>
      </c>
      <c r="E107" s="7">
        <v>1</v>
      </c>
      <c r="F107" s="4" t="s">
        <v>131</v>
      </c>
      <c r="G107" s="4" t="s">
        <v>234</v>
      </c>
      <c r="H107" s="4">
        <v>2012</v>
      </c>
      <c r="I107" s="4">
        <v>2015</v>
      </c>
      <c r="J107" s="4">
        <v>4</v>
      </c>
      <c r="K107" s="7">
        <v>81</v>
      </c>
      <c r="L107" s="7" t="s">
        <v>250</v>
      </c>
      <c r="M107" s="4" t="s">
        <v>60</v>
      </c>
      <c r="N107" s="4" t="s">
        <v>230</v>
      </c>
      <c r="O107" s="5">
        <v>3</v>
      </c>
      <c r="P107" s="4">
        <v>1</v>
      </c>
      <c r="Q107" s="6">
        <v>4</v>
      </c>
      <c r="R107" s="4"/>
      <c r="S107" s="4"/>
      <c r="T107" s="4"/>
      <c r="U107" s="4"/>
      <c r="V107" s="4"/>
      <c r="W107" s="4"/>
      <c r="X107" s="4"/>
      <c r="Y107" s="4"/>
      <c r="Z107" s="4"/>
      <c r="AA107" s="4"/>
      <c r="AB107" s="4"/>
      <c r="AC107" s="4"/>
      <c r="AD107" s="4"/>
      <c r="AE107" s="4"/>
      <c r="AF107" s="4"/>
      <c r="AG107" s="4"/>
      <c r="AH107" s="4"/>
      <c r="AI107" s="4"/>
      <c r="AJ107" s="4"/>
      <c r="AK107" s="4"/>
      <c r="AL107" s="4"/>
      <c r="AM107" s="4"/>
      <c r="AN107" s="4"/>
      <c r="AO107" s="4"/>
      <c r="AP107" s="4"/>
      <c r="AQ107" s="4"/>
      <c r="AR107" s="4"/>
      <c r="AS107" s="4"/>
      <c r="AT107" s="4"/>
      <c r="AU107" s="4"/>
      <c r="AV107" s="4"/>
      <c r="AW107" s="4"/>
      <c r="AX107" s="4"/>
      <c r="AY107" s="4"/>
      <c r="AZ107" s="4"/>
      <c r="BA107" s="4"/>
      <c r="BB107" s="4"/>
      <c r="BC107" s="4"/>
      <c r="BD107" s="4"/>
      <c r="BE107" s="4"/>
      <c r="BF107" s="4"/>
      <c r="BG107" s="4"/>
      <c r="BH107" s="4"/>
      <c r="BI107" s="4"/>
      <c r="BJ107" s="4"/>
      <c r="BK107" s="4"/>
      <c r="BL107" s="4"/>
      <c r="BM107" s="4"/>
      <c r="BN107" s="4"/>
      <c r="BO107" s="4"/>
      <c r="BP107" s="4"/>
      <c r="BQ107" s="4"/>
      <c r="BR107" s="4"/>
      <c r="BS107" s="4"/>
      <c r="BT107" s="4"/>
      <c r="BU107" s="4"/>
      <c r="BV107" s="4"/>
      <c r="BW107" s="4"/>
      <c r="BX107" s="4"/>
      <c r="BY107" s="4"/>
      <c r="BZ107" s="4"/>
      <c r="CA107" s="4"/>
      <c r="CB107" s="4"/>
      <c r="CC107" s="4"/>
      <c r="CD107" s="4"/>
      <c r="CE107" s="4"/>
      <c r="CF107" s="4"/>
      <c r="CG107" s="4"/>
      <c r="CH107" s="4"/>
      <c r="CI107" s="4"/>
      <c r="CJ107" s="4"/>
      <c r="CK107" s="4"/>
      <c r="CL107" s="4"/>
      <c r="CM107" s="4"/>
      <c r="CN107" s="4"/>
      <c r="CO107" s="4"/>
      <c r="CP107" s="4"/>
      <c r="CQ107" s="4"/>
      <c r="CR107" s="4"/>
      <c r="CS107" s="4"/>
      <c r="CT107" s="4"/>
      <c r="CU107" s="4"/>
      <c r="CV107" s="4"/>
      <c r="CW107" s="4"/>
      <c r="CX107" s="4"/>
      <c r="CY107" s="4"/>
      <c r="CZ107" s="4"/>
      <c r="DA107" s="4"/>
      <c r="DB107" s="4"/>
      <c r="DC107" s="4"/>
    </row>
    <row r="108" spans="1:107" s="39" customFormat="1" x14ac:dyDescent="0.35">
      <c r="A108" s="4">
        <v>2021</v>
      </c>
      <c r="B108" s="10">
        <v>2</v>
      </c>
      <c r="C108" s="4" t="s">
        <v>53</v>
      </c>
      <c r="D108" s="4" t="s">
        <v>233</v>
      </c>
      <c r="E108" s="7">
        <v>1</v>
      </c>
      <c r="F108" s="4" t="s">
        <v>131</v>
      </c>
      <c r="G108" s="4" t="s">
        <v>234</v>
      </c>
      <c r="H108" s="4">
        <v>2012</v>
      </c>
      <c r="I108" s="4">
        <v>2015</v>
      </c>
      <c r="J108" s="4">
        <v>4</v>
      </c>
      <c r="K108" s="7">
        <v>63</v>
      </c>
      <c r="L108" s="7" t="s">
        <v>250</v>
      </c>
      <c r="M108" s="4" t="s">
        <v>60</v>
      </c>
      <c r="N108" s="4" t="s">
        <v>231</v>
      </c>
      <c r="O108" s="5">
        <v>4</v>
      </c>
      <c r="P108" s="4">
        <v>3</v>
      </c>
      <c r="Q108" s="6">
        <v>4</v>
      </c>
      <c r="R108" s="4"/>
      <c r="S108" s="4"/>
      <c r="T108" s="4"/>
      <c r="U108" s="4"/>
      <c r="V108" s="4"/>
      <c r="W108" s="4"/>
      <c r="X108" s="4"/>
      <c r="Y108" s="4"/>
      <c r="Z108" s="4"/>
      <c r="AA108" s="4"/>
      <c r="AB108" s="4"/>
      <c r="AC108" s="4"/>
      <c r="AD108" s="4"/>
      <c r="AE108" s="4"/>
      <c r="AF108" s="4"/>
      <c r="AG108" s="4"/>
      <c r="AH108" s="4"/>
      <c r="AI108" s="4"/>
      <c r="AJ108" s="4"/>
      <c r="AK108" s="4"/>
      <c r="AL108" s="4"/>
      <c r="AM108" s="4"/>
      <c r="AN108" s="4"/>
      <c r="AO108" s="4"/>
      <c r="AP108" s="4"/>
      <c r="AQ108" s="4"/>
      <c r="AR108" s="4"/>
      <c r="AS108" s="4"/>
      <c r="AT108" s="4"/>
      <c r="AU108" s="4"/>
      <c r="AV108" s="4"/>
      <c r="AW108" s="4"/>
      <c r="AX108" s="4"/>
      <c r="AY108" s="4"/>
      <c r="AZ108" s="4"/>
      <c r="BA108" s="4"/>
      <c r="BB108" s="4"/>
      <c r="BC108" s="4"/>
      <c r="BD108" s="4"/>
      <c r="BE108" s="4"/>
      <c r="BF108" s="4"/>
      <c r="BG108" s="4"/>
      <c r="BH108" s="4"/>
      <c r="BI108" s="4"/>
      <c r="BJ108" s="4"/>
      <c r="BK108" s="4"/>
      <c r="BL108" s="4"/>
      <c r="BM108" s="4"/>
      <c r="BN108" s="4"/>
      <c r="BO108" s="4"/>
      <c r="BP108" s="4"/>
      <c r="BQ108" s="4"/>
      <c r="BR108" s="4"/>
      <c r="BS108" s="4"/>
      <c r="BT108" s="4"/>
      <c r="BU108" s="4"/>
      <c r="BV108" s="4"/>
      <c r="BW108" s="4"/>
      <c r="BX108" s="4"/>
      <c r="BY108" s="4"/>
      <c r="BZ108" s="4"/>
      <c r="CA108" s="4"/>
      <c r="CB108" s="4"/>
      <c r="CC108" s="4"/>
      <c r="CD108" s="4"/>
      <c r="CE108" s="4"/>
      <c r="CF108" s="4"/>
      <c r="CG108" s="4"/>
      <c r="CH108" s="4"/>
      <c r="CI108" s="4"/>
      <c r="CJ108" s="4"/>
      <c r="CK108" s="4"/>
      <c r="CL108" s="4"/>
      <c r="CM108" s="4"/>
      <c r="CN108" s="4"/>
      <c r="CO108" s="4"/>
      <c r="CP108" s="4"/>
      <c r="CQ108" s="4"/>
      <c r="CR108" s="4"/>
      <c r="CS108" s="4"/>
      <c r="CT108" s="4"/>
      <c r="CU108" s="4"/>
      <c r="CV108" s="4"/>
      <c r="CW108" s="4"/>
      <c r="CX108" s="4"/>
      <c r="CY108" s="4"/>
      <c r="CZ108" s="4"/>
      <c r="DA108" s="4"/>
      <c r="DB108" s="4"/>
      <c r="DC108" s="4"/>
    </row>
    <row r="109" spans="1:107" s="39" customFormat="1" x14ac:dyDescent="0.35">
      <c r="A109" s="39">
        <v>1966</v>
      </c>
      <c r="B109" s="40">
        <v>2</v>
      </c>
      <c r="C109" s="39" t="s">
        <v>15</v>
      </c>
      <c r="D109" s="39" t="s">
        <v>67</v>
      </c>
      <c r="E109" s="41">
        <v>1</v>
      </c>
      <c r="F109" s="39" t="s">
        <v>1</v>
      </c>
      <c r="G109" s="39" t="s">
        <v>70</v>
      </c>
      <c r="H109" s="39">
        <v>1957</v>
      </c>
      <c r="I109" s="39">
        <v>1966</v>
      </c>
      <c r="J109" s="39">
        <v>10</v>
      </c>
      <c r="K109" s="41">
        <v>70</v>
      </c>
      <c r="L109" s="41">
        <v>40.799999999999997</v>
      </c>
      <c r="M109" s="39" t="s">
        <v>60</v>
      </c>
      <c r="N109" s="50" t="s">
        <v>258</v>
      </c>
      <c r="O109" s="42">
        <v>1</v>
      </c>
      <c r="P109" s="39" t="s">
        <v>250</v>
      </c>
      <c r="Q109" s="43">
        <v>2</v>
      </c>
      <c r="R109" s="4"/>
      <c r="S109" s="4"/>
      <c r="T109" s="4"/>
      <c r="U109" s="4"/>
      <c r="V109" s="4"/>
      <c r="W109" s="4"/>
      <c r="X109" s="4"/>
      <c r="Y109" s="4"/>
      <c r="Z109" s="4"/>
      <c r="AA109" s="4"/>
      <c r="AB109" s="4"/>
      <c r="AC109" s="4"/>
      <c r="AD109" s="4"/>
      <c r="AE109" s="4"/>
      <c r="AF109" s="4"/>
      <c r="AG109" s="4"/>
      <c r="AH109" s="4"/>
      <c r="AI109" s="4"/>
      <c r="AJ109" s="4"/>
      <c r="AK109" s="4"/>
      <c r="AL109" s="4"/>
      <c r="AM109" s="4"/>
      <c r="AN109" s="4"/>
      <c r="AO109" s="4"/>
      <c r="AP109" s="4"/>
      <c r="AQ109" s="4"/>
      <c r="AR109" s="4"/>
      <c r="AS109" s="4"/>
      <c r="AT109" s="4"/>
      <c r="AU109" s="4"/>
      <c r="AV109" s="4"/>
      <c r="AW109" s="4"/>
      <c r="AX109" s="4"/>
      <c r="AY109" s="4"/>
      <c r="AZ109" s="4"/>
      <c r="BA109" s="4"/>
      <c r="BB109" s="4"/>
      <c r="BC109" s="4"/>
      <c r="BD109" s="4"/>
      <c r="BE109" s="4"/>
      <c r="BF109" s="4"/>
      <c r="BG109" s="4"/>
      <c r="BH109" s="4"/>
      <c r="BI109" s="4"/>
      <c r="BJ109" s="4"/>
      <c r="BK109" s="4"/>
      <c r="BL109" s="4"/>
      <c r="BM109" s="4"/>
      <c r="BN109" s="4"/>
      <c r="BO109" s="4"/>
      <c r="BP109" s="4"/>
      <c r="BQ109" s="4"/>
      <c r="BR109" s="4"/>
      <c r="BS109" s="4"/>
      <c r="BT109" s="4"/>
      <c r="BU109" s="4"/>
      <c r="BV109" s="4"/>
      <c r="BW109" s="4"/>
      <c r="BX109" s="4"/>
      <c r="BY109" s="4"/>
      <c r="BZ109" s="4"/>
      <c r="CA109" s="4"/>
      <c r="CB109" s="4"/>
      <c r="CC109" s="4"/>
      <c r="CD109" s="4"/>
      <c r="CE109" s="4"/>
      <c r="CF109" s="4"/>
      <c r="CG109" s="4"/>
      <c r="CH109" s="4"/>
      <c r="CI109" s="4"/>
      <c r="CJ109" s="4"/>
      <c r="CK109" s="4"/>
      <c r="CL109" s="4"/>
      <c r="CM109" s="4"/>
      <c r="CN109" s="4"/>
      <c r="CO109" s="4"/>
      <c r="CP109" s="4"/>
      <c r="CQ109" s="4"/>
      <c r="CR109" s="4"/>
      <c r="CS109" s="4"/>
      <c r="CT109" s="4"/>
      <c r="CU109" s="4"/>
      <c r="CV109" s="4"/>
      <c r="CW109" s="4"/>
      <c r="CX109" s="4"/>
      <c r="CY109" s="4"/>
      <c r="CZ109" s="4"/>
      <c r="DA109" s="4"/>
      <c r="DB109" s="4"/>
      <c r="DC109" s="4"/>
    </row>
    <row r="110" spans="1:107" s="39" customFormat="1" x14ac:dyDescent="0.35">
      <c r="A110" s="39">
        <v>1966</v>
      </c>
      <c r="B110" s="40">
        <v>2</v>
      </c>
      <c r="C110" s="39" t="s">
        <v>15</v>
      </c>
      <c r="D110" s="39" t="s">
        <v>67</v>
      </c>
      <c r="E110" s="41">
        <v>1</v>
      </c>
      <c r="F110" s="39" t="s">
        <v>1</v>
      </c>
      <c r="G110" s="39" t="s">
        <v>70</v>
      </c>
      <c r="H110" s="39">
        <v>1957</v>
      </c>
      <c r="I110" s="39">
        <v>1966</v>
      </c>
      <c r="J110" s="39">
        <v>10</v>
      </c>
      <c r="K110" s="41">
        <v>30</v>
      </c>
      <c r="L110" s="41">
        <v>50.8</v>
      </c>
      <c r="M110" s="39" t="s">
        <v>60</v>
      </c>
      <c r="N110" s="50" t="s">
        <v>68</v>
      </c>
      <c r="O110" s="42">
        <v>4</v>
      </c>
      <c r="P110" s="39" t="s">
        <v>250</v>
      </c>
      <c r="Q110" s="43">
        <v>2</v>
      </c>
      <c r="R110" s="4"/>
      <c r="S110" s="4"/>
      <c r="T110" s="4"/>
      <c r="U110" s="4"/>
      <c r="V110" s="4"/>
      <c r="W110" s="4"/>
      <c r="X110" s="4"/>
      <c r="Y110" s="4"/>
      <c r="Z110" s="4"/>
      <c r="AA110" s="4"/>
      <c r="AB110" s="4"/>
      <c r="AC110" s="4"/>
      <c r="AD110" s="4"/>
      <c r="AE110" s="4"/>
      <c r="AF110" s="4"/>
      <c r="AG110" s="4"/>
      <c r="AH110" s="4"/>
      <c r="AI110" s="4"/>
      <c r="AJ110" s="4"/>
      <c r="AK110" s="4"/>
      <c r="AL110" s="4"/>
      <c r="AM110" s="4"/>
      <c r="AN110" s="4"/>
      <c r="AO110" s="4"/>
      <c r="AP110" s="4"/>
      <c r="AQ110" s="4"/>
      <c r="AR110" s="4"/>
      <c r="AS110" s="4"/>
      <c r="AT110" s="4"/>
      <c r="AU110" s="4"/>
      <c r="AV110" s="4"/>
      <c r="AW110" s="4"/>
      <c r="AX110" s="4"/>
      <c r="AY110" s="4"/>
      <c r="AZ110" s="4"/>
      <c r="BA110" s="4"/>
      <c r="BB110" s="4"/>
      <c r="BC110" s="4"/>
      <c r="BD110" s="4"/>
      <c r="BE110" s="4"/>
      <c r="BF110" s="4"/>
      <c r="BG110" s="4"/>
      <c r="BH110" s="4"/>
      <c r="BI110" s="4"/>
      <c r="BJ110" s="4"/>
      <c r="BK110" s="4"/>
      <c r="BL110" s="4"/>
      <c r="BM110" s="4"/>
      <c r="BN110" s="4"/>
      <c r="BO110" s="4"/>
      <c r="BP110" s="4"/>
      <c r="BQ110" s="4"/>
      <c r="BR110" s="4"/>
      <c r="BS110" s="4"/>
      <c r="BT110" s="4"/>
      <c r="BU110" s="4"/>
      <c r="BV110" s="4"/>
      <c r="BW110" s="4"/>
      <c r="BX110" s="4"/>
      <c r="BY110" s="4"/>
      <c r="BZ110" s="4"/>
      <c r="CA110" s="4"/>
      <c r="CB110" s="4"/>
      <c r="CC110" s="4"/>
      <c r="CD110" s="4"/>
      <c r="CE110" s="4"/>
      <c r="CF110" s="4"/>
      <c r="CG110" s="4"/>
      <c r="CH110" s="4"/>
      <c r="CI110" s="4"/>
      <c r="CJ110" s="4"/>
      <c r="CK110" s="4"/>
      <c r="CL110" s="4"/>
      <c r="CM110" s="4"/>
      <c r="CN110" s="4"/>
      <c r="CO110" s="4"/>
      <c r="CP110" s="4"/>
      <c r="CQ110" s="4"/>
      <c r="CR110" s="4"/>
      <c r="CS110" s="4"/>
      <c r="CT110" s="4"/>
      <c r="CU110" s="4"/>
      <c r="CV110" s="4"/>
      <c r="CW110" s="4"/>
      <c r="CX110" s="4"/>
      <c r="CY110" s="4"/>
      <c r="CZ110" s="4"/>
      <c r="DA110" s="4"/>
      <c r="DB110" s="4"/>
      <c r="DC110" s="4"/>
    </row>
    <row r="111" spans="1:107" x14ac:dyDescent="0.35">
      <c r="A111" s="39">
        <v>2003</v>
      </c>
      <c r="B111" s="40">
        <v>2</v>
      </c>
      <c r="C111" s="39" t="s">
        <v>28</v>
      </c>
      <c r="D111" s="39" t="s">
        <v>67</v>
      </c>
      <c r="E111" s="41">
        <v>1</v>
      </c>
      <c r="F111" s="39" t="s">
        <v>235</v>
      </c>
      <c r="G111" s="39" t="s">
        <v>235</v>
      </c>
      <c r="H111" s="39">
        <v>1993</v>
      </c>
      <c r="I111" s="39">
        <v>1998</v>
      </c>
      <c r="J111" s="39">
        <v>6</v>
      </c>
      <c r="K111" s="41">
        <v>12.5</v>
      </c>
      <c r="L111" s="41">
        <v>19.260000000000002</v>
      </c>
      <c r="M111" s="39" t="s">
        <v>60</v>
      </c>
      <c r="N111" s="39" t="s">
        <v>141</v>
      </c>
      <c r="O111" s="42">
        <v>1</v>
      </c>
      <c r="P111" s="39">
        <v>2</v>
      </c>
      <c r="Q111" s="43">
        <v>2</v>
      </c>
    </row>
    <row r="112" spans="1:107" s="44" customFormat="1" x14ac:dyDescent="0.35">
      <c r="A112" s="39">
        <v>2012</v>
      </c>
      <c r="B112" s="40">
        <v>2</v>
      </c>
      <c r="C112" s="39" t="s">
        <v>169</v>
      </c>
      <c r="D112" s="39" t="s">
        <v>67</v>
      </c>
      <c r="E112" s="41">
        <v>1</v>
      </c>
      <c r="F112" s="39" t="s">
        <v>108</v>
      </c>
      <c r="G112" s="39" t="s">
        <v>170</v>
      </c>
      <c r="H112" s="39">
        <v>2006</v>
      </c>
      <c r="I112" s="39">
        <v>2011</v>
      </c>
      <c r="J112" s="39">
        <v>5</v>
      </c>
      <c r="K112" s="41">
        <v>0</v>
      </c>
      <c r="L112" s="41" t="s">
        <v>250</v>
      </c>
      <c r="M112" s="39" t="s">
        <v>64</v>
      </c>
      <c r="N112" s="39" t="s">
        <v>110</v>
      </c>
      <c r="O112" s="42" t="s">
        <v>110</v>
      </c>
      <c r="P112" s="39" t="s">
        <v>110</v>
      </c>
      <c r="Q112" s="43">
        <v>2</v>
      </c>
      <c r="R112" s="4"/>
      <c r="S112" s="4"/>
      <c r="T112" s="4"/>
      <c r="U112" s="4"/>
      <c r="V112" s="4"/>
      <c r="W112" s="4"/>
      <c r="X112" s="4"/>
      <c r="Y112" s="4"/>
      <c r="Z112" s="4"/>
      <c r="AA112" s="4"/>
      <c r="AB112" s="4"/>
      <c r="AC112" s="4"/>
      <c r="AD112" s="4"/>
      <c r="AE112" s="4"/>
      <c r="AF112" s="4"/>
      <c r="AG112" s="4"/>
      <c r="AH112" s="4"/>
      <c r="AI112" s="4"/>
      <c r="AJ112" s="4"/>
      <c r="AK112" s="4"/>
      <c r="AL112" s="4"/>
      <c r="AM112" s="4"/>
      <c r="AN112" s="4"/>
      <c r="AO112" s="4"/>
      <c r="AP112" s="4"/>
      <c r="AQ112" s="4"/>
      <c r="AR112" s="4"/>
      <c r="AS112" s="4"/>
      <c r="AT112" s="4"/>
      <c r="AU112" s="4"/>
      <c r="AV112" s="4"/>
      <c r="AW112" s="4"/>
      <c r="AX112" s="4"/>
      <c r="AY112" s="4"/>
      <c r="AZ112" s="4"/>
      <c r="BA112" s="4"/>
      <c r="BB112" s="4"/>
      <c r="BC112" s="4"/>
      <c r="BD112" s="4"/>
      <c r="BE112" s="4"/>
      <c r="BF112" s="4"/>
      <c r="BG112" s="4"/>
      <c r="BH112" s="4"/>
      <c r="BI112" s="4"/>
      <c r="BJ112" s="4"/>
      <c r="BK112" s="4"/>
      <c r="BL112" s="4"/>
      <c r="BM112" s="4"/>
      <c r="BN112" s="4"/>
      <c r="BO112" s="4"/>
      <c r="BP112" s="4"/>
      <c r="BQ112" s="4"/>
      <c r="BR112" s="4"/>
      <c r="BS112" s="4"/>
      <c r="BT112" s="4"/>
      <c r="BU112" s="4"/>
      <c r="BV112" s="4"/>
      <c r="BW112" s="4"/>
      <c r="BX112" s="4"/>
      <c r="BY112" s="4"/>
      <c r="BZ112" s="4"/>
      <c r="CA112" s="4"/>
      <c r="CB112" s="4"/>
      <c r="CC112" s="4"/>
      <c r="CD112" s="4"/>
      <c r="CE112" s="4"/>
      <c r="CF112" s="4"/>
      <c r="CG112" s="4"/>
      <c r="CH112" s="4"/>
      <c r="CI112" s="4"/>
      <c r="CJ112" s="4"/>
      <c r="CK112" s="4"/>
      <c r="CL112" s="4"/>
      <c r="CM112" s="4"/>
      <c r="CN112" s="4"/>
      <c r="CO112" s="4"/>
      <c r="CP112" s="4"/>
      <c r="CQ112" s="4"/>
      <c r="CR112" s="4"/>
      <c r="CS112" s="4"/>
      <c r="CT112" s="4"/>
      <c r="CU112" s="4"/>
      <c r="CV112" s="4"/>
      <c r="CW112" s="4"/>
      <c r="CX112" s="4"/>
      <c r="CY112" s="4"/>
      <c r="CZ112" s="4"/>
      <c r="DA112" s="4"/>
      <c r="DB112" s="4"/>
      <c r="DC112" s="4"/>
    </row>
    <row r="113" spans="1:107" s="44" customFormat="1" x14ac:dyDescent="0.35">
      <c r="A113" s="39">
        <v>2019</v>
      </c>
      <c r="B113" s="40">
        <v>2</v>
      </c>
      <c r="C113" s="39" t="s">
        <v>50</v>
      </c>
      <c r="D113" s="39" t="s">
        <v>67</v>
      </c>
      <c r="E113" s="41">
        <v>2</v>
      </c>
      <c r="F113" s="39" t="s">
        <v>220</v>
      </c>
      <c r="G113" s="39" t="s">
        <v>221</v>
      </c>
      <c r="H113" s="39">
        <v>2007</v>
      </c>
      <c r="I113" s="39">
        <v>2016</v>
      </c>
      <c r="J113" s="39">
        <v>7</v>
      </c>
      <c r="K113" s="41">
        <v>68.38</v>
      </c>
      <c r="L113" s="41" t="s">
        <v>250</v>
      </c>
      <c r="M113" s="39" t="s">
        <v>60</v>
      </c>
      <c r="N113" s="39" t="s">
        <v>110</v>
      </c>
      <c r="O113" s="42">
        <v>3</v>
      </c>
      <c r="P113" s="39" t="s">
        <v>250</v>
      </c>
      <c r="Q113" s="43">
        <v>4</v>
      </c>
      <c r="R113" s="4"/>
      <c r="S113" s="4"/>
      <c r="T113" s="4"/>
      <c r="U113" s="4"/>
      <c r="V113" s="4"/>
      <c r="W113" s="4"/>
      <c r="X113" s="4"/>
      <c r="Y113" s="4"/>
      <c r="Z113" s="4"/>
      <c r="AA113" s="4"/>
      <c r="AB113" s="4"/>
      <c r="AC113" s="4"/>
      <c r="AD113" s="4"/>
      <c r="AE113" s="4"/>
      <c r="AF113" s="4"/>
      <c r="AG113" s="4"/>
      <c r="AH113" s="4"/>
      <c r="AI113" s="4"/>
      <c r="AJ113" s="4"/>
      <c r="AK113" s="4"/>
      <c r="AL113" s="4"/>
      <c r="AM113" s="4"/>
      <c r="AN113" s="4"/>
      <c r="AO113" s="4"/>
      <c r="AP113" s="4"/>
      <c r="AQ113" s="4"/>
      <c r="AR113" s="4"/>
      <c r="AS113" s="4"/>
      <c r="AT113" s="4"/>
      <c r="AU113" s="4"/>
      <c r="AV113" s="4"/>
      <c r="AW113" s="4"/>
      <c r="AX113" s="4"/>
      <c r="AY113" s="4"/>
      <c r="AZ113" s="4"/>
      <c r="BA113" s="4"/>
      <c r="BB113" s="4"/>
      <c r="BC113" s="4"/>
      <c r="BD113" s="4"/>
      <c r="BE113" s="4"/>
      <c r="BF113" s="4"/>
      <c r="BG113" s="4"/>
      <c r="BH113" s="4"/>
      <c r="BI113" s="4"/>
      <c r="BJ113" s="4"/>
      <c r="BK113" s="4"/>
      <c r="BL113" s="4"/>
      <c r="BM113" s="4"/>
      <c r="BN113" s="4"/>
      <c r="BO113" s="4"/>
      <c r="BP113" s="4"/>
      <c r="BQ113" s="4"/>
      <c r="BR113" s="4"/>
      <c r="BS113" s="4"/>
      <c r="BT113" s="4"/>
      <c r="BU113" s="4"/>
      <c r="BV113" s="4"/>
      <c r="BW113" s="4"/>
      <c r="BX113" s="4"/>
      <c r="BY113" s="4"/>
      <c r="BZ113" s="4"/>
      <c r="CA113" s="4"/>
      <c r="CB113" s="4"/>
      <c r="CC113" s="4"/>
      <c r="CD113" s="4"/>
      <c r="CE113" s="4"/>
      <c r="CF113" s="4"/>
      <c r="CG113" s="4"/>
      <c r="CH113" s="4"/>
      <c r="CI113" s="4"/>
      <c r="CJ113" s="4"/>
      <c r="CK113" s="4"/>
      <c r="CL113" s="4"/>
      <c r="CM113" s="4"/>
      <c r="CN113" s="4"/>
      <c r="CO113" s="4"/>
      <c r="CP113" s="4"/>
      <c r="CQ113" s="4"/>
      <c r="CR113" s="4"/>
      <c r="CS113" s="4"/>
      <c r="CT113" s="4"/>
      <c r="CU113" s="4"/>
      <c r="CV113" s="4"/>
      <c r="CW113" s="4"/>
      <c r="CX113" s="4"/>
      <c r="CY113" s="4"/>
      <c r="CZ113" s="4"/>
      <c r="DA113" s="4"/>
      <c r="DB113" s="4"/>
      <c r="DC113" s="4"/>
    </row>
    <row r="114" spans="1:107" s="44" customFormat="1" x14ac:dyDescent="0.35">
      <c r="A114" s="44">
        <v>2001</v>
      </c>
      <c r="B114" s="45">
        <v>2</v>
      </c>
      <c r="C114" s="44" t="s">
        <v>25</v>
      </c>
      <c r="D114" s="44" t="s">
        <v>119</v>
      </c>
      <c r="E114" s="46">
        <v>2</v>
      </c>
      <c r="F114" s="44" t="s">
        <v>120</v>
      </c>
      <c r="G114" s="44" t="s">
        <v>121</v>
      </c>
      <c r="H114" s="44">
        <v>1996</v>
      </c>
      <c r="I114" s="44">
        <v>2000</v>
      </c>
      <c r="J114" s="44">
        <v>2</v>
      </c>
      <c r="K114" s="46">
        <v>64.14</v>
      </c>
      <c r="L114" s="46">
        <v>44.44</v>
      </c>
      <c r="M114" s="44" t="s">
        <v>60</v>
      </c>
      <c r="N114" s="44" t="s">
        <v>122</v>
      </c>
      <c r="O114" s="47">
        <v>3</v>
      </c>
      <c r="P114" s="44" t="s">
        <v>250</v>
      </c>
      <c r="Q114" s="48">
        <v>3</v>
      </c>
      <c r="R114" s="4"/>
      <c r="S114" s="4"/>
      <c r="T114" s="4"/>
      <c r="U114" s="4"/>
      <c r="V114" s="4"/>
      <c r="W114" s="4"/>
      <c r="X114" s="4"/>
      <c r="Y114" s="4"/>
      <c r="Z114" s="4"/>
      <c r="AA114" s="4"/>
      <c r="AB114" s="4"/>
      <c r="AC114" s="4"/>
      <c r="AD114" s="4"/>
      <c r="AE114" s="4"/>
      <c r="AF114" s="4"/>
      <c r="AG114" s="4"/>
      <c r="AH114" s="4"/>
      <c r="AI114" s="4"/>
      <c r="AJ114" s="4"/>
      <c r="AK114" s="4"/>
      <c r="AL114" s="4"/>
      <c r="AM114" s="4"/>
      <c r="AN114" s="4"/>
      <c r="AO114" s="4"/>
      <c r="AP114" s="4"/>
      <c r="AQ114" s="4"/>
      <c r="AR114" s="4"/>
      <c r="AS114" s="4"/>
      <c r="AT114" s="4"/>
      <c r="AU114" s="4"/>
      <c r="AV114" s="4"/>
      <c r="AW114" s="4"/>
      <c r="AX114" s="4"/>
      <c r="AY114" s="4"/>
      <c r="AZ114" s="4"/>
      <c r="BA114" s="4"/>
      <c r="BB114" s="4"/>
      <c r="BC114" s="4"/>
      <c r="BD114" s="4"/>
      <c r="BE114" s="4"/>
      <c r="BF114" s="4"/>
      <c r="BG114" s="4"/>
      <c r="BH114" s="4"/>
      <c r="BI114" s="4"/>
      <c r="BJ114" s="4"/>
      <c r="BK114" s="4"/>
      <c r="BL114" s="4"/>
      <c r="BM114" s="4"/>
      <c r="BN114" s="4"/>
      <c r="BO114" s="4"/>
      <c r="BP114" s="4"/>
      <c r="BQ114" s="4"/>
      <c r="BR114" s="4"/>
      <c r="BS114" s="4"/>
      <c r="BT114" s="4"/>
      <c r="BU114" s="4"/>
      <c r="BV114" s="4"/>
      <c r="BW114" s="4"/>
      <c r="BX114" s="4"/>
      <c r="BY114" s="4"/>
      <c r="BZ114" s="4"/>
      <c r="CA114" s="4"/>
      <c r="CB114" s="4"/>
      <c r="CC114" s="4"/>
      <c r="CD114" s="4"/>
      <c r="CE114" s="4"/>
      <c r="CF114" s="4"/>
      <c r="CG114" s="4"/>
      <c r="CH114" s="4"/>
      <c r="CI114" s="4"/>
      <c r="CJ114" s="4"/>
      <c r="CK114" s="4"/>
      <c r="CL114" s="4"/>
      <c r="CM114" s="4"/>
      <c r="CN114" s="4"/>
      <c r="CO114" s="4"/>
      <c r="CP114" s="4"/>
      <c r="CQ114" s="4"/>
      <c r="CR114" s="4"/>
      <c r="CS114" s="4"/>
      <c r="CT114" s="4"/>
      <c r="CU114" s="4"/>
      <c r="CV114" s="4"/>
      <c r="CW114" s="4"/>
      <c r="CX114" s="4"/>
      <c r="CY114" s="4"/>
      <c r="CZ114" s="4"/>
      <c r="DA114" s="4"/>
      <c r="DB114" s="4"/>
      <c r="DC114" s="4"/>
    </row>
    <row r="115" spans="1:107" s="44" customFormat="1" x14ac:dyDescent="0.35">
      <c r="A115" s="44">
        <v>2001</v>
      </c>
      <c r="B115" s="45">
        <v>2</v>
      </c>
      <c r="C115" s="44" t="s">
        <v>25</v>
      </c>
      <c r="D115" s="44" t="s">
        <v>119</v>
      </c>
      <c r="E115" s="46">
        <v>1</v>
      </c>
      <c r="F115" s="44" t="s">
        <v>120</v>
      </c>
      <c r="G115" s="44" t="s">
        <v>121</v>
      </c>
      <c r="H115" s="44">
        <v>1996</v>
      </c>
      <c r="I115" s="44">
        <v>2000</v>
      </c>
      <c r="J115" s="44">
        <v>3</v>
      </c>
      <c r="K115" s="46">
        <v>87.66</v>
      </c>
      <c r="L115" s="46">
        <v>51.21</v>
      </c>
      <c r="M115" s="44" t="s">
        <v>60</v>
      </c>
      <c r="N115" s="44" t="s">
        <v>122</v>
      </c>
      <c r="O115" s="47">
        <v>3</v>
      </c>
      <c r="P115" s="44" t="s">
        <v>250</v>
      </c>
      <c r="Q115" s="48">
        <v>2</v>
      </c>
      <c r="R115" s="4"/>
      <c r="S115" s="4"/>
      <c r="T115" s="4"/>
      <c r="U115" s="4"/>
      <c r="V115" s="4"/>
      <c r="W115" s="4"/>
      <c r="X115" s="4"/>
      <c r="Y115" s="4"/>
      <c r="Z115" s="4"/>
      <c r="AA115" s="4"/>
      <c r="AB115" s="4"/>
      <c r="AC115" s="4"/>
      <c r="AD115" s="4"/>
      <c r="AE115" s="4"/>
      <c r="AF115" s="4"/>
      <c r="AG115" s="4"/>
      <c r="AH115" s="4"/>
      <c r="AI115" s="4"/>
      <c r="AJ115" s="4"/>
      <c r="AK115" s="4"/>
      <c r="AL115" s="4"/>
      <c r="AM115" s="4"/>
      <c r="AN115" s="4"/>
      <c r="AO115" s="4"/>
      <c r="AP115" s="4"/>
      <c r="AQ115" s="4"/>
      <c r="AR115" s="4"/>
      <c r="AS115" s="4"/>
      <c r="AT115" s="4"/>
      <c r="AU115" s="4"/>
      <c r="AV115" s="4"/>
      <c r="AW115" s="4"/>
      <c r="AX115" s="4"/>
      <c r="AY115" s="4"/>
      <c r="AZ115" s="4"/>
      <c r="BA115" s="4"/>
      <c r="BB115" s="4"/>
      <c r="BC115" s="4"/>
      <c r="BD115" s="4"/>
      <c r="BE115" s="4"/>
      <c r="BF115" s="4"/>
      <c r="BG115" s="4"/>
      <c r="BH115" s="4"/>
      <c r="BI115" s="4"/>
      <c r="BJ115" s="4"/>
      <c r="BK115" s="4"/>
      <c r="BL115" s="4"/>
      <c r="BM115" s="4"/>
      <c r="BN115" s="4"/>
      <c r="BO115" s="4"/>
      <c r="BP115" s="4"/>
      <c r="BQ115" s="4"/>
      <c r="BR115" s="4"/>
      <c r="BS115" s="4"/>
      <c r="BT115" s="4"/>
      <c r="BU115" s="4"/>
      <c r="BV115" s="4"/>
      <c r="BW115" s="4"/>
      <c r="BX115" s="4"/>
      <c r="BY115" s="4"/>
      <c r="BZ115" s="4"/>
      <c r="CA115" s="4"/>
      <c r="CB115" s="4"/>
      <c r="CC115" s="4"/>
      <c r="CD115" s="4"/>
      <c r="CE115" s="4"/>
      <c r="CF115" s="4"/>
      <c r="CG115" s="4"/>
      <c r="CH115" s="4"/>
      <c r="CI115" s="4"/>
      <c r="CJ115" s="4"/>
      <c r="CK115" s="4"/>
      <c r="CL115" s="4"/>
      <c r="CM115" s="4"/>
      <c r="CN115" s="4"/>
      <c r="CO115" s="4"/>
      <c r="CP115" s="4"/>
      <c r="CQ115" s="4"/>
      <c r="CR115" s="4"/>
      <c r="CS115" s="4"/>
      <c r="CT115" s="4"/>
      <c r="CU115" s="4"/>
      <c r="CV115" s="4"/>
      <c r="CW115" s="4"/>
      <c r="CX115" s="4"/>
      <c r="CY115" s="4"/>
      <c r="CZ115" s="4"/>
      <c r="DA115" s="4"/>
      <c r="DB115" s="4"/>
      <c r="DC115" s="4"/>
    </row>
    <row r="116" spans="1:107" s="44" customFormat="1" x14ac:dyDescent="0.35">
      <c r="A116" s="44">
        <v>2003</v>
      </c>
      <c r="B116" s="45">
        <v>2</v>
      </c>
      <c r="C116" s="44" t="s">
        <v>89</v>
      </c>
      <c r="D116" s="44" t="s">
        <v>119</v>
      </c>
      <c r="E116" s="46">
        <v>2</v>
      </c>
      <c r="F116" s="44" t="s">
        <v>133</v>
      </c>
      <c r="G116" s="44" t="s">
        <v>134</v>
      </c>
      <c r="H116" s="44">
        <v>2001</v>
      </c>
      <c r="I116" s="44">
        <v>2002</v>
      </c>
      <c r="J116" s="44">
        <v>1</v>
      </c>
      <c r="K116" s="46">
        <f>100-(0.042/0.361*100)</f>
        <v>88.365650969529085</v>
      </c>
      <c r="L116" s="46">
        <f>((6-4)/6)*100</f>
        <v>33.333333333333329</v>
      </c>
      <c r="M116" s="44" t="s">
        <v>60</v>
      </c>
      <c r="N116" s="44" t="s">
        <v>135</v>
      </c>
      <c r="O116" s="47">
        <v>2</v>
      </c>
      <c r="P116" s="44">
        <v>3</v>
      </c>
      <c r="Q116" s="48">
        <v>3</v>
      </c>
      <c r="R116" s="4"/>
      <c r="S116" s="4"/>
      <c r="T116" s="4"/>
      <c r="U116" s="4"/>
      <c r="V116" s="4"/>
      <c r="W116" s="4"/>
      <c r="X116" s="4"/>
      <c r="Y116" s="4"/>
      <c r="Z116" s="4"/>
      <c r="AA116" s="4"/>
      <c r="AB116" s="4"/>
      <c r="AC116" s="4"/>
      <c r="AD116" s="4"/>
      <c r="AE116" s="4"/>
      <c r="AF116" s="4"/>
      <c r="AG116" s="4"/>
      <c r="AH116" s="4"/>
      <c r="AI116" s="4"/>
      <c r="AJ116" s="4"/>
      <c r="AK116" s="4"/>
      <c r="AL116" s="4"/>
      <c r="AM116" s="4"/>
      <c r="AN116" s="4"/>
      <c r="AO116" s="4"/>
      <c r="AP116" s="4"/>
      <c r="AQ116" s="4"/>
      <c r="AR116" s="4"/>
      <c r="AS116" s="4"/>
      <c r="AT116" s="4"/>
      <c r="AU116" s="4"/>
      <c r="AV116" s="4"/>
      <c r="AW116" s="4"/>
      <c r="AX116" s="4"/>
      <c r="AY116" s="4"/>
      <c r="AZ116" s="4"/>
      <c r="BA116" s="4"/>
      <c r="BB116" s="4"/>
      <c r="BC116" s="4"/>
      <c r="BD116" s="4"/>
      <c r="BE116" s="4"/>
      <c r="BF116" s="4"/>
      <c r="BG116" s="4"/>
      <c r="BH116" s="4"/>
      <c r="BI116" s="4"/>
      <c r="BJ116" s="4"/>
      <c r="BK116" s="4"/>
      <c r="BL116" s="4"/>
      <c r="BM116" s="4"/>
      <c r="BN116" s="4"/>
      <c r="BO116" s="4"/>
      <c r="BP116" s="4"/>
      <c r="BQ116" s="4"/>
      <c r="BR116" s="4"/>
      <c r="BS116" s="4"/>
      <c r="BT116" s="4"/>
      <c r="BU116" s="4"/>
      <c r="BV116" s="4"/>
      <c r="BW116" s="4"/>
      <c r="BX116" s="4"/>
      <c r="BY116" s="4"/>
      <c r="BZ116" s="4"/>
      <c r="CA116" s="4"/>
      <c r="CB116" s="4"/>
      <c r="CC116" s="4"/>
      <c r="CD116" s="4"/>
      <c r="CE116" s="4"/>
      <c r="CF116" s="4"/>
      <c r="CG116" s="4"/>
      <c r="CH116" s="4"/>
      <c r="CI116" s="4"/>
      <c r="CJ116" s="4"/>
      <c r="CK116" s="4"/>
      <c r="CL116" s="4"/>
      <c r="CM116" s="4"/>
      <c r="CN116" s="4"/>
      <c r="CO116" s="4"/>
      <c r="CP116" s="4"/>
      <c r="CQ116" s="4"/>
      <c r="CR116" s="4"/>
      <c r="CS116" s="4"/>
      <c r="CT116" s="4"/>
      <c r="CU116" s="4"/>
      <c r="CV116" s="4"/>
      <c r="CW116" s="4"/>
      <c r="CX116" s="4"/>
      <c r="CY116" s="4"/>
      <c r="CZ116" s="4"/>
      <c r="DA116" s="4"/>
      <c r="DB116" s="4"/>
      <c r="DC116" s="4"/>
    </row>
    <row r="117" spans="1:107" s="44" customFormat="1" x14ac:dyDescent="0.35">
      <c r="A117" s="44">
        <v>2003</v>
      </c>
      <c r="B117" s="45">
        <v>2</v>
      </c>
      <c r="C117" s="44" t="s">
        <v>89</v>
      </c>
      <c r="D117" s="44" t="s">
        <v>119</v>
      </c>
      <c r="E117" s="46">
        <v>2</v>
      </c>
      <c r="F117" s="44" t="s">
        <v>133</v>
      </c>
      <c r="G117" s="44" t="s">
        <v>134</v>
      </c>
      <c r="H117" s="44">
        <v>2001</v>
      </c>
      <c r="I117" s="44">
        <v>2002</v>
      </c>
      <c r="J117" s="44">
        <v>1</v>
      </c>
      <c r="K117" s="46">
        <f>100-(0.003/0.093*100)</f>
        <v>96.774193548387103</v>
      </c>
      <c r="L117" s="46">
        <f>((6-4)/6)*100</f>
        <v>33.333333333333329</v>
      </c>
      <c r="M117" s="44" t="s">
        <v>60</v>
      </c>
      <c r="N117" s="44" t="s">
        <v>136</v>
      </c>
      <c r="O117" s="47">
        <v>3</v>
      </c>
      <c r="P117" s="44" t="s">
        <v>250</v>
      </c>
      <c r="Q117" s="48">
        <v>3</v>
      </c>
      <c r="R117" s="4"/>
      <c r="S117" s="4"/>
      <c r="T117" s="4"/>
      <c r="U117" s="4"/>
      <c r="V117" s="4"/>
      <c r="W117" s="4"/>
      <c r="X117" s="4"/>
      <c r="Y117" s="4"/>
      <c r="Z117" s="4"/>
      <c r="AA117" s="4"/>
      <c r="AB117" s="4"/>
      <c r="AC117" s="4"/>
      <c r="AD117" s="4"/>
      <c r="AE117" s="4"/>
      <c r="AF117" s="4"/>
      <c r="AG117" s="4"/>
      <c r="AH117" s="4"/>
      <c r="AI117" s="4"/>
      <c r="AJ117" s="4"/>
      <c r="AK117" s="4"/>
      <c r="AL117" s="4"/>
      <c r="AM117" s="4"/>
      <c r="AN117" s="4"/>
      <c r="AO117" s="4"/>
      <c r="AP117" s="4"/>
      <c r="AQ117" s="4"/>
      <c r="AR117" s="4"/>
      <c r="AS117" s="4"/>
      <c r="AT117" s="4"/>
      <c r="AU117" s="4"/>
      <c r="AV117" s="4"/>
      <c r="AW117" s="4"/>
      <c r="AX117" s="4"/>
      <c r="AY117" s="4"/>
      <c r="AZ117" s="4"/>
      <c r="BA117" s="4"/>
      <c r="BB117" s="4"/>
      <c r="BC117" s="4"/>
      <c r="BD117" s="4"/>
      <c r="BE117" s="4"/>
      <c r="BF117" s="4"/>
      <c r="BG117" s="4"/>
      <c r="BH117" s="4"/>
      <c r="BI117" s="4"/>
      <c r="BJ117" s="4"/>
      <c r="BK117" s="4"/>
      <c r="BL117" s="4"/>
      <c r="BM117" s="4"/>
      <c r="BN117" s="4"/>
      <c r="BO117" s="4"/>
      <c r="BP117" s="4"/>
      <c r="BQ117" s="4"/>
      <c r="BR117" s="4"/>
      <c r="BS117" s="4"/>
      <c r="BT117" s="4"/>
      <c r="BU117" s="4"/>
      <c r="BV117" s="4"/>
      <c r="BW117" s="4"/>
      <c r="BX117" s="4"/>
      <c r="BY117" s="4"/>
      <c r="BZ117" s="4"/>
      <c r="CA117" s="4"/>
      <c r="CB117" s="4"/>
      <c r="CC117" s="4"/>
      <c r="CD117" s="4"/>
      <c r="CE117" s="4"/>
      <c r="CF117" s="4"/>
      <c r="CG117" s="4"/>
      <c r="CH117" s="4"/>
      <c r="CI117" s="4"/>
      <c r="CJ117" s="4"/>
      <c r="CK117" s="4"/>
      <c r="CL117" s="4"/>
      <c r="CM117" s="4"/>
      <c r="CN117" s="4"/>
      <c r="CO117" s="4"/>
      <c r="CP117" s="4"/>
      <c r="CQ117" s="4"/>
      <c r="CR117" s="4"/>
      <c r="CS117" s="4"/>
      <c r="CT117" s="4"/>
      <c r="CU117" s="4"/>
      <c r="CV117" s="4"/>
      <c r="CW117" s="4"/>
      <c r="CX117" s="4"/>
      <c r="CY117" s="4"/>
      <c r="CZ117" s="4"/>
      <c r="DA117" s="4"/>
      <c r="DB117" s="4"/>
      <c r="DC117" s="4"/>
    </row>
    <row r="118" spans="1:107" s="44" customFormat="1" x14ac:dyDescent="0.35">
      <c r="A118" s="44">
        <v>2003</v>
      </c>
      <c r="B118" s="45">
        <v>2</v>
      </c>
      <c r="C118" s="44" t="s">
        <v>89</v>
      </c>
      <c r="D118" s="44" t="s">
        <v>119</v>
      </c>
      <c r="E118" s="46">
        <v>2</v>
      </c>
      <c r="F118" s="44" t="s">
        <v>133</v>
      </c>
      <c r="G118" s="44" t="s">
        <v>134</v>
      </c>
      <c r="H118" s="44">
        <v>2001</v>
      </c>
      <c r="I118" s="44">
        <v>2002</v>
      </c>
      <c r="J118" s="44">
        <v>1</v>
      </c>
      <c r="K118" s="46">
        <f>100-(0.035/0.254*100)</f>
        <v>86.220472440944889</v>
      </c>
      <c r="L118" s="46">
        <f>((7-5)/8)*100</f>
        <v>25</v>
      </c>
      <c r="M118" s="44" t="s">
        <v>60</v>
      </c>
      <c r="N118" s="44" t="s">
        <v>137</v>
      </c>
      <c r="O118" s="47">
        <v>1</v>
      </c>
      <c r="P118" s="44" t="s">
        <v>250</v>
      </c>
      <c r="Q118" s="48">
        <v>2</v>
      </c>
      <c r="R118" s="4"/>
      <c r="S118" s="4"/>
      <c r="T118" s="4"/>
      <c r="U118" s="4"/>
      <c r="V118" s="4"/>
      <c r="W118" s="4"/>
      <c r="X118" s="4"/>
      <c r="Y118" s="4"/>
      <c r="Z118" s="4"/>
      <c r="AA118" s="4"/>
      <c r="AB118" s="4"/>
      <c r="AC118" s="4"/>
      <c r="AD118" s="4"/>
      <c r="AE118" s="4"/>
      <c r="AF118" s="4"/>
      <c r="AG118" s="4"/>
      <c r="AH118" s="4"/>
      <c r="AI118" s="4"/>
      <c r="AJ118" s="4"/>
      <c r="AK118" s="4"/>
      <c r="AL118" s="4"/>
      <c r="AM118" s="4"/>
      <c r="AN118" s="4"/>
      <c r="AO118" s="4"/>
      <c r="AP118" s="4"/>
      <c r="AQ118" s="4"/>
      <c r="AR118" s="4"/>
      <c r="AS118" s="4"/>
      <c r="AT118" s="4"/>
      <c r="AU118" s="4"/>
      <c r="AV118" s="4"/>
      <c r="AW118" s="4"/>
      <c r="AX118" s="4"/>
      <c r="AY118" s="4"/>
      <c r="AZ118" s="4"/>
      <c r="BA118" s="4"/>
      <c r="BB118" s="4"/>
      <c r="BC118" s="4"/>
      <c r="BD118" s="4"/>
      <c r="BE118" s="4"/>
      <c r="BF118" s="4"/>
      <c r="BG118" s="4"/>
      <c r="BH118" s="4"/>
      <c r="BI118" s="4"/>
      <c r="BJ118" s="4"/>
      <c r="BK118" s="4"/>
      <c r="BL118" s="4"/>
      <c r="BM118" s="4"/>
      <c r="BN118" s="4"/>
      <c r="BO118" s="4"/>
      <c r="BP118" s="4"/>
      <c r="BQ118" s="4"/>
      <c r="BR118" s="4"/>
      <c r="BS118" s="4"/>
      <c r="BT118" s="4"/>
      <c r="BU118" s="4"/>
      <c r="BV118" s="4"/>
      <c r="BW118" s="4"/>
      <c r="BX118" s="4"/>
      <c r="BY118" s="4"/>
      <c r="BZ118" s="4"/>
      <c r="CA118" s="4"/>
      <c r="CB118" s="4"/>
      <c r="CC118" s="4"/>
      <c r="CD118" s="4"/>
      <c r="CE118" s="4"/>
      <c r="CF118" s="4"/>
      <c r="CG118" s="4"/>
      <c r="CH118" s="4"/>
      <c r="CI118" s="4"/>
      <c r="CJ118" s="4"/>
      <c r="CK118" s="4"/>
      <c r="CL118" s="4"/>
      <c r="CM118" s="4"/>
      <c r="CN118" s="4"/>
      <c r="CO118" s="4"/>
      <c r="CP118" s="4"/>
      <c r="CQ118" s="4"/>
      <c r="CR118" s="4"/>
      <c r="CS118" s="4"/>
      <c r="CT118" s="4"/>
      <c r="CU118" s="4"/>
      <c r="CV118" s="4"/>
      <c r="CW118" s="4"/>
      <c r="CX118" s="4"/>
      <c r="CY118" s="4"/>
      <c r="CZ118" s="4"/>
      <c r="DA118" s="4"/>
      <c r="DB118" s="4"/>
      <c r="DC118" s="4"/>
    </row>
    <row r="119" spans="1:107" s="44" customFormat="1" x14ac:dyDescent="0.35">
      <c r="A119" s="44">
        <v>2003</v>
      </c>
      <c r="B119" s="45">
        <v>2</v>
      </c>
      <c r="C119" s="44" t="s">
        <v>89</v>
      </c>
      <c r="D119" s="44" t="s">
        <v>119</v>
      </c>
      <c r="E119" s="46">
        <v>1</v>
      </c>
      <c r="F119" s="44" t="s">
        <v>133</v>
      </c>
      <c r="G119" s="44" t="s">
        <v>134</v>
      </c>
      <c r="H119" s="44">
        <v>2001</v>
      </c>
      <c r="I119" s="44">
        <v>2002</v>
      </c>
      <c r="J119" s="44">
        <v>1</v>
      </c>
      <c r="K119" s="46">
        <f>100-(0.033/0.216*100)</f>
        <v>84.722222222222229</v>
      </c>
      <c r="L119" s="46">
        <f>((7-4)/8)*100</f>
        <v>37.5</v>
      </c>
      <c r="M119" s="44" t="s">
        <v>60</v>
      </c>
      <c r="N119" s="44" t="s">
        <v>138</v>
      </c>
      <c r="O119" s="47">
        <v>2</v>
      </c>
      <c r="P119" s="44" t="s">
        <v>250</v>
      </c>
      <c r="Q119" s="48">
        <v>2</v>
      </c>
      <c r="R119" s="4"/>
      <c r="S119" s="4"/>
      <c r="T119" s="4"/>
      <c r="U119" s="4"/>
      <c r="V119" s="4"/>
      <c r="W119" s="4"/>
      <c r="X119" s="4"/>
      <c r="Y119" s="4"/>
      <c r="Z119" s="4"/>
      <c r="AA119" s="4"/>
      <c r="AB119" s="4"/>
      <c r="AC119" s="4"/>
      <c r="AD119" s="4"/>
      <c r="AE119" s="4"/>
      <c r="AF119" s="4"/>
      <c r="AG119" s="4"/>
      <c r="AH119" s="4"/>
      <c r="AI119" s="4"/>
      <c r="AJ119" s="4"/>
      <c r="AK119" s="4"/>
      <c r="AL119" s="4"/>
      <c r="AM119" s="4"/>
      <c r="AN119" s="4"/>
      <c r="AO119" s="4"/>
      <c r="AP119" s="4"/>
      <c r="AQ119" s="4"/>
      <c r="AR119" s="4"/>
      <c r="AS119" s="4"/>
      <c r="AT119" s="4"/>
      <c r="AU119" s="4"/>
      <c r="AV119" s="4"/>
      <c r="AW119" s="4"/>
      <c r="AX119" s="4"/>
      <c r="AY119" s="4"/>
      <c r="AZ119" s="4"/>
      <c r="BA119" s="4"/>
      <c r="BB119" s="4"/>
      <c r="BC119" s="4"/>
      <c r="BD119" s="4"/>
      <c r="BE119" s="4"/>
      <c r="BF119" s="4"/>
      <c r="BG119" s="4"/>
      <c r="BH119" s="4"/>
      <c r="BI119" s="4"/>
      <c r="BJ119" s="4"/>
      <c r="BK119" s="4"/>
      <c r="BL119" s="4"/>
      <c r="BM119" s="4"/>
      <c r="BN119" s="4"/>
      <c r="BO119" s="4"/>
      <c r="BP119" s="4"/>
      <c r="BQ119" s="4"/>
      <c r="BR119" s="4"/>
      <c r="BS119" s="4"/>
      <c r="BT119" s="4"/>
      <c r="BU119" s="4"/>
      <c r="BV119" s="4"/>
      <c r="BW119" s="4"/>
      <c r="BX119" s="4"/>
      <c r="BY119" s="4"/>
      <c r="BZ119" s="4"/>
      <c r="CA119" s="4"/>
      <c r="CB119" s="4"/>
      <c r="CC119" s="4"/>
      <c r="CD119" s="4"/>
      <c r="CE119" s="4"/>
      <c r="CF119" s="4"/>
      <c r="CG119" s="4"/>
      <c r="CH119" s="4"/>
      <c r="CI119" s="4"/>
      <c r="CJ119" s="4"/>
      <c r="CK119" s="4"/>
      <c r="CL119" s="4"/>
      <c r="CM119" s="4"/>
      <c r="CN119" s="4"/>
      <c r="CO119" s="4"/>
      <c r="CP119" s="4"/>
      <c r="CQ119" s="4"/>
      <c r="CR119" s="4"/>
      <c r="CS119" s="4"/>
      <c r="CT119" s="4"/>
      <c r="CU119" s="4"/>
      <c r="CV119" s="4"/>
      <c r="CW119" s="4"/>
      <c r="CX119" s="4"/>
      <c r="CY119" s="4"/>
      <c r="CZ119" s="4"/>
      <c r="DA119" s="4"/>
      <c r="DB119" s="4"/>
      <c r="DC119" s="4"/>
    </row>
    <row r="120" spans="1:107" s="44" customFormat="1" x14ac:dyDescent="0.35">
      <c r="A120" s="44">
        <v>2003</v>
      </c>
      <c r="B120" s="45">
        <v>2</v>
      </c>
      <c r="C120" s="44" t="s">
        <v>28</v>
      </c>
      <c r="D120" s="44" t="s">
        <v>119</v>
      </c>
      <c r="E120" s="46">
        <v>3</v>
      </c>
      <c r="F120" s="44" t="s">
        <v>235</v>
      </c>
      <c r="G120" s="44" t="s">
        <v>235</v>
      </c>
      <c r="H120" s="44">
        <v>1993</v>
      </c>
      <c r="I120" s="44">
        <v>1998</v>
      </c>
      <c r="J120" s="44">
        <v>6</v>
      </c>
      <c r="K120" s="46">
        <v>20.83</v>
      </c>
      <c r="L120" s="46">
        <v>22.35</v>
      </c>
      <c r="M120" s="44" t="s">
        <v>60</v>
      </c>
      <c r="N120" s="44" t="s">
        <v>141</v>
      </c>
      <c r="O120" s="47">
        <v>1</v>
      </c>
      <c r="P120" s="44">
        <v>2</v>
      </c>
      <c r="Q120" s="48">
        <v>2</v>
      </c>
      <c r="R120" s="4"/>
      <c r="S120" s="4"/>
      <c r="T120" s="4"/>
      <c r="U120" s="4"/>
      <c r="V120" s="4"/>
      <c r="W120" s="4"/>
      <c r="X120" s="4"/>
      <c r="Y120" s="4"/>
      <c r="Z120" s="4"/>
      <c r="AA120" s="4"/>
      <c r="AB120" s="4"/>
      <c r="AC120" s="4"/>
      <c r="AD120" s="4"/>
      <c r="AE120" s="4"/>
      <c r="AF120" s="4"/>
      <c r="AG120" s="4"/>
      <c r="AH120" s="4"/>
      <c r="AI120" s="4"/>
      <c r="AJ120" s="4"/>
      <c r="AK120" s="4"/>
      <c r="AL120" s="4"/>
      <c r="AM120" s="4"/>
      <c r="AN120" s="4"/>
      <c r="AO120" s="4"/>
      <c r="AP120" s="4"/>
      <c r="AQ120" s="4"/>
      <c r="AR120" s="4"/>
      <c r="AS120" s="4"/>
      <c r="AT120" s="4"/>
      <c r="AU120" s="4"/>
      <c r="AV120" s="4"/>
      <c r="AW120" s="4"/>
      <c r="AX120" s="4"/>
      <c r="AY120" s="4"/>
      <c r="AZ120" s="4"/>
      <c r="BA120" s="4"/>
      <c r="BB120" s="4"/>
      <c r="BC120" s="4"/>
      <c r="BD120" s="4"/>
      <c r="BE120" s="4"/>
      <c r="BF120" s="4"/>
      <c r="BG120" s="4"/>
      <c r="BH120" s="4"/>
      <c r="BI120" s="4"/>
      <c r="BJ120" s="4"/>
      <c r="BK120" s="4"/>
      <c r="BL120" s="4"/>
      <c r="BM120" s="4"/>
      <c r="BN120" s="4"/>
      <c r="BO120" s="4"/>
      <c r="BP120" s="4"/>
      <c r="BQ120" s="4"/>
      <c r="BR120" s="4"/>
      <c r="BS120" s="4"/>
      <c r="BT120" s="4"/>
      <c r="BU120" s="4"/>
      <c r="BV120" s="4"/>
      <c r="BW120" s="4"/>
      <c r="BX120" s="4"/>
      <c r="BY120" s="4"/>
      <c r="BZ120" s="4"/>
      <c r="CA120" s="4"/>
      <c r="CB120" s="4"/>
      <c r="CC120" s="4"/>
      <c r="CD120" s="4"/>
      <c r="CE120" s="4"/>
      <c r="CF120" s="4"/>
      <c r="CG120" s="4"/>
      <c r="CH120" s="4"/>
      <c r="CI120" s="4"/>
      <c r="CJ120" s="4"/>
      <c r="CK120" s="4"/>
      <c r="CL120" s="4"/>
      <c r="CM120" s="4"/>
      <c r="CN120" s="4"/>
      <c r="CO120" s="4"/>
      <c r="CP120" s="4"/>
      <c r="CQ120" s="4"/>
      <c r="CR120" s="4"/>
      <c r="CS120" s="4"/>
      <c r="CT120" s="4"/>
      <c r="CU120" s="4"/>
      <c r="CV120" s="4"/>
      <c r="CW120" s="4"/>
      <c r="CX120" s="4"/>
      <c r="CY120" s="4"/>
      <c r="CZ120" s="4"/>
      <c r="DA120" s="4"/>
      <c r="DB120" s="4"/>
      <c r="DC120" s="4"/>
    </row>
    <row r="121" spans="1:107" s="44" customFormat="1" x14ac:dyDescent="0.35">
      <c r="A121" s="44">
        <v>2004</v>
      </c>
      <c r="B121" s="45">
        <v>2</v>
      </c>
      <c r="C121" s="44" t="s">
        <v>30</v>
      </c>
      <c r="D121" s="44" t="s">
        <v>119</v>
      </c>
      <c r="E121" s="46">
        <v>3</v>
      </c>
      <c r="F121" s="44" t="s">
        <v>120</v>
      </c>
      <c r="G121" s="44" t="s">
        <v>121</v>
      </c>
      <c r="H121" s="44">
        <v>2001</v>
      </c>
      <c r="I121" s="44">
        <v>2003</v>
      </c>
      <c r="J121" s="44">
        <v>3</v>
      </c>
      <c r="K121" s="46">
        <v>97.79</v>
      </c>
      <c r="L121" s="46">
        <v>54</v>
      </c>
      <c r="M121" s="44" t="s">
        <v>60</v>
      </c>
      <c r="N121" s="44" t="s">
        <v>141</v>
      </c>
      <c r="O121" s="47">
        <v>1</v>
      </c>
      <c r="P121" s="44">
        <v>2</v>
      </c>
      <c r="Q121" s="48">
        <v>2</v>
      </c>
      <c r="R121" s="4"/>
      <c r="S121" s="4"/>
      <c r="T121" s="4"/>
      <c r="U121" s="4"/>
      <c r="V121" s="4"/>
      <c r="W121" s="4"/>
      <c r="X121" s="4"/>
      <c r="Y121" s="4"/>
      <c r="Z121" s="4"/>
      <c r="AA121" s="4"/>
      <c r="AB121" s="4"/>
      <c r="AC121" s="4"/>
      <c r="AD121" s="4"/>
      <c r="AE121" s="4"/>
      <c r="AF121" s="4"/>
      <c r="AG121" s="4"/>
      <c r="AH121" s="4"/>
      <c r="AI121" s="4"/>
      <c r="AJ121" s="4"/>
      <c r="AK121" s="4"/>
      <c r="AL121" s="4"/>
      <c r="AM121" s="4"/>
      <c r="AN121" s="4"/>
      <c r="AO121" s="4"/>
      <c r="AP121" s="4"/>
      <c r="AQ121" s="4"/>
      <c r="AR121" s="4"/>
      <c r="AS121" s="4"/>
      <c r="AT121" s="4"/>
      <c r="AU121" s="4"/>
      <c r="AV121" s="4"/>
      <c r="AW121" s="4"/>
      <c r="AX121" s="4"/>
      <c r="AY121" s="4"/>
      <c r="AZ121" s="4"/>
      <c r="BA121" s="4"/>
      <c r="BB121" s="4"/>
      <c r="BC121" s="4"/>
      <c r="BD121" s="4"/>
      <c r="BE121" s="4"/>
      <c r="BF121" s="4"/>
      <c r="BG121" s="4"/>
      <c r="BH121" s="4"/>
      <c r="BI121" s="4"/>
      <c r="BJ121" s="4"/>
      <c r="BK121" s="4"/>
      <c r="BL121" s="4"/>
      <c r="BM121" s="4"/>
      <c r="BN121" s="4"/>
      <c r="BO121" s="4"/>
      <c r="BP121" s="4"/>
      <c r="BQ121" s="4"/>
      <c r="BR121" s="4"/>
      <c r="BS121" s="4"/>
      <c r="BT121" s="4"/>
      <c r="BU121" s="4"/>
      <c r="BV121" s="4"/>
      <c r="BW121" s="4"/>
      <c r="BX121" s="4"/>
      <c r="BY121" s="4"/>
      <c r="BZ121" s="4"/>
      <c r="CA121" s="4"/>
      <c r="CB121" s="4"/>
      <c r="CC121" s="4"/>
      <c r="CD121" s="4"/>
      <c r="CE121" s="4"/>
      <c r="CF121" s="4"/>
      <c r="CG121" s="4"/>
      <c r="CH121" s="4"/>
      <c r="CI121" s="4"/>
      <c r="CJ121" s="4"/>
      <c r="CK121" s="4"/>
      <c r="CL121" s="4"/>
      <c r="CM121" s="4"/>
      <c r="CN121" s="4"/>
      <c r="CO121" s="4"/>
      <c r="CP121" s="4"/>
      <c r="CQ121" s="4"/>
      <c r="CR121" s="4"/>
      <c r="CS121" s="4"/>
      <c r="CT121" s="4"/>
      <c r="CU121" s="4"/>
      <c r="CV121" s="4"/>
      <c r="CW121" s="4"/>
      <c r="CX121" s="4"/>
      <c r="CY121" s="4"/>
      <c r="CZ121" s="4"/>
      <c r="DA121" s="4"/>
      <c r="DB121" s="4"/>
      <c r="DC121" s="4"/>
    </row>
    <row r="122" spans="1:107" s="44" customFormat="1" x14ac:dyDescent="0.35">
      <c r="A122" s="44">
        <v>2004</v>
      </c>
      <c r="B122" s="45">
        <v>2</v>
      </c>
      <c r="C122" s="44" t="s">
        <v>30</v>
      </c>
      <c r="D122" s="44" t="s">
        <v>119</v>
      </c>
      <c r="E122" s="46">
        <v>3</v>
      </c>
      <c r="F122" s="44" t="s">
        <v>120</v>
      </c>
      <c r="G122" s="44" t="s">
        <v>121</v>
      </c>
      <c r="H122" s="44">
        <v>2001</v>
      </c>
      <c r="I122" s="44">
        <v>2003</v>
      </c>
      <c r="J122" s="44">
        <v>3</v>
      </c>
      <c r="K122" s="46">
        <v>97.93</v>
      </c>
      <c r="L122" s="46">
        <v>54.4</v>
      </c>
      <c r="M122" s="44" t="s">
        <v>60</v>
      </c>
      <c r="N122" s="44" t="s">
        <v>122</v>
      </c>
      <c r="O122" s="47">
        <v>2</v>
      </c>
      <c r="P122" s="44">
        <v>2</v>
      </c>
      <c r="Q122" s="48">
        <v>2</v>
      </c>
      <c r="R122" s="4"/>
      <c r="S122" s="4"/>
      <c r="T122" s="4"/>
      <c r="U122" s="4"/>
      <c r="V122" s="4"/>
      <c r="W122" s="4"/>
      <c r="X122" s="4"/>
      <c r="Y122" s="4"/>
      <c r="Z122" s="4"/>
      <c r="AA122" s="4"/>
      <c r="AB122" s="4"/>
      <c r="AC122" s="4"/>
      <c r="AD122" s="4"/>
      <c r="AE122" s="4"/>
      <c r="AF122" s="4"/>
      <c r="AG122" s="4"/>
      <c r="AH122" s="4"/>
      <c r="AI122" s="4"/>
      <c r="AJ122" s="4"/>
      <c r="AK122" s="4"/>
      <c r="AL122" s="4"/>
      <c r="AM122" s="4"/>
      <c r="AN122" s="4"/>
      <c r="AO122" s="4"/>
      <c r="AP122" s="4"/>
      <c r="AQ122" s="4"/>
      <c r="AR122" s="4"/>
      <c r="AS122" s="4"/>
      <c r="AT122" s="4"/>
      <c r="AU122" s="4"/>
      <c r="AV122" s="4"/>
      <c r="AW122" s="4"/>
      <c r="AX122" s="4"/>
      <c r="AY122" s="4"/>
      <c r="AZ122" s="4"/>
      <c r="BA122" s="4"/>
      <c r="BB122" s="4"/>
      <c r="BC122" s="4"/>
      <c r="BD122" s="4"/>
      <c r="BE122" s="4"/>
      <c r="BF122" s="4"/>
      <c r="BG122" s="4"/>
      <c r="BH122" s="4"/>
      <c r="BI122" s="4"/>
      <c r="BJ122" s="4"/>
      <c r="BK122" s="4"/>
      <c r="BL122" s="4"/>
      <c r="BM122" s="4"/>
      <c r="BN122" s="4"/>
      <c r="BO122" s="4"/>
      <c r="BP122" s="4"/>
      <c r="BQ122" s="4"/>
      <c r="BR122" s="4"/>
      <c r="BS122" s="4"/>
      <c r="BT122" s="4"/>
      <c r="BU122" s="4"/>
      <c r="BV122" s="4"/>
      <c r="BW122" s="4"/>
      <c r="BX122" s="4"/>
      <c r="BY122" s="4"/>
      <c r="BZ122" s="4"/>
      <c r="CA122" s="4"/>
      <c r="CB122" s="4"/>
      <c r="CC122" s="4"/>
      <c r="CD122" s="4"/>
      <c r="CE122" s="4"/>
      <c r="CF122" s="4"/>
      <c r="CG122" s="4"/>
      <c r="CH122" s="4"/>
      <c r="CI122" s="4"/>
      <c r="CJ122" s="4"/>
      <c r="CK122" s="4"/>
      <c r="CL122" s="4"/>
      <c r="CM122" s="4"/>
      <c r="CN122" s="4"/>
      <c r="CO122" s="4"/>
      <c r="CP122" s="4"/>
      <c r="CQ122" s="4"/>
      <c r="CR122" s="4"/>
      <c r="CS122" s="4"/>
      <c r="CT122" s="4"/>
      <c r="CU122" s="4"/>
      <c r="CV122" s="4"/>
      <c r="CW122" s="4"/>
      <c r="CX122" s="4"/>
      <c r="CY122" s="4"/>
      <c r="CZ122" s="4"/>
      <c r="DA122" s="4"/>
      <c r="DB122" s="4"/>
      <c r="DC122" s="4"/>
    </row>
    <row r="123" spans="1:107" s="44" customFormat="1" x14ac:dyDescent="0.35">
      <c r="A123" s="44">
        <v>2006</v>
      </c>
      <c r="B123" s="45">
        <v>2</v>
      </c>
      <c r="C123" s="44" t="s">
        <v>31</v>
      </c>
      <c r="D123" s="44" t="s">
        <v>119</v>
      </c>
      <c r="E123" s="46">
        <v>1</v>
      </c>
      <c r="F123" s="44" t="s">
        <v>356</v>
      </c>
      <c r="G123" s="44" t="s">
        <v>146</v>
      </c>
      <c r="H123" s="44">
        <v>2002</v>
      </c>
      <c r="I123" s="44">
        <v>2003</v>
      </c>
      <c r="J123" s="44">
        <v>1</v>
      </c>
      <c r="K123" s="46" t="s">
        <v>250</v>
      </c>
      <c r="L123" s="46">
        <f>((7-4)/7)*100</f>
        <v>42.857142857142854</v>
      </c>
      <c r="M123" s="44" t="s">
        <v>147</v>
      </c>
      <c r="N123" s="44" t="s">
        <v>144</v>
      </c>
      <c r="O123" s="47">
        <v>1</v>
      </c>
      <c r="P123" s="44" t="s">
        <v>250</v>
      </c>
      <c r="Q123" s="48">
        <v>1</v>
      </c>
      <c r="R123" s="4"/>
      <c r="S123" s="4"/>
      <c r="T123" s="4"/>
      <c r="U123" s="4"/>
      <c r="V123" s="4"/>
      <c r="W123" s="4"/>
      <c r="X123" s="4"/>
      <c r="Y123" s="4"/>
      <c r="Z123" s="4"/>
      <c r="AA123" s="4"/>
      <c r="AB123" s="4"/>
      <c r="AC123" s="4"/>
      <c r="AD123" s="4"/>
      <c r="AE123" s="4"/>
      <c r="AF123" s="4"/>
      <c r="AG123" s="4"/>
      <c r="AH123" s="4"/>
      <c r="AI123" s="4"/>
      <c r="AJ123" s="4"/>
      <c r="AK123" s="4"/>
      <c r="AL123" s="4"/>
      <c r="AM123" s="4"/>
      <c r="AN123" s="4"/>
      <c r="AO123" s="4"/>
      <c r="AP123" s="4"/>
      <c r="AQ123" s="4"/>
      <c r="AR123" s="4"/>
      <c r="AS123" s="4"/>
      <c r="AT123" s="4"/>
      <c r="AU123" s="4"/>
      <c r="AV123" s="4"/>
      <c r="AW123" s="4"/>
      <c r="AX123" s="4"/>
      <c r="AY123" s="4"/>
      <c r="AZ123" s="4"/>
      <c r="BA123" s="4"/>
      <c r="BB123" s="4"/>
      <c r="BC123" s="4"/>
      <c r="BD123" s="4"/>
      <c r="BE123" s="4"/>
      <c r="BF123" s="4"/>
      <c r="BG123" s="4"/>
      <c r="BH123" s="4"/>
      <c r="BI123" s="4"/>
      <c r="BJ123" s="4"/>
      <c r="BK123" s="4"/>
      <c r="BL123" s="4"/>
      <c r="BM123" s="4"/>
      <c r="BN123" s="4"/>
      <c r="BO123" s="4"/>
      <c r="BP123" s="4"/>
      <c r="BQ123" s="4"/>
      <c r="BR123" s="4"/>
      <c r="BS123" s="4"/>
      <c r="BT123" s="4"/>
      <c r="BU123" s="4"/>
      <c r="BV123" s="4"/>
      <c r="BW123" s="4"/>
      <c r="BX123" s="4"/>
      <c r="BY123" s="4"/>
      <c r="BZ123" s="4"/>
      <c r="CA123" s="4"/>
      <c r="CB123" s="4"/>
      <c r="CC123" s="4"/>
      <c r="CD123" s="4"/>
      <c r="CE123" s="4"/>
      <c r="CF123" s="4"/>
      <c r="CG123" s="4"/>
      <c r="CH123" s="4"/>
      <c r="CI123" s="4"/>
      <c r="CJ123" s="4"/>
      <c r="CK123" s="4"/>
      <c r="CL123" s="4"/>
      <c r="CM123" s="4"/>
      <c r="CN123" s="4"/>
      <c r="CO123" s="4"/>
      <c r="CP123" s="4"/>
      <c r="CQ123" s="4"/>
      <c r="CR123" s="4"/>
      <c r="CS123" s="4"/>
      <c r="CT123" s="4"/>
      <c r="CU123" s="4"/>
      <c r="CV123" s="4"/>
      <c r="CW123" s="4"/>
      <c r="CX123" s="4"/>
      <c r="CY123" s="4"/>
      <c r="CZ123" s="4"/>
      <c r="DA123" s="4"/>
      <c r="DB123" s="4"/>
      <c r="DC123" s="4"/>
    </row>
    <row r="124" spans="1:107" s="44" customFormat="1" x14ac:dyDescent="0.35">
      <c r="A124" s="44">
        <v>2006</v>
      </c>
      <c r="B124" s="45">
        <v>2</v>
      </c>
      <c r="C124" s="44" t="s">
        <v>31</v>
      </c>
      <c r="D124" s="44" t="s">
        <v>119</v>
      </c>
      <c r="E124" s="46">
        <v>1</v>
      </c>
      <c r="F124" s="44" t="s">
        <v>356</v>
      </c>
      <c r="G124" s="44" t="s">
        <v>146</v>
      </c>
      <c r="H124" s="44">
        <v>2002</v>
      </c>
      <c r="I124" s="44">
        <v>2003</v>
      </c>
      <c r="J124" s="44">
        <v>1</v>
      </c>
      <c r="K124" s="46">
        <v>83.82</v>
      </c>
      <c r="L124" s="46">
        <f>((6-5)/6)*100</f>
        <v>16.666666666666664</v>
      </c>
      <c r="M124" s="44" t="s">
        <v>147</v>
      </c>
      <c r="N124" s="44" t="s">
        <v>144</v>
      </c>
      <c r="O124" s="47">
        <v>1</v>
      </c>
      <c r="P124" s="44" t="s">
        <v>250</v>
      </c>
      <c r="Q124" s="48">
        <v>3</v>
      </c>
      <c r="R124" s="4"/>
      <c r="S124" s="4"/>
      <c r="T124" s="4"/>
      <c r="U124" s="4"/>
      <c r="V124" s="4"/>
      <c r="W124" s="4"/>
      <c r="X124" s="4"/>
      <c r="Y124" s="4"/>
      <c r="Z124" s="4"/>
      <c r="AA124" s="4"/>
      <c r="AB124" s="4"/>
      <c r="AC124" s="4"/>
      <c r="AD124" s="4"/>
      <c r="AE124" s="4"/>
      <c r="AF124" s="4"/>
      <c r="AG124" s="4"/>
      <c r="AH124" s="4"/>
      <c r="AI124" s="4"/>
      <c r="AJ124" s="4"/>
      <c r="AK124" s="4"/>
      <c r="AL124" s="4"/>
      <c r="AM124" s="4"/>
      <c r="AN124" s="4"/>
      <c r="AO124" s="4"/>
      <c r="AP124" s="4"/>
      <c r="AQ124" s="4"/>
      <c r="AR124" s="4"/>
      <c r="AS124" s="4"/>
      <c r="AT124" s="4"/>
      <c r="AU124" s="4"/>
      <c r="AV124" s="4"/>
      <c r="AW124" s="4"/>
      <c r="AX124" s="4"/>
      <c r="AY124" s="4"/>
      <c r="AZ124" s="4"/>
      <c r="BA124" s="4"/>
      <c r="BB124" s="4"/>
      <c r="BC124" s="4"/>
      <c r="BD124" s="4"/>
      <c r="BE124" s="4"/>
      <c r="BF124" s="4"/>
      <c r="BG124" s="4"/>
      <c r="BH124" s="4"/>
      <c r="BI124" s="4"/>
      <c r="BJ124" s="4"/>
      <c r="BK124" s="4"/>
      <c r="BL124" s="4"/>
      <c r="BM124" s="4"/>
      <c r="BN124" s="4"/>
      <c r="BO124" s="4"/>
      <c r="BP124" s="4"/>
      <c r="BQ124" s="4"/>
      <c r="BR124" s="4"/>
      <c r="BS124" s="4"/>
      <c r="BT124" s="4"/>
      <c r="BU124" s="4"/>
      <c r="BV124" s="4"/>
      <c r="BW124" s="4"/>
      <c r="BX124" s="4"/>
      <c r="BY124" s="4"/>
      <c r="BZ124" s="4"/>
      <c r="CA124" s="4"/>
      <c r="CB124" s="4"/>
      <c r="CC124" s="4"/>
      <c r="CD124" s="4"/>
      <c r="CE124" s="4"/>
      <c r="CF124" s="4"/>
      <c r="CG124" s="4"/>
      <c r="CH124" s="4"/>
      <c r="CI124" s="4"/>
      <c r="CJ124" s="4"/>
      <c r="CK124" s="4"/>
      <c r="CL124" s="4"/>
      <c r="CM124" s="4"/>
      <c r="CN124" s="4"/>
      <c r="CO124" s="4"/>
      <c r="CP124" s="4"/>
      <c r="CQ124" s="4"/>
      <c r="CR124" s="4"/>
      <c r="CS124" s="4"/>
      <c r="CT124" s="4"/>
      <c r="CU124" s="4"/>
      <c r="CV124" s="4"/>
      <c r="CW124" s="4"/>
      <c r="CX124" s="4"/>
      <c r="CY124" s="4"/>
      <c r="CZ124" s="4"/>
      <c r="DA124" s="4"/>
      <c r="DB124" s="4"/>
      <c r="DC124" s="4"/>
    </row>
    <row r="125" spans="1:107" s="44" customFormat="1" x14ac:dyDescent="0.35">
      <c r="A125" s="44">
        <v>2012</v>
      </c>
      <c r="B125" s="45">
        <v>2</v>
      </c>
      <c r="C125" s="44" t="s">
        <v>169</v>
      </c>
      <c r="D125" s="44" t="s">
        <v>119</v>
      </c>
      <c r="E125" s="46">
        <v>1</v>
      </c>
      <c r="F125" s="44" t="s">
        <v>108</v>
      </c>
      <c r="G125" s="44" t="s">
        <v>170</v>
      </c>
      <c r="H125" s="44">
        <v>2006</v>
      </c>
      <c r="I125" s="44">
        <v>2011</v>
      </c>
      <c r="J125" s="44">
        <v>5</v>
      </c>
      <c r="K125" s="46">
        <v>0</v>
      </c>
      <c r="L125" s="46" t="s">
        <v>250</v>
      </c>
      <c r="M125" s="44" t="s">
        <v>64</v>
      </c>
      <c r="N125" s="44" t="s">
        <v>110</v>
      </c>
      <c r="O125" s="47" t="s">
        <v>110</v>
      </c>
      <c r="P125" s="44" t="s">
        <v>110</v>
      </c>
      <c r="Q125" s="48">
        <v>2</v>
      </c>
      <c r="R125" s="4"/>
      <c r="S125" s="4"/>
      <c r="T125" s="4"/>
      <c r="U125" s="4"/>
      <c r="V125" s="4"/>
      <c r="W125" s="4"/>
      <c r="X125" s="4"/>
      <c r="Y125" s="4"/>
      <c r="Z125" s="4"/>
      <c r="AA125" s="4"/>
      <c r="AB125" s="4"/>
      <c r="AC125" s="4"/>
      <c r="AD125" s="4"/>
      <c r="AE125" s="4"/>
      <c r="AF125" s="4"/>
      <c r="AG125" s="4"/>
      <c r="AH125" s="4"/>
      <c r="AI125" s="4"/>
      <c r="AJ125" s="4"/>
      <c r="AK125" s="4"/>
      <c r="AL125" s="4"/>
      <c r="AM125" s="4"/>
      <c r="AN125" s="4"/>
      <c r="AO125" s="4"/>
      <c r="AP125" s="4"/>
      <c r="AQ125" s="4"/>
      <c r="AR125" s="4"/>
      <c r="AS125" s="4"/>
      <c r="AT125" s="4"/>
      <c r="AU125" s="4"/>
      <c r="AV125" s="4"/>
      <c r="AW125" s="4"/>
      <c r="AX125" s="4"/>
      <c r="AY125" s="4"/>
      <c r="AZ125" s="4"/>
      <c r="BA125" s="4"/>
      <c r="BB125" s="4"/>
      <c r="BC125" s="4"/>
      <c r="BD125" s="4"/>
      <c r="BE125" s="4"/>
      <c r="BF125" s="4"/>
      <c r="BG125" s="4"/>
      <c r="BH125" s="4"/>
      <c r="BI125" s="4"/>
      <c r="BJ125" s="4"/>
      <c r="BK125" s="4"/>
      <c r="BL125" s="4"/>
      <c r="BM125" s="4"/>
      <c r="BN125" s="4"/>
      <c r="BO125" s="4"/>
      <c r="BP125" s="4"/>
      <c r="BQ125" s="4"/>
      <c r="BR125" s="4"/>
      <c r="BS125" s="4"/>
      <c r="BT125" s="4"/>
      <c r="BU125" s="4"/>
      <c r="BV125" s="4"/>
      <c r="BW125" s="4"/>
      <c r="BX125" s="4"/>
      <c r="BY125" s="4"/>
      <c r="BZ125" s="4"/>
      <c r="CA125" s="4"/>
      <c r="CB125" s="4"/>
      <c r="CC125" s="4"/>
      <c r="CD125" s="4"/>
      <c r="CE125" s="4"/>
      <c r="CF125" s="4"/>
      <c r="CG125" s="4"/>
      <c r="CH125" s="4"/>
      <c r="CI125" s="4"/>
      <c r="CJ125" s="4"/>
      <c r="CK125" s="4"/>
      <c r="CL125" s="4"/>
      <c r="CM125" s="4"/>
      <c r="CN125" s="4"/>
      <c r="CO125" s="4"/>
      <c r="CP125" s="4"/>
      <c r="CQ125" s="4"/>
      <c r="CR125" s="4"/>
      <c r="CS125" s="4"/>
      <c r="CT125" s="4"/>
      <c r="CU125" s="4"/>
      <c r="CV125" s="4"/>
      <c r="CW125" s="4"/>
      <c r="CX125" s="4"/>
      <c r="CY125" s="4"/>
      <c r="CZ125" s="4"/>
      <c r="DA125" s="4"/>
      <c r="DB125" s="4"/>
      <c r="DC125" s="4"/>
    </row>
    <row r="126" spans="1:107" s="44" customFormat="1" x14ac:dyDescent="0.35">
      <c r="A126" s="44">
        <v>2019</v>
      </c>
      <c r="B126" s="45">
        <v>2</v>
      </c>
      <c r="C126" s="44" t="s">
        <v>50</v>
      </c>
      <c r="D126" s="44" t="s">
        <v>119</v>
      </c>
      <c r="E126" s="46">
        <v>1</v>
      </c>
      <c r="F126" s="44" t="s">
        <v>220</v>
      </c>
      <c r="G126" s="44" t="s">
        <v>221</v>
      </c>
      <c r="H126" s="44">
        <v>2007</v>
      </c>
      <c r="I126" s="44">
        <v>2016</v>
      </c>
      <c r="J126" s="44">
        <v>7</v>
      </c>
      <c r="K126" s="46">
        <v>47.22</v>
      </c>
      <c r="L126" s="46" t="s">
        <v>250</v>
      </c>
      <c r="M126" s="44" t="s">
        <v>60</v>
      </c>
      <c r="N126" s="44" t="s">
        <v>110</v>
      </c>
      <c r="O126" s="47">
        <v>3</v>
      </c>
      <c r="P126" s="44" t="s">
        <v>250</v>
      </c>
      <c r="Q126" s="48">
        <v>4</v>
      </c>
      <c r="R126" s="4"/>
      <c r="S126" s="4"/>
      <c r="T126" s="4"/>
      <c r="U126" s="4"/>
      <c r="V126" s="4"/>
      <c r="W126" s="4"/>
      <c r="X126" s="4"/>
      <c r="Y126" s="4"/>
      <c r="Z126" s="4"/>
      <c r="AA126" s="4"/>
      <c r="AB126" s="4"/>
      <c r="AC126" s="4"/>
      <c r="AD126" s="4"/>
      <c r="AE126" s="4"/>
      <c r="AF126" s="4"/>
      <c r="AG126" s="4"/>
      <c r="AH126" s="4"/>
      <c r="AI126" s="4"/>
      <c r="AJ126" s="4"/>
      <c r="AK126" s="4"/>
      <c r="AL126" s="4"/>
      <c r="AM126" s="4"/>
      <c r="AN126" s="4"/>
      <c r="AO126" s="4"/>
      <c r="AP126" s="4"/>
      <c r="AQ126" s="4"/>
      <c r="AR126" s="4"/>
      <c r="AS126" s="4"/>
      <c r="AT126" s="4"/>
      <c r="AU126" s="4"/>
      <c r="AV126" s="4"/>
      <c r="AW126" s="4"/>
      <c r="AX126" s="4"/>
      <c r="AY126" s="4"/>
      <c r="AZ126" s="4"/>
      <c r="BA126" s="4"/>
      <c r="BB126" s="4"/>
      <c r="BC126" s="4"/>
      <c r="BD126" s="4"/>
      <c r="BE126" s="4"/>
      <c r="BF126" s="4"/>
      <c r="BG126" s="4"/>
      <c r="BH126" s="4"/>
      <c r="BI126" s="4"/>
      <c r="BJ126" s="4"/>
      <c r="BK126" s="4"/>
      <c r="BL126" s="4"/>
      <c r="BM126" s="4"/>
      <c r="BN126" s="4"/>
      <c r="BO126" s="4"/>
      <c r="BP126" s="4"/>
      <c r="BQ126" s="4"/>
      <c r="BR126" s="4"/>
      <c r="BS126" s="4"/>
      <c r="BT126" s="4"/>
      <c r="BU126" s="4"/>
      <c r="BV126" s="4"/>
      <c r="BW126" s="4"/>
      <c r="BX126" s="4"/>
      <c r="BY126" s="4"/>
      <c r="BZ126" s="4"/>
      <c r="CA126" s="4"/>
      <c r="CB126" s="4"/>
      <c r="CC126" s="4"/>
      <c r="CD126" s="4"/>
      <c r="CE126" s="4"/>
      <c r="CF126" s="4"/>
      <c r="CG126" s="4"/>
      <c r="CH126" s="4"/>
      <c r="CI126" s="4"/>
      <c r="CJ126" s="4"/>
      <c r="CK126" s="4"/>
      <c r="CL126" s="4"/>
      <c r="CM126" s="4"/>
      <c r="CN126" s="4"/>
      <c r="CO126" s="4"/>
      <c r="CP126" s="4"/>
      <c r="CQ126" s="4"/>
      <c r="CR126" s="4"/>
      <c r="CS126" s="4"/>
      <c r="CT126" s="4"/>
      <c r="CU126" s="4"/>
      <c r="CV126" s="4"/>
      <c r="CW126" s="4"/>
      <c r="CX126" s="4"/>
      <c r="CY126" s="4"/>
      <c r="CZ126" s="4"/>
      <c r="DA126" s="4"/>
      <c r="DB126" s="4"/>
      <c r="DC126" s="4"/>
    </row>
    <row r="127" spans="1:107" s="44" customFormat="1" x14ac:dyDescent="0.35">
      <c r="A127" s="44">
        <v>2020</v>
      </c>
      <c r="B127" s="45">
        <v>2</v>
      </c>
      <c r="C127" s="44" t="s">
        <v>52</v>
      </c>
      <c r="D127" s="44" t="s">
        <v>119</v>
      </c>
      <c r="E127" s="46">
        <v>3</v>
      </c>
      <c r="F127" s="44" t="s">
        <v>357</v>
      </c>
      <c r="G127" s="44" t="s">
        <v>110</v>
      </c>
      <c r="H127" s="44">
        <v>2006</v>
      </c>
      <c r="I127" s="44">
        <v>2019</v>
      </c>
      <c r="J127" s="44">
        <v>13</v>
      </c>
      <c r="K127" s="46">
        <v>42</v>
      </c>
      <c r="L127" s="46" t="s">
        <v>250</v>
      </c>
      <c r="M127" s="44" t="s">
        <v>60</v>
      </c>
      <c r="N127" s="44" t="s">
        <v>250</v>
      </c>
      <c r="O127" s="47" t="s">
        <v>250</v>
      </c>
      <c r="P127" s="44" t="s">
        <v>250</v>
      </c>
      <c r="Q127" s="48">
        <v>2</v>
      </c>
      <c r="R127" s="4"/>
      <c r="S127" s="4"/>
      <c r="T127" s="4"/>
      <c r="U127" s="4"/>
      <c r="V127" s="4"/>
      <c r="W127" s="4"/>
      <c r="X127" s="4"/>
      <c r="Y127" s="4"/>
      <c r="Z127" s="4"/>
      <c r="AA127" s="4"/>
      <c r="AB127" s="4"/>
      <c r="AC127" s="4"/>
      <c r="AD127" s="4"/>
      <c r="AE127" s="4"/>
      <c r="AF127" s="4"/>
      <c r="AG127" s="4"/>
      <c r="AH127" s="4"/>
      <c r="AI127" s="4"/>
      <c r="AJ127" s="4"/>
      <c r="AK127" s="4"/>
      <c r="AL127" s="4"/>
      <c r="AM127" s="4"/>
      <c r="AN127" s="4"/>
      <c r="AO127" s="4"/>
      <c r="AP127" s="4"/>
      <c r="AQ127" s="4"/>
      <c r="AR127" s="4"/>
      <c r="AS127" s="4"/>
      <c r="AT127" s="4"/>
      <c r="AU127" s="4"/>
      <c r="AV127" s="4"/>
      <c r="AW127" s="4"/>
      <c r="AX127" s="4"/>
      <c r="AY127" s="4"/>
      <c r="AZ127" s="4"/>
      <c r="BA127" s="4"/>
      <c r="BB127" s="4"/>
      <c r="BC127" s="4"/>
      <c r="BD127" s="4"/>
      <c r="BE127" s="4"/>
      <c r="BF127" s="4"/>
      <c r="BG127" s="4"/>
      <c r="BH127" s="4"/>
      <c r="BI127" s="4"/>
      <c r="BJ127" s="4"/>
      <c r="BK127" s="4"/>
      <c r="BL127" s="4"/>
      <c r="BM127" s="4"/>
      <c r="BN127" s="4"/>
      <c r="BO127" s="4"/>
      <c r="BP127" s="4"/>
      <c r="BQ127" s="4"/>
      <c r="BR127" s="4"/>
      <c r="BS127" s="4"/>
      <c r="BT127" s="4"/>
      <c r="BU127" s="4"/>
      <c r="BV127" s="4"/>
      <c r="BW127" s="4"/>
      <c r="BX127" s="4"/>
      <c r="BY127" s="4"/>
      <c r="BZ127" s="4"/>
      <c r="CA127" s="4"/>
      <c r="CB127" s="4"/>
      <c r="CC127" s="4"/>
      <c r="CD127" s="4"/>
      <c r="CE127" s="4"/>
      <c r="CF127" s="4"/>
      <c r="CG127" s="4"/>
      <c r="CH127" s="4"/>
      <c r="CI127" s="4"/>
      <c r="CJ127" s="4"/>
      <c r="CK127" s="4"/>
      <c r="CL127" s="4"/>
      <c r="CM127" s="4"/>
      <c r="CN127" s="4"/>
      <c r="CO127" s="4"/>
      <c r="CP127" s="4"/>
      <c r="CQ127" s="4"/>
      <c r="CR127" s="4"/>
      <c r="CS127" s="4"/>
      <c r="CT127" s="4"/>
      <c r="CU127" s="4"/>
      <c r="CV127" s="4"/>
      <c r="CW127" s="4"/>
      <c r="CX127" s="4"/>
      <c r="CY127" s="4"/>
      <c r="CZ127" s="4"/>
      <c r="DA127" s="4"/>
      <c r="DB127" s="4"/>
      <c r="DC127" s="4"/>
    </row>
    <row r="128" spans="1:107" s="44" customFormat="1" x14ac:dyDescent="0.35">
      <c r="A128" s="44">
        <v>2020</v>
      </c>
      <c r="B128" s="45">
        <v>2</v>
      </c>
      <c r="C128" s="44" t="s">
        <v>52</v>
      </c>
      <c r="D128" s="44" t="s">
        <v>119</v>
      </c>
      <c r="E128" s="46">
        <v>3</v>
      </c>
      <c r="F128" s="44" t="s">
        <v>358</v>
      </c>
      <c r="G128" s="44" t="s">
        <v>110</v>
      </c>
      <c r="H128" s="44">
        <v>2006</v>
      </c>
      <c r="I128" s="44">
        <v>2019</v>
      </c>
      <c r="J128" s="44">
        <v>13</v>
      </c>
      <c r="K128" s="46">
        <v>42</v>
      </c>
      <c r="L128" s="46" t="s">
        <v>250</v>
      </c>
      <c r="M128" s="44" t="s">
        <v>60</v>
      </c>
      <c r="N128" s="44" t="s">
        <v>250</v>
      </c>
      <c r="O128" s="47" t="s">
        <v>250</v>
      </c>
      <c r="P128" s="44" t="s">
        <v>250</v>
      </c>
      <c r="Q128" s="48">
        <v>2</v>
      </c>
      <c r="R128" s="4"/>
      <c r="S128" s="4"/>
      <c r="T128" s="4"/>
      <c r="U128" s="4"/>
      <c r="V128" s="4"/>
      <c r="W128" s="4"/>
      <c r="X128" s="4"/>
      <c r="Y128" s="4"/>
      <c r="Z128" s="4"/>
      <c r="AA128" s="4"/>
      <c r="AB128" s="4"/>
      <c r="AC128" s="4"/>
      <c r="AD128" s="4"/>
      <c r="AE128" s="4"/>
      <c r="AF128" s="4"/>
      <c r="AG128" s="4"/>
      <c r="AH128" s="4"/>
      <c r="AI128" s="4"/>
      <c r="AJ128" s="4"/>
      <c r="AK128" s="4"/>
      <c r="AL128" s="4"/>
      <c r="AM128" s="4"/>
      <c r="AN128" s="4"/>
      <c r="AO128" s="4"/>
      <c r="AP128" s="4"/>
      <c r="AQ128" s="4"/>
      <c r="AR128" s="4"/>
      <c r="AS128" s="4"/>
      <c r="AT128" s="4"/>
      <c r="AU128" s="4"/>
      <c r="AV128" s="4"/>
      <c r="AW128" s="4"/>
      <c r="AX128" s="4"/>
      <c r="AY128" s="4"/>
      <c r="AZ128" s="4"/>
      <c r="BA128" s="4"/>
      <c r="BB128" s="4"/>
      <c r="BC128" s="4"/>
      <c r="BD128" s="4"/>
      <c r="BE128" s="4"/>
      <c r="BF128" s="4"/>
      <c r="BG128" s="4"/>
      <c r="BH128" s="4"/>
      <c r="BI128" s="4"/>
      <c r="BJ128" s="4"/>
      <c r="BK128" s="4"/>
      <c r="BL128" s="4"/>
      <c r="BM128" s="4"/>
      <c r="BN128" s="4"/>
      <c r="BO128" s="4"/>
      <c r="BP128" s="4"/>
      <c r="BQ128" s="4"/>
      <c r="BR128" s="4"/>
      <c r="BS128" s="4"/>
      <c r="BT128" s="4"/>
      <c r="BU128" s="4"/>
      <c r="BV128" s="4"/>
      <c r="BW128" s="4"/>
      <c r="BX128" s="4"/>
      <c r="BY128" s="4"/>
      <c r="BZ128" s="4"/>
      <c r="CA128" s="4"/>
      <c r="CB128" s="4"/>
      <c r="CC128" s="4"/>
      <c r="CD128" s="4"/>
      <c r="CE128" s="4"/>
      <c r="CF128" s="4"/>
      <c r="CG128" s="4"/>
      <c r="CH128" s="4"/>
      <c r="CI128" s="4"/>
      <c r="CJ128" s="4"/>
      <c r="CK128" s="4"/>
      <c r="CL128" s="4"/>
      <c r="CM128" s="4"/>
      <c r="CN128" s="4"/>
      <c r="CO128" s="4"/>
      <c r="CP128" s="4"/>
      <c r="CQ128" s="4"/>
      <c r="CR128" s="4"/>
      <c r="CS128" s="4"/>
      <c r="CT128" s="4"/>
      <c r="CU128" s="4"/>
      <c r="CV128" s="4"/>
      <c r="CW128" s="4"/>
      <c r="CX128" s="4"/>
      <c r="CY128" s="4"/>
      <c r="CZ128" s="4"/>
      <c r="DA128" s="4"/>
      <c r="DB128" s="4"/>
      <c r="DC128" s="4"/>
    </row>
    <row r="129" spans="1:17" x14ac:dyDescent="0.35">
      <c r="A129" s="44">
        <v>2024</v>
      </c>
      <c r="B129" s="45">
        <v>2</v>
      </c>
      <c r="C129" s="44" t="s">
        <v>247</v>
      </c>
      <c r="D129" s="44" t="s">
        <v>119</v>
      </c>
      <c r="E129" s="46">
        <v>2</v>
      </c>
      <c r="F129" s="44" t="s">
        <v>220</v>
      </c>
      <c r="G129" s="44" t="s">
        <v>221</v>
      </c>
      <c r="H129" s="44">
        <v>2021</v>
      </c>
      <c r="I129" s="44">
        <v>2023</v>
      </c>
      <c r="J129" s="44">
        <v>3</v>
      </c>
      <c r="K129" s="46">
        <v>88.87</v>
      </c>
      <c r="L129" s="46">
        <v>54.54</v>
      </c>
      <c r="M129" s="44" t="s">
        <v>60</v>
      </c>
      <c r="N129" s="44" t="s">
        <v>88</v>
      </c>
      <c r="O129" s="47">
        <v>3</v>
      </c>
      <c r="P129" s="44">
        <v>3</v>
      </c>
      <c r="Q129" s="48">
        <v>4</v>
      </c>
    </row>
    <row r="130" spans="1:17" x14ac:dyDescent="0.35">
      <c r="A130" s="44">
        <v>2024</v>
      </c>
      <c r="B130" s="45">
        <v>2</v>
      </c>
      <c r="C130" s="44" t="s">
        <v>247</v>
      </c>
      <c r="D130" s="44" t="s">
        <v>119</v>
      </c>
      <c r="E130" s="46">
        <v>1</v>
      </c>
      <c r="F130" s="44" t="s">
        <v>220</v>
      </c>
      <c r="G130" s="44" t="s">
        <v>221</v>
      </c>
      <c r="H130" s="44">
        <v>2021</v>
      </c>
      <c r="I130" s="44">
        <v>2023</v>
      </c>
      <c r="J130" s="44">
        <v>3</v>
      </c>
      <c r="K130" s="46">
        <v>98.43</v>
      </c>
      <c r="L130" s="46">
        <v>54.54</v>
      </c>
      <c r="M130" s="44" t="s">
        <v>60</v>
      </c>
      <c r="N130" s="44" t="s">
        <v>198</v>
      </c>
      <c r="O130" s="47">
        <v>3</v>
      </c>
      <c r="P130" s="44">
        <v>2</v>
      </c>
      <c r="Q130" s="48">
        <v>4</v>
      </c>
    </row>
    <row r="131" spans="1:17" x14ac:dyDescent="0.35">
      <c r="A131" s="44">
        <v>2003</v>
      </c>
      <c r="B131" s="45">
        <v>2</v>
      </c>
      <c r="C131" s="44" t="s">
        <v>29</v>
      </c>
      <c r="D131" s="44" t="s">
        <v>119</v>
      </c>
      <c r="E131" s="46">
        <v>2</v>
      </c>
      <c r="F131" s="44" t="s">
        <v>131</v>
      </c>
      <c r="G131" s="44" t="s">
        <v>132</v>
      </c>
      <c r="H131" s="44">
        <v>1994</v>
      </c>
      <c r="I131" s="44">
        <v>1998</v>
      </c>
      <c r="J131" s="44">
        <v>1</v>
      </c>
      <c r="K131" s="46" t="s">
        <v>250</v>
      </c>
      <c r="L131" s="46">
        <f>((4.1-2.4)/4.1)*100</f>
        <v>41.463414634146339</v>
      </c>
      <c r="M131" s="44" t="s">
        <v>82</v>
      </c>
      <c r="N131" s="44" t="s">
        <v>110</v>
      </c>
      <c r="O131" s="47" t="s">
        <v>110</v>
      </c>
      <c r="P131" s="44" t="s">
        <v>250</v>
      </c>
      <c r="Q131" s="48" t="s">
        <v>250</v>
      </c>
    </row>
    <row r="132" spans="1:17" x14ac:dyDescent="0.35">
      <c r="A132" s="4">
        <v>2007</v>
      </c>
      <c r="B132" s="10">
        <v>3</v>
      </c>
      <c r="C132" s="4" t="s">
        <v>34</v>
      </c>
      <c r="D132" s="4" t="s">
        <v>156</v>
      </c>
      <c r="E132" s="7">
        <v>1</v>
      </c>
      <c r="F132" s="4" t="s">
        <v>361</v>
      </c>
      <c r="G132" s="4" t="s">
        <v>160</v>
      </c>
      <c r="H132" s="4">
        <v>2001</v>
      </c>
      <c r="I132" s="4">
        <v>2004</v>
      </c>
      <c r="J132" s="4">
        <v>4</v>
      </c>
      <c r="K132" s="7">
        <v>79.8</v>
      </c>
      <c r="L132" s="7" t="s">
        <v>250</v>
      </c>
      <c r="M132" s="4" t="s">
        <v>82</v>
      </c>
      <c r="N132" s="4" t="s">
        <v>250</v>
      </c>
      <c r="O132" s="5" t="s">
        <v>250</v>
      </c>
      <c r="P132" s="4" t="s">
        <v>250</v>
      </c>
      <c r="Q132" s="6" t="s">
        <v>250</v>
      </c>
    </row>
    <row r="133" spans="1:17" x14ac:dyDescent="0.35">
      <c r="A133" s="4">
        <v>2022</v>
      </c>
      <c r="B133" s="10">
        <v>3</v>
      </c>
      <c r="C133" s="4" t="s">
        <v>55</v>
      </c>
      <c r="D133" s="4" t="s">
        <v>156</v>
      </c>
      <c r="E133" s="7">
        <v>1</v>
      </c>
      <c r="F133" s="4" t="s">
        <v>238</v>
      </c>
      <c r="G133" s="4" t="s">
        <v>240</v>
      </c>
      <c r="H133" s="4">
        <v>2012</v>
      </c>
      <c r="I133" s="4">
        <v>2015</v>
      </c>
      <c r="J133" s="4">
        <v>3</v>
      </c>
      <c r="K133" s="7">
        <v>85.95</v>
      </c>
      <c r="L133" s="7" t="s">
        <v>250</v>
      </c>
      <c r="M133" s="4" t="s">
        <v>243</v>
      </c>
      <c r="N133" s="4" t="s">
        <v>239</v>
      </c>
      <c r="O133" s="5">
        <v>1</v>
      </c>
      <c r="P133" s="4">
        <v>1</v>
      </c>
      <c r="Q133" s="6">
        <v>2</v>
      </c>
    </row>
    <row r="134" spans="1:17" x14ac:dyDescent="0.35">
      <c r="A134" s="4">
        <v>2022</v>
      </c>
      <c r="B134" s="10">
        <v>3</v>
      </c>
      <c r="C134" s="4" t="s">
        <v>55</v>
      </c>
      <c r="D134" s="4" t="s">
        <v>156</v>
      </c>
      <c r="E134" s="7">
        <v>1</v>
      </c>
      <c r="F134" s="4" t="s">
        <v>238</v>
      </c>
      <c r="G134" s="4" t="s">
        <v>240</v>
      </c>
      <c r="H134" s="4">
        <v>2012</v>
      </c>
      <c r="I134" s="4">
        <v>2015</v>
      </c>
      <c r="J134" s="4">
        <v>3</v>
      </c>
      <c r="K134" s="7">
        <v>71.19</v>
      </c>
      <c r="L134" s="7" t="s">
        <v>250</v>
      </c>
      <c r="M134" s="4" t="s">
        <v>243</v>
      </c>
      <c r="N134" s="4" t="s">
        <v>239</v>
      </c>
      <c r="O134" s="5">
        <v>1</v>
      </c>
      <c r="P134" s="4">
        <v>1</v>
      </c>
      <c r="Q134" s="6">
        <v>2</v>
      </c>
    </row>
    <row r="135" spans="1:17" x14ac:dyDescent="0.35">
      <c r="A135" s="4">
        <v>2022</v>
      </c>
      <c r="B135" s="10">
        <v>3</v>
      </c>
      <c r="C135" s="4" t="s">
        <v>55</v>
      </c>
      <c r="D135" s="4" t="s">
        <v>156</v>
      </c>
      <c r="E135" s="7">
        <v>1</v>
      </c>
      <c r="F135" s="4" t="s">
        <v>238</v>
      </c>
      <c r="G135" s="4" t="s">
        <v>240</v>
      </c>
      <c r="H135" s="4">
        <v>2012</v>
      </c>
      <c r="I135" s="4">
        <v>2015</v>
      </c>
      <c r="J135" s="4">
        <v>3</v>
      </c>
      <c r="K135" s="7">
        <v>90.47</v>
      </c>
      <c r="L135" s="7" t="s">
        <v>250</v>
      </c>
      <c r="M135" s="4" t="s">
        <v>243</v>
      </c>
      <c r="N135" s="4" t="s">
        <v>239</v>
      </c>
      <c r="O135" s="5">
        <v>1</v>
      </c>
      <c r="P135" s="4">
        <v>1</v>
      </c>
      <c r="Q135" s="6">
        <v>2</v>
      </c>
    </row>
    <row r="136" spans="1:17" x14ac:dyDescent="0.35">
      <c r="A136" s="4">
        <v>2022</v>
      </c>
      <c r="B136" s="10">
        <v>3</v>
      </c>
      <c r="C136" s="4" t="s">
        <v>55</v>
      </c>
      <c r="D136" s="4" t="s">
        <v>156</v>
      </c>
      <c r="E136" s="7">
        <v>1</v>
      </c>
      <c r="F136" s="4" t="s">
        <v>238</v>
      </c>
      <c r="G136" s="4" t="s">
        <v>240</v>
      </c>
      <c r="H136" s="4">
        <v>2012</v>
      </c>
      <c r="I136" s="4">
        <v>2015</v>
      </c>
      <c r="J136" s="4">
        <v>3</v>
      </c>
      <c r="K136" s="7">
        <v>75</v>
      </c>
      <c r="L136" s="7" t="s">
        <v>250</v>
      </c>
      <c r="M136" s="4" t="s">
        <v>243</v>
      </c>
      <c r="N136" s="4" t="s">
        <v>239</v>
      </c>
      <c r="O136" s="5">
        <v>1</v>
      </c>
      <c r="P136" s="4">
        <v>1</v>
      </c>
      <c r="Q136" s="6">
        <v>2</v>
      </c>
    </row>
    <row r="137" spans="1:17" x14ac:dyDescent="0.35">
      <c r="A137" s="4">
        <v>2022</v>
      </c>
      <c r="B137" s="10">
        <v>3</v>
      </c>
      <c r="C137" s="4" t="s">
        <v>55</v>
      </c>
      <c r="D137" s="4" t="s">
        <v>156</v>
      </c>
      <c r="E137" s="7">
        <v>1</v>
      </c>
      <c r="F137" s="4" t="s">
        <v>238</v>
      </c>
      <c r="G137" s="4" t="s">
        <v>240</v>
      </c>
      <c r="H137" s="4">
        <v>2012</v>
      </c>
      <c r="I137" s="4">
        <v>2015</v>
      </c>
      <c r="J137" s="4">
        <v>3</v>
      </c>
      <c r="K137" s="7">
        <v>62.85</v>
      </c>
      <c r="L137" s="7" t="s">
        <v>250</v>
      </c>
      <c r="M137" s="4" t="s">
        <v>243</v>
      </c>
      <c r="N137" s="4" t="s">
        <v>239</v>
      </c>
      <c r="O137" s="5">
        <v>1</v>
      </c>
      <c r="P137" s="4">
        <v>1</v>
      </c>
      <c r="Q137" s="6">
        <v>2</v>
      </c>
    </row>
    <row r="138" spans="1:17" x14ac:dyDescent="0.35">
      <c r="A138" s="4">
        <v>2022</v>
      </c>
      <c r="B138" s="10">
        <v>3</v>
      </c>
      <c r="C138" s="4" t="s">
        <v>55</v>
      </c>
      <c r="D138" s="4" t="s">
        <v>156</v>
      </c>
      <c r="E138" s="7">
        <v>1</v>
      </c>
      <c r="F138" s="4" t="s">
        <v>238</v>
      </c>
      <c r="G138" s="4" t="s">
        <v>240</v>
      </c>
      <c r="H138" s="4">
        <v>2012</v>
      </c>
      <c r="I138" s="4">
        <v>2015</v>
      </c>
      <c r="J138" s="4">
        <v>3</v>
      </c>
      <c r="K138" s="7">
        <v>78.81</v>
      </c>
      <c r="L138" s="7" t="s">
        <v>250</v>
      </c>
      <c r="M138" s="4" t="s">
        <v>243</v>
      </c>
      <c r="N138" s="4" t="s">
        <v>239</v>
      </c>
      <c r="O138" s="5">
        <v>1</v>
      </c>
      <c r="P138" s="4">
        <v>1</v>
      </c>
      <c r="Q138" s="6">
        <v>2</v>
      </c>
    </row>
    <row r="139" spans="1:17" x14ac:dyDescent="0.35">
      <c r="A139" s="4">
        <v>2022</v>
      </c>
      <c r="B139" s="10">
        <v>3</v>
      </c>
      <c r="C139" s="4" t="s">
        <v>55</v>
      </c>
      <c r="D139" s="4" t="s">
        <v>156</v>
      </c>
      <c r="E139" s="7">
        <v>1</v>
      </c>
      <c r="F139" s="4" t="s">
        <v>238</v>
      </c>
      <c r="G139" s="4" t="s">
        <v>240</v>
      </c>
      <c r="H139" s="4">
        <v>2012</v>
      </c>
      <c r="I139" s="4">
        <v>2015</v>
      </c>
      <c r="J139" s="4">
        <v>3</v>
      </c>
      <c r="K139" s="7">
        <v>56.42</v>
      </c>
      <c r="L139" s="7" t="s">
        <v>250</v>
      </c>
      <c r="M139" s="4" t="s">
        <v>243</v>
      </c>
      <c r="N139" s="4" t="s">
        <v>239</v>
      </c>
      <c r="O139" s="5">
        <v>1</v>
      </c>
      <c r="P139" s="4">
        <v>1</v>
      </c>
      <c r="Q139" s="6">
        <v>2</v>
      </c>
    </row>
    <row r="140" spans="1:17" x14ac:dyDescent="0.35">
      <c r="A140" s="4">
        <v>2022</v>
      </c>
      <c r="B140" s="10">
        <v>3</v>
      </c>
      <c r="C140" s="4" t="s">
        <v>55</v>
      </c>
      <c r="D140" s="4" t="s">
        <v>156</v>
      </c>
      <c r="E140" s="7">
        <v>1</v>
      </c>
      <c r="F140" s="4" t="s">
        <v>238</v>
      </c>
      <c r="G140" s="4" t="s">
        <v>241</v>
      </c>
      <c r="H140" s="4">
        <v>2012</v>
      </c>
      <c r="I140" s="4">
        <v>2015</v>
      </c>
      <c r="J140" s="4">
        <v>3</v>
      </c>
      <c r="K140" s="7">
        <v>85.5</v>
      </c>
      <c r="L140" s="7" t="s">
        <v>250</v>
      </c>
      <c r="M140" s="4" t="s">
        <v>243</v>
      </c>
      <c r="N140" s="4" t="s">
        <v>239</v>
      </c>
      <c r="O140" s="5">
        <v>1</v>
      </c>
      <c r="P140" s="4">
        <v>1</v>
      </c>
      <c r="Q140" s="6">
        <v>2</v>
      </c>
    </row>
    <row r="141" spans="1:17" x14ac:dyDescent="0.35">
      <c r="A141" s="4">
        <v>2022</v>
      </c>
      <c r="B141" s="10">
        <v>3</v>
      </c>
      <c r="C141" s="4" t="s">
        <v>55</v>
      </c>
      <c r="D141" s="4" t="s">
        <v>156</v>
      </c>
      <c r="E141" s="7">
        <v>1</v>
      </c>
      <c r="F141" s="4" t="s">
        <v>238</v>
      </c>
      <c r="G141" s="4" t="s">
        <v>241</v>
      </c>
      <c r="H141" s="4">
        <v>2012</v>
      </c>
      <c r="I141" s="4">
        <v>2015</v>
      </c>
      <c r="J141" s="4">
        <v>3</v>
      </c>
      <c r="K141" s="7">
        <v>90.99</v>
      </c>
      <c r="L141" s="7" t="s">
        <v>250</v>
      </c>
      <c r="M141" s="4" t="s">
        <v>243</v>
      </c>
      <c r="N141" s="4" t="s">
        <v>239</v>
      </c>
      <c r="O141" s="5">
        <v>1</v>
      </c>
      <c r="P141" s="4">
        <v>1</v>
      </c>
      <c r="Q141" s="6">
        <v>2</v>
      </c>
    </row>
    <row r="142" spans="1:17" x14ac:dyDescent="0.35">
      <c r="A142" s="4">
        <v>2022</v>
      </c>
      <c r="B142" s="10">
        <v>3</v>
      </c>
      <c r="C142" s="4" t="s">
        <v>55</v>
      </c>
      <c r="D142" s="4" t="s">
        <v>156</v>
      </c>
      <c r="E142" s="7">
        <v>1</v>
      </c>
      <c r="F142" s="4" t="s">
        <v>238</v>
      </c>
      <c r="G142" s="4" t="s">
        <v>241</v>
      </c>
      <c r="H142" s="4">
        <v>2012</v>
      </c>
      <c r="I142" s="4">
        <v>2015</v>
      </c>
      <c r="J142" s="4">
        <v>3</v>
      </c>
      <c r="K142" s="7">
        <v>86.02</v>
      </c>
      <c r="L142" s="7" t="s">
        <v>250</v>
      </c>
      <c r="M142" s="4" t="s">
        <v>243</v>
      </c>
      <c r="N142" s="4" t="s">
        <v>239</v>
      </c>
      <c r="O142" s="5">
        <v>1</v>
      </c>
      <c r="P142" s="4">
        <v>1</v>
      </c>
      <c r="Q142" s="6">
        <v>2</v>
      </c>
    </row>
    <row r="143" spans="1:17" x14ac:dyDescent="0.35">
      <c r="A143" s="4">
        <v>2022</v>
      </c>
      <c r="B143" s="10">
        <v>3</v>
      </c>
      <c r="C143" s="4" t="s">
        <v>55</v>
      </c>
      <c r="D143" s="4" t="s">
        <v>156</v>
      </c>
      <c r="E143" s="7">
        <v>1</v>
      </c>
      <c r="F143" s="4" t="s">
        <v>238</v>
      </c>
      <c r="G143" s="4" t="s">
        <v>241</v>
      </c>
      <c r="H143" s="4">
        <v>2012</v>
      </c>
      <c r="I143" s="4">
        <v>2015</v>
      </c>
      <c r="J143" s="4">
        <v>3</v>
      </c>
      <c r="K143" s="7">
        <v>77.64</v>
      </c>
      <c r="L143" s="7" t="s">
        <v>250</v>
      </c>
      <c r="M143" s="4" t="s">
        <v>243</v>
      </c>
      <c r="N143" s="4" t="s">
        <v>239</v>
      </c>
      <c r="O143" s="5">
        <v>1</v>
      </c>
      <c r="P143" s="4">
        <v>1</v>
      </c>
      <c r="Q143" s="6">
        <v>2</v>
      </c>
    </row>
    <row r="144" spans="1:17" x14ac:dyDescent="0.35">
      <c r="A144" s="4">
        <v>2022</v>
      </c>
      <c r="B144" s="10">
        <v>3</v>
      </c>
      <c r="C144" s="4" t="s">
        <v>55</v>
      </c>
      <c r="D144" s="4" t="s">
        <v>156</v>
      </c>
      <c r="E144" s="7">
        <v>1</v>
      </c>
      <c r="F144" s="4" t="s">
        <v>238</v>
      </c>
      <c r="G144" s="4" t="s">
        <v>241</v>
      </c>
      <c r="H144" s="4">
        <v>2012</v>
      </c>
      <c r="I144" s="4">
        <v>2015</v>
      </c>
      <c r="J144" s="4">
        <v>3</v>
      </c>
      <c r="K144" s="7">
        <v>66.459999999999994</v>
      </c>
      <c r="L144" s="7" t="s">
        <v>250</v>
      </c>
      <c r="M144" s="4" t="s">
        <v>243</v>
      </c>
      <c r="N144" s="4" t="s">
        <v>239</v>
      </c>
      <c r="O144" s="5">
        <v>1</v>
      </c>
      <c r="P144" s="4">
        <v>1</v>
      </c>
      <c r="Q144" s="6">
        <v>2</v>
      </c>
    </row>
    <row r="145" spans="1:107" x14ac:dyDescent="0.35">
      <c r="A145" s="4">
        <v>2022</v>
      </c>
      <c r="B145" s="10">
        <v>3</v>
      </c>
      <c r="C145" s="4" t="s">
        <v>55</v>
      </c>
      <c r="D145" s="4" t="s">
        <v>156</v>
      </c>
      <c r="E145" s="7">
        <v>1</v>
      </c>
      <c r="F145" s="4" t="s">
        <v>238</v>
      </c>
      <c r="G145" s="4" t="s">
        <v>241</v>
      </c>
      <c r="H145" s="4">
        <v>2012</v>
      </c>
      <c r="I145" s="4">
        <v>2015</v>
      </c>
      <c r="J145" s="4">
        <v>3</v>
      </c>
      <c r="K145" s="7">
        <v>63.66</v>
      </c>
      <c r="L145" s="7" t="s">
        <v>250</v>
      </c>
      <c r="M145" s="4" t="s">
        <v>243</v>
      </c>
      <c r="N145" s="4" t="s">
        <v>239</v>
      </c>
      <c r="O145" s="5">
        <v>1</v>
      </c>
      <c r="P145" s="4">
        <v>1</v>
      </c>
      <c r="Q145" s="6">
        <v>2</v>
      </c>
    </row>
    <row r="146" spans="1:107" x14ac:dyDescent="0.35">
      <c r="A146" s="4">
        <v>2022</v>
      </c>
      <c r="B146" s="10">
        <v>3</v>
      </c>
      <c r="C146" s="4" t="s">
        <v>55</v>
      </c>
      <c r="D146" s="4" t="s">
        <v>156</v>
      </c>
      <c r="E146" s="7">
        <v>1</v>
      </c>
      <c r="F146" s="4" t="s">
        <v>238</v>
      </c>
      <c r="G146" s="4" t="s">
        <v>241</v>
      </c>
      <c r="H146" s="4">
        <v>2012</v>
      </c>
      <c r="I146" s="4">
        <v>2015</v>
      </c>
      <c r="J146" s="4">
        <v>3</v>
      </c>
      <c r="K146" s="7">
        <v>66.14</v>
      </c>
      <c r="L146" s="7" t="s">
        <v>250</v>
      </c>
      <c r="M146" s="4" t="s">
        <v>243</v>
      </c>
      <c r="N146" s="4" t="s">
        <v>239</v>
      </c>
      <c r="O146" s="5">
        <v>1</v>
      </c>
      <c r="P146" s="4">
        <v>1</v>
      </c>
      <c r="Q146" s="6">
        <v>2</v>
      </c>
    </row>
    <row r="147" spans="1:107" x14ac:dyDescent="0.35">
      <c r="A147" s="4">
        <v>2022</v>
      </c>
      <c r="B147" s="10">
        <v>3</v>
      </c>
      <c r="C147" s="4" t="s">
        <v>55</v>
      </c>
      <c r="D147" s="4" t="s">
        <v>156</v>
      </c>
      <c r="E147" s="7">
        <v>1</v>
      </c>
      <c r="F147" s="4" t="s">
        <v>238</v>
      </c>
      <c r="G147" s="4" t="s">
        <v>242</v>
      </c>
      <c r="H147" s="4">
        <v>2012</v>
      </c>
      <c r="I147" s="4">
        <v>2015</v>
      </c>
      <c r="J147" s="4">
        <v>3</v>
      </c>
      <c r="K147" s="7">
        <v>79.36</v>
      </c>
      <c r="L147" s="7" t="s">
        <v>250</v>
      </c>
      <c r="M147" s="4" t="s">
        <v>244</v>
      </c>
      <c r="N147" s="4" t="s">
        <v>239</v>
      </c>
      <c r="O147" s="5">
        <v>1</v>
      </c>
      <c r="P147" s="4">
        <v>1</v>
      </c>
      <c r="Q147" s="6">
        <v>2</v>
      </c>
    </row>
    <row r="148" spans="1:107" x14ac:dyDescent="0.35">
      <c r="A148" s="4">
        <v>2022</v>
      </c>
      <c r="B148" s="10">
        <v>3</v>
      </c>
      <c r="C148" s="4" t="s">
        <v>55</v>
      </c>
      <c r="D148" s="4" t="s">
        <v>156</v>
      </c>
      <c r="E148" s="7">
        <v>1</v>
      </c>
      <c r="F148" s="4" t="s">
        <v>238</v>
      </c>
      <c r="G148" s="4" t="s">
        <v>242</v>
      </c>
      <c r="H148" s="4">
        <v>2012</v>
      </c>
      <c r="I148" s="4">
        <v>2015</v>
      </c>
      <c r="J148" s="4">
        <v>3</v>
      </c>
      <c r="K148" s="7">
        <v>79.36</v>
      </c>
      <c r="L148" s="7" t="s">
        <v>250</v>
      </c>
      <c r="M148" s="4" t="s">
        <v>244</v>
      </c>
      <c r="N148" s="4" t="s">
        <v>239</v>
      </c>
      <c r="O148" s="5">
        <v>1</v>
      </c>
      <c r="P148" s="4">
        <v>1</v>
      </c>
      <c r="Q148" s="6">
        <v>2</v>
      </c>
    </row>
    <row r="149" spans="1:107" x14ac:dyDescent="0.35">
      <c r="A149" s="4">
        <v>2022</v>
      </c>
      <c r="B149" s="10">
        <v>3</v>
      </c>
      <c r="C149" s="4" t="s">
        <v>55</v>
      </c>
      <c r="D149" s="4" t="s">
        <v>156</v>
      </c>
      <c r="E149" s="7">
        <v>1</v>
      </c>
      <c r="F149" s="4" t="s">
        <v>238</v>
      </c>
      <c r="G149" s="4" t="s">
        <v>242</v>
      </c>
      <c r="H149" s="4">
        <v>2012</v>
      </c>
      <c r="I149" s="4">
        <v>2015</v>
      </c>
      <c r="J149" s="4">
        <v>3</v>
      </c>
      <c r="K149" s="7">
        <v>81.900000000000006</v>
      </c>
      <c r="L149" s="7" t="s">
        <v>250</v>
      </c>
      <c r="M149" s="4" t="s">
        <v>244</v>
      </c>
      <c r="N149" s="4" t="s">
        <v>239</v>
      </c>
      <c r="O149" s="5">
        <v>1</v>
      </c>
      <c r="P149" s="4">
        <v>1</v>
      </c>
      <c r="Q149" s="6">
        <v>2</v>
      </c>
    </row>
    <row r="150" spans="1:107" x14ac:dyDescent="0.35">
      <c r="A150" s="4">
        <v>2022</v>
      </c>
      <c r="B150" s="10">
        <v>3</v>
      </c>
      <c r="C150" s="4" t="s">
        <v>55</v>
      </c>
      <c r="D150" s="4" t="s">
        <v>156</v>
      </c>
      <c r="E150" s="7">
        <v>1</v>
      </c>
      <c r="F150" s="4" t="s">
        <v>238</v>
      </c>
      <c r="G150" s="4" t="s">
        <v>242</v>
      </c>
      <c r="H150" s="4">
        <v>2012</v>
      </c>
      <c r="I150" s="4">
        <v>2015</v>
      </c>
      <c r="J150" s="4">
        <v>3</v>
      </c>
      <c r="K150" s="7">
        <v>74.92</v>
      </c>
      <c r="L150" s="7" t="s">
        <v>250</v>
      </c>
      <c r="M150" s="4" t="s">
        <v>244</v>
      </c>
      <c r="N150" s="4" t="s">
        <v>239</v>
      </c>
      <c r="O150" s="5">
        <v>1</v>
      </c>
      <c r="P150" s="4">
        <v>1</v>
      </c>
      <c r="Q150" s="6">
        <v>2</v>
      </c>
    </row>
    <row r="151" spans="1:107" x14ac:dyDescent="0.35">
      <c r="A151" s="4">
        <v>2022</v>
      </c>
      <c r="B151" s="10">
        <v>3</v>
      </c>
      <c r="C151" s="4" t="s">
        <v>55</v>
      </c>
      <c r="D151" s="4" t="s">
        <v>156</v>
      </c>
      <c r="E151" s="7">
        <v>1</v>
      </c>
      <c r="F151" s="4" t="s">
        <v>238</v>
      </c>
      <c r="G151" s="4" t="s">
        <v>242</v>
      </c>
      <c r="H151" s="4">
        <v>2012</v>
      </c>
      <c r="I151" s="4">
        <v>2015</v>
      </c>
      <c r="J151" s="4">
        <v>3</v>
      </c>
      <c r="K151" s="7">
        <v>63.81</v>
      </c>
      <c r="L151" s="7" t="s">
        <v>250</v>
      </c>
      <c r="M151" s="4" t="s">
        <v>244</v>
      </c>
      <c r="N151" s="4" t="s">
        <v>239</v>
      </c>
      <c r="O151" s="5">
        <v>1</v>
      </c>
      <c r="P151" s="4">
        <v>1</v>
      </c>
      <c r="Q151" s="6">
        <v>2</v>
      </c>
    </row>
    <row r="152" spans="1:107" x14ac:dyDescent="0.35">
      <c r="A152" s="4">
        <v>2022</v>
      </c>
      <c r="B152" s="10">
        <v>3</v>
      </c>
      <c r="C152" s="4" t="s">
        <v>55</v>
      </c>
      <c r="D152" s="4" t="s">
        <v>156</v>
      </c>
      <c r="E152" s="7">
        <v>1</v>
      </c>
      <c r="F152" s="4" t="s">
        <v>238</v>
      </c>
      <c r="G152" s="4" t="s">
        <v>242</v>
      </c>
      <c r="H152" s="4">
        <v>2012</v>
      </c>
      <c r="I152" s="4">
        <v>2015</v>
      </c>
      <c r="J152" s="4">
        <v>3</v>
      </c>
      <c r="K152" s="7">
        <v>58.87</v>
      </c>
      <c r="L152" s="7" t="s">
        <v>250</v>
      </c>
      <c r="M152" s="4" t="s">
        <v>244</v>
      </c>
      <c r="N152" s="4" t="s">
        <v>239</v>
      </c>
      <c r="O152" s="5">
        <v>1</v>
      </c>
      <c r="P152" s="4">
        <v>1</v>
      </c>
      <c r="Q152" s="6">
        <v>2</v>
      </c>
    </row>
    <row r="153" spans="1:107" x14ac:dyDescent="0.35">
      <c r="A153" s="4">
        <v>2022</v>
      </c>
      <c r="B153" s="10">
        <v>3</v>
      </c>
      <c r="C153" s="4" t="s">
        <v>55</v>
      </c>
      <c r="D153" s="4" t="s">
        <v>156</v>
      </c>
      <c r="E153" s="7">
        <v>1</v>
      </c>
      <c r="F153" s="4" t="s">
        <v>238</v>
      </c>
      <c r="G153" s="4" t="s">
        <v>242</v>
      </c>
      <c r="H153" s="4">
        <v>2012</v>
      </c>
      <c r="I153" s="4">
        <v>2015</v>
      </c>
      <c r="J153" s="4">
        <v>3</v>
      </c>
      <c r="K153" s="7">
        <v>64.44</v>
      </c>
      <c r="L153" s="7" t="s">
        <v>250</v>
      </c>
      <c r="M153" s="4" t="s">
        <v>244</v>
      </c>
      <c r="N153" s="4" t="s">
        <v>239</v>
      </c>
      <c r="O153" s="5">
        <v>1</v>
      </c>
      <c r="P153" s="4">
        <v>1</v>
      </c>
      <c r="Q153" s="6">
        <v>2</v>
      </c>
    </row>
    <row r="154" spans="1:107" s="39" customFormat="1" x14ac:dyDescent="0.35">
      <c r="A154" s="39">
        <v>1993</v>
      </c>
      <c r="B154" s="40">
        <v>2</v>
      </c>
      <c r="C154" s="39" t="s">
        <v>0</v>
      </c>
      <c r="D154" s="39" t="s">
        <v>104</v>
      </c>
      <c r="E154" s="41">
        <v>1</v>
      </c>
      <c r="F154" s="39" t="s">
        <v>1</v>
      </c>
      <c r="G154" s="39" t="s">
        <v>91</v>
      </c>
      <c r="H154" s="39">
        <v>1982</v>
      </c>
      <c r="I154" s="39">
        <v>1988</v>
      </c>
      <c r="J154" s="39">
        <v>7</v>
      </c>
      <c r="K154" s="41" t="s">
        <v>250</v>
      </c>
      <c r="L154" s="41">
        <f>((7-4.29)/7)*100</f>
        <v>38.714285714285715</v>
      </c>
      <c r="M154" s="39" t="s">
        <v>60</v>
      </c>
      <c r="N154" s="39" t="s">
        <v>250</v>
      </c>
      <c r="O154" s="42" t="s">
        <v>250</v>
      </c>
      <c r="P154" s="39" t="s">
        <v>250</v>
      </c>
      <c r="Q154" s="43">
        <v>2</v>
      </c>
      <c r="R154" s="4"/>
      <c r="S154" s="4"/>
      <c r="T154" s="4"/>
      <c r="U154" s="4"/>
      <c r="V154" s="4"/>
      <c r="W154" s="4"/>
      <c r="X154" s="4"/>
      <c r="Y154" s="4"/>
      <c r="Z154" s="4"/>
      <c r="AA154" s="4"/>
      <c r="AB154" s="4"/>
      <c r="AC154" s="4"/>
      <c r="AD154" s="4"/>
      <c r="AE154" s="4"/>
      <c r="AF154" s="4"/>
      <c r="AG154" s="4"/>
      <c r="AH154" s="4"/>
      <c r="AI154" s="4"/>
      <c r="AJ154" s="4"/>
      <c r="AK154" s="4"/>
      <c r="AL154" s="4"/>
      <c r="AM154" s="4"/>
      <c r="AN154" s="4"/>
      <c r="AO154" s="4"/>
      <c r="AP154" s="4"/>
      <c r="AQ154" s="4"/>
      <c r="AR154" s="4"/>
      <c r="AS154" s="4"/>
      <c r="AT154" s="4"/>
      <c r="AU154" s="4"/>
      <c r="AV154" s="4"/>
      <c r="AW154" s="4"/>
      <c r="AX154" s="4"/>
      <c r="AY154" s="4"/>
      <c r="AZ154" s="4"/>
      <c r="BA154" s="4"/>
      <c r="BB154" s="4"/>
      <c r="BC154" s="4"/>
      <c r="BD154" s="4"/>
      <c r="BE154" s="4"/>
      <c r="BF154" s="4"/>
      <c r="BG154" s="4"/>
      <c r="BH154" s="4"/>
      <c r="BI154" s="4"/>
      <c r="BJ154" s="4"/>
      <c r="BK154" s="4"/>
      <c r="BL154" s="4"/>
      <c r="BM154" s="4"/>
      <c r="BN154" s="4"/>
      <c r="BO154" s="4"/>
      <c r="BP154" s="4"/>
      <c r="BQ154" s="4"/>
      <c r="BR154" s="4"/>
      <c r="BS154" s="4"/>
      <c r="BT154" s="4"/>
      <c r="BU154" s="4"/>
      <c r="BV154" s="4"/>
      <c r="BW154" s="4"/>
      <c r="BX154" s="4"/>
      <c r="BY154" s="4"/>
      <c r="BZ154" s="4"/>
      <c r="CA154" s="4"/>
      <c r="CB154" s="4"/>
      <c r="CC154" s="4"/>
      <c r="CD154" s="4"/>
      <c r="CE154" s="4"/>
      <c r="CF154" s="4"/>
      <c r="CG154" s="4"/>
      <c r="CH154" s="4"/>
      <c r="CI154" s="4"/>
      <c r="CJ154" s="4"/>
      <c r="CK154" s="4"/>
      <c r="CL154" s="4"/>
      <c r="CM154" s="4"/>
      <c r="CN154" s="4"/>
      <c r="CO154" s="4"/>
      <c r="CP154" s="4"/>
      <c r="CQ154" s="4"/>
      <c r="CR154" s="4"/>
      <c r="CS154" s="4"/>
      <c r="CT154" s="4"/>
      <c r="CU154" s="4"/>
      <c r="CV154" s="4"/>
      <c r="CW154" s="4"/>
      <c r="CX154" s="4"/>
      <c r="CY154" s="4"/>
      <c r="CZ154" s="4"/>
      <c r="DA154" s="4"/>
      <c r="DB154" s="4"/>
      <c r="DC154" s="4"/>
    </row>
    <row r="155" spans="1:107" s="39" customFormat="1" x14ac:dyDescent="0.35">
      <c r="A155" s="39">
        <v>1993</v>
      </c>
      <c r="B155" s="40">
        <v>2</v>
      </c>
      <c r="C155" s="39" t="s">
        <v>0</v>
      </c>
      <c r="D155" s="39" t="s">
        <v>104</v>
      </c>
      <c r="E155" s="41">
        <v>2</v>
      </c>
      <c r="F155" s="39" t="s">
        <v>1</v>
      </c>
      <c r="G155" s="39" t="s">
        <v>90</v>
      </c>
      <c r="H155" s="39">
        <v>1992</v>
      </c>
      <c r="I155" s="39">
        <v>1992</v>
      </c>
      <c r="J155" s="39">
        <v>1</v>
      </c>
      <c r="K155" s="41" t="s">
        <v>250</v>
      </c>
      <c r="L155" s="41">
        <f>((7-4)/7*100)</f>
        <v>42.857142857142854</v>
      </c>
      <c r="M155" s="39" t="s">
        <v>60</v>
      </c>
      <c r="N155" s="39" t="s">
        <v>250</v>
      </c>
      <c r="O155" s="42" t="s">
        <v>250</v>
      </c>
      <c r="P155" s="39" t="s">
        <v>250</v>
      </c>
      <c r="Q155" s="43">
        <v>2</v>
      </c>
      <c r="R155" s="4"/>
      <c r="S155" s="4"/>
      <c r="T155" s="4"/>
      <c r="U155" s="4"/>
      <c r="V155" s="4"/>
      <c r="W155" s="4"/>
      <c r="X155" s="4"/>
      <c r="Y155" s="4"/>
      <c r="Z155" s="4"/>
      <c r="AA155" s="4"/>
      <c r="AB155" s="4"/>
      <c r="AC155" s="4"/>
      <c r="AD155" s="4"/>
      <c r="AE155" s="4"/>
      <c r="AF155" s="4"/>
      <c r="AG155" s="4"/>
      <c r="AH155" s="4"/>
      <c r="AI155" s="4"/>
      <c r="AJ155" s="4"/>
      <c r="AK155" s="4"/>
      <c r="AL155" s="4"/>
      <c r="AM155" s="4"/>
      <c r="AN155" s="4"/>
      <c r="AO155" s="4"/>
      <c r="AP155" s="4"/>
      <c r="AQ155" s="4"/>
      <c r="AR155" s="4"/>
      <c r="AS155" s="4"/>
      <c r="AT155" s="4"/>
      <c r="AU155" s="4"/>
      <c r="AV155" s="4"/>
      <c r="AW155" s="4"/>
      <c r="AX155" s="4"/>
      <c r="AY155" s="4"/>
      <c r="AZ155" s="4"/>
      <c r="BA155" s="4"/>
      <c r="BB155" s="4"/>
      <c r="BC155" s="4"/>
      <c r="BD155" s="4"/>
      <c r="BE155" s="4"/>
      <c r="BF155" s="4"/>
      <c r="BG155" s="4"/>
      <c r="BH155" s="4"/>
      <c r="BI155" s="4"/>
      <c r="BJ155" s="4"/>
      <c r="BK155" s="4"/>
      <c r="BL155" s="4"/>
      <c r="BM155" s="4"/>
      <c r="BN155" s="4"/>
      <c r="BO155" s="4"/>
      <c r="BP155" s="4"/>
      <c r="BQ155" s="4"/>
      <c r="BR155" s="4"/>
      <c r="BS155" s="4"/>
      <c r="BT155" s="4"/>
      <c r="BU155" s="4"/>
      <c r="BV155" s="4"/>
      <c r="BW155" s="4"/>
      <c r="BX155" s="4"/>
      <c r="BY155" s="4"/>
      <c r="BZ155" s="4"/>
      <c r="CA155" s="4"/>
      <c r="CB155" s="4"/>
      <c r="CC155" s="4"/>
      <c r="CD155" s="4"/>
      <c r="CE155" s="4"/>
      <c r="CF155" s="4"/>
      <c r="CG155" s="4"/>
      <c r="CH155" s="4"/>
      <c r="CI155" s="4"/>
      <c r="CJ155" s="4"/>
      <c r="CK155" s="4"/>
      <c r="CL155" s="4"/>
      <c r="CM155" s="4"/>
      <c r="CN155" s="4"/>
      <c r="CO155" s="4"/>
      <c r="CP155" s="4"/>
      <c r="CQ155" s="4"/>
      <c r="CR155" s="4"/>
      <c r="CS155" s="4"/>
      <c r="CT155" s="4"/>
      <c r="CU155" s="4"/>
      <c r="CV155" s="4"/>
      <c r="CW155" s="4"/>
      <c r="CX155" s="4"/>
      <c r="CY155" s="4"/>
      <c r="CZ155" s="4"/>
      <c r="DA155" s="4"/>
      <c r="DB155" s="4"/>
      <c r="DC155" s="4"/>
    </row>
    <row r="156" spans="1:107" s="39" customFormat="1" x14ac:dyDescent="0.35">
      <c r="A156" s="39">
        <v>2004</v>
      </c>
      <c r="B156" s="40">
        <v>2</v>
      </c>
      <c r="C156" s="39" t="s">
        <v>30</v>
      </c>
      <c r="D156" s="39" t="s">
        <v>104</v>
      </c>
      <c r="E156" s="41">
        <v>3</v>
      </c>
      <c r="F156" s="39" t="s">
        <v>120</v>
      </c>
      <c r="G156" s="39" t="s">
        <v>121</v>
      </c>
      <c r="H156" s="39">
        <v>2001</v>
      </c>
      <c r="I156" s="39">
        <v>2003</v>
      </c>
      <c r="J156" s="39">
        <v>3</v>
      </c>
      <c r="K156" s="41">
        <v>95.92</v>
      </c>
      <c r="L156" s="41">
        <v>43.8</v>
      </c>
      <c r="M156" s="39" t="s">
        <v>60</v>
      </c>
      <c r="N156" s="39" t="s">
        <v>141</v>
      </c>
      <c r="O156" s="42">
        <v>1</v>
      </c>
      <c r="P156" s="39">
        <v>2</v>
      </c>
      <c r="Q156" s="43">
        <v>2</v>
      </c>
      <c r="R156" s="4"/>
      <c r="S156" s="4"/>
      <c r="T156" s="4"/>
      <c r="U156" s="4"/>
      <c r="V156" s="4"/>
      <c r="W156" s="4"/>
      <c r="X156" s="4"/>
      <c r="Y156" s="4"/>
      <c r="Z156" s="4"/>
      <c r="AA156" s="4"/>
      <c r="AB156" s="4"/>
      <c r="AC156" s="4"/>
      <c r="AD156" s="4"/>
      <c r="AE156" s="4"/>
      <c r="AF156" s="4"/>
      <c r="AG156" s="4"/>
      <c r="AH156" s="4"/>
      <c r="AI156" s="4"/>
      <c r="AJ156" s="4"/>
      <c r="AK156" s="4"/>
      <c r="AL156" s="4"/>
      <c r="AM156" s="4"/>
      <c r="AN156" s="4"/>
      <c r="AO156" s="4"/>
      <c r="AP156" s="4"/>
      <c r="AQ156" s="4"/>
      <c r="AR156" s="4"/>
      <c r="AS156" s="4"/>
      <c r="AT156" s="4"/>
      <c r="AU156" s="4"/>
      <c r="AV156" s="4"/>
      <c r="AW156" s="4"/>
      <c r="AX156" s="4"/>
      <c r="AY156" s="4"/>
      <c r="AZ156" s="4"/>
      <c r="BA156" s="4"/>
      <c r="BB156" s="4"/>
      <c r="BC156" s="4"/>
      <c r="BD156" s="4"/>
      <c r="BE156" s="4"/>
      <c r="BF156" s="4"/>
      <c r="BG156" s="4"/>
      <c r="BH156" s="4"/>
      <c r="BI156" s="4"/>
      <c r="BJ156" s="4"/>
      <c r="BK156" s="4"/>
      <c r="BL156" s="4"/>
      <c r="BM156" s="4"/>
      <c r="BN156" s="4"/>
      <c r="BO156" s="4"/>
      <c r="BP156" s="4"/>
      <c r="BQ156" s="4"/>
      <c r="BR156" s="4"/>
      <c r="BS156" s="4"/>
      <c r="BT156" s="4"/>
      <c r="BU156" s="4"/>
      <c r="BV156" s="4"/>
      <c r="BW156" s="4"/>
      <c r="BX156" s="4"/>
      <c r="BY156" s="4"/>
      <c r="BZ156" s="4"/>
      <c r="CA156" s="4"/>
      <c r="CB156" s="4"/>
      <c r="CC156" s="4"/>
      <c r="CD156" s="4"/>
      <c r="CE156" s="4"/>
      <c r="CF156" s="4"/>
      <c r="CG156" s="4"/>
      <c r="CH156" s="4"/>
      <c r="CI156" s="4"/>
      <c r="CJ156" s="4"/>
      <c r="CK156" s="4"/>
      <c r="CL156" s="4"/>
      <c r="CM156" s="4"/>
      <c r="CN156" s="4"/>
      <c r="CO156" s="4"/>
      <c r="CP156" s="4"/>
      <c r="CQ156" s="4"/>
      <c r="CR156" s="4"/>
      <c r="CS156" s="4"/>
      <c r="CT156" s="4"/>
      <c r="CU156" s="4"/>
      <c r="CV156" s="4"/>
      <c r="CW156" s="4"/>
      <c r="CX156" s="4"/>
      <c r="CY156" s="4"/>
      <c r="CZ156" s="4"/>
      <c r="DA156" s="4"/>
      <c r="DB156" s="4"/>
      <c r="DC156" s="4"/>
    </row>
    <row r="157" spans="1:107" s="39" customFormat="1" x14ac:dyDescent="0.35">
      <c r="A157" s="39">
        <v>2004</v>
      </c>
      <c r="B157" s="40">
        <v>2</v>
      </c>
      <c r="C157" s="39" t="s">
        <v>30</v>
      </c>
      <c r="D157" s="39" t="s">
        <v>104</v>
      </c>
      <c r="E157" s="41">
        <v>3</v>
      </c>
      <c r="F157" s="39" t="s">
        <v>120</v>
      </c>
      <c r="G157" s="39" t="s">
        <v>121</v>
      </c>
      <c r="H157" s="39">
        <v>2001</v>
      </c>
      <c r="I157" s="39">
        <v>2003</v>
      </c>
      <c r="J157" s="39">
        <v>3</v>
      </c>
      <c r="K157" s="41">
        <v>95.08</v>
      </c>
      <c r="L157" s="41">
        <v>46.7</v>
      </c>
      <c r="M157" s="39" t="s">
        <v>60</v>
      </c>
      <c r="N157" s="39" t="s">
        <v>122</v>
      </c>
      <c r="O157" s="42">
        <v>2</v>
      </c>
      <c r="P157" s="39">
        <v>2</v>
      </c>
      <c r="Q157" s="43">
        <v>2</v>
      </c>
      <c r="R157" s="4"/>
      <c r="S157" s="4"/>
      <c r="T157" s="4"/>
      <c r="U157" s="4"/>
      <c r="V157" s="4"/>
      <c r="W157" s="4"/>
      <c r="X157" s="4"/>
      <c r="Y157" s="4"/>
      <c r="Z157" s="4"/>
      <c r="AA157" s="4"/>
      <c r="AB157" s="4"/>
      <c r="AC157" s="4"/>
      <c r="AD157" s="4"/>
      <c r="AE157" s="4"/>
      <c r="AF157" s="4"/>
      <c r="AG157" s="4"/>
      <c r="AH157" s="4"/>
      <c r="AI157" s="4"/>
      <c r="AJ157" s="4"/>
      <c r="AK157" s="4"/>
      <c r="AL157" s="4"/>
      <c r="AM157" s="4"/>
      <c r="AN157" s="4"/>
      <c r="AO157" s="4"/>
      <c r="AP157" s="4"/>
      <c r="AQ157" s="4"/>
      <c r="AR157" s="4"/>
      <c r="AS157" s="4"/>
      <c r="AT157" s="4"/>
      <c r="AU157" s="4"/>
      <c r="AV157" s="4"/>
      <c r="AW157" s="4"/>
      <c r="AX157" s="4"/>
      <c r="AY157" s="4"/>
      <c r="AZ157" s="4"/>
      <c r="BA157" s="4"/>
      <c r="BB157" s="4"/>
      <c r="BC157" s="4"/>
      <c r="BD157" s="4"/>
      <c r="BE157" s="4"/>
      <c r="BF157" s="4"/>
      <c r="BG157" s="4"/>
      <c r="BH157" s="4"/>
      <c r="BI157" s="4"/>
      <c r="BJ157" s="4"/>
      <c r="BK157" s="4"/>
      <c r="BL157" s="4"/>
      <c r="BM157" s="4"/>
      <c r="BN157" s="4"/>
      <c r="BO157" s="4"/>
      <c r="BP157" s="4"/>
      <c r="BQ157" s="4"/>
      <c r="BR157" s="4"/>
      <c r="BS157" s="4"/>
      <c r="BT157" s="4"/>
      <c r="BU157" s="4"/>
      <c r="BV157" s="4"/>
      <c r="BW157" s="4"/>
      <c r="BX157" s="4"/>
      <c r="BY157" s="4"/>
      <c r="BZ157" s="4"/>
      <c r="CA157" s="4"/>
      <c r="CB157" s="4"/>
      <c r="CC157" s="4"/>
      <c r="CD157" s="4"/>
      <c r="CE157" s="4"/>
      <c r="CF157" s="4"/>
      <c r="CG157" s="4"/>
      <c r="CH157" s="4"/>
      <c r="CI157" s="4"/>
      <c r="CJ157" s="4"/>
      <c r="CK157" s="4"/>
      <c r="CL157" s="4"/>
      <c r="CM157" s="4"/>
      <c r="CN157" s="4"/>
      <c r="CO157" s="4"/>
      <c r="CP157" s="4"/>
      <c r="CQ157" s="4"/>
      <c r="CR157" s="4"/>
      <c r="CS157" s="4"/>
      <c r="CT157" s="4"/>
      <c r="CU157" s="4"/>
      <c r="CV157" s="4"/>
      <c r="CW157" s="4"/>
      <c r="CX157" s="4"/>
      <c r="CY157" s="4"/>
      <c r="CZ157" s="4"/>
      <c r="DA157" s="4"/>
      <c r="DB157" s="4"/>
      <c r="DC157" s="4"/>
    </row>
    <row r="158" spans="1:107" s="39" customFormat="1" x14ac:dyDescent="0.35">
      <c r="A158" s="39">
        <v>2007</v>
      </c>
      <c r="B158" s="40">
        <v>2</v>
      </c>
      <c r="C158" s="39" t="s">
        <v>35</v>
      </c>
      <c r="D158" s="39" t="s">
        <v>104</v>
      </c>
      <c r="E158" s="41">
        <v>2</v>
      </c>
      <c r="F158" s="39" t="s">
        <v>1</v>
      </c>
      <c r="G158" s="39" t="s">
        <v>155</v>
      </c>
      <c r="H158" s="39">
        <v>1994</v>
      </c>
      <c r="I158" s="39">
        <v>2005</v>
      </c>
      <c r="J158" s="39">
        <v>11</v>
      </c>
      <c r="K158" s="41">
        <f>(72+94+92+97)/4</f>
        <v>88.75</v>
      </c>
      <c r="L158" s="41" t="s">
        <v>250</v>
      </c>
      <c r="M158" s="39" t="s">
        <v>60</v>
      </c>
      <c r="N158" s="39" t="s">
        <v>110</v>
      </c>
      <c r="O158" s="42" t="s">
        <v>110</v>
      </c>
      <c r="P158" s="39" t="s">
        <v>250</v>
      </c>
      <c r="Q158" s="43">
        <v>4</v>
      </c>
      <c r="R158" s="4"/>
      <c r="S158" s="4"/>
      <c r="T158" s="4"/>
      <c r="U158" s="4"/>
      <c r="V158" s="4"/>
      <c r="W158" s="4"/>
      <c r="X158" s="4"/>
      <c r="Y158" s="4"/>
      <c r="Z158" s="4"/>
      <c r="AA158" s="4"/>
      <c r="AB158" s="4"/>
      <c r="AC158" s="4"/>
      <c r="AD158" s="4"/>
      <c r="AE158" s="4"/>
      <c r="AF158" s="4"/>
      <c r="AG158" s="4"/>
      <c r="AH158" s="4"/>
      <c r="AI158" s="4"/>
      <c r="AJ158" s="4"/>
      <c r="AK158" s="4"/>
      <c r="AL158" s="4"/>
      <c r="AM158" s="4"/>
      <c r="AN158" s="4"/>
      <c r="AO158" s="4"/>
      <c r="AP158" s="4"/>
      <c r="AQ158" s="4"/>
      <c r="AR158" s="4"/>
      <c r="AS158" s="4"/>
      <c r="AT158" s="4"/>
      <c r="AU158" s="4"/>
      <c r="AV158" s="4"/>
      <c r="AW158" s="4"/>
      <c r="AX158" s="4"/>
      <c r="AY158" s="4"/>
      <c r="AZ158" s="4"/>
      <c r="BA158" s="4"/>
      <c r="BB158" s="4"/>
      <c r="BC158" s="4"/>
      <c r="BD158" s="4"/>
      <c r="BE158" s="4"/>
      <c r="BF158" s="4"/>
      <c r="BG158" s="4"/>
      <c r="BH158" s="4"/>
      <c r="BI158" s="4"/>
      <c r="BJ158" s="4"/>
      <c r="BK158" s="4"/>
      <c r="BL158" s="4"/>
      <c r="BM158" s="4"/>
      <c r="BN158" s="4"/>
      <c r="BO158" s="4"/>
      <c r="BP158" s="4"/>
      <c r="BQ158" s="4"/>
      <c r="BR158" s="4"/>
      <c r="BS158" s="4"/>
      <c r="BT158" s="4"/>
      <c r="BU158" s="4"/>
      <c r="BV158" s="4"/>
      <c r="BW158" s="4"/>
      <c r="BX158" s="4"/>
      <c r="BY158" s="4"/>
      <c r="BZ158" s="4"/>
      <c r="CA158" s="4"/>
      <c r="CB158" s="4"/>
      <c r="CC158" s="4"/>
      <c r="CD158" s="4"/>
      <c r="CE158" s="4"/>
      <c r="CF158" s="4"/>
      <c r="CG158" s="4"/>
      <c r="CH158" s="4"/>
      <c r="CI158" s="4"/>
      <c r="CJ158" s="4"/>
      <c r="CK158" s="4"/>
      <c r="CL158" s="4"/>
      <c r="CM158" s="4"/>
      <c r="CN158" s="4"/>
      <c r="CO158" s="4"/>
      <c r="CP158" s="4"/>
      <c r="CQ158" s="4"/>
      <c r="CR158" s="4"/>
      <c r="CS158" s="4"/>
      <c r="CT158" s="4"/>
      <c r="CU158" s="4"/>
      <c r="CV158" s="4"/>
      <c r="CW158" s="4"/>
      <c r="CX158" s="4"/>
      <c r="CY158" s="4"/>
      <c r="CZ158" s="4"/>
      <c r="DA158" s="4"/>
      <c r="DB158" s="4"/>
      <c r="DC158" s="4"/>
    </row>
    <row r="159" spans="1:107" x14ac:dyDescent="0.35">
      <c r="A159" s="4">
        <v>2001</v>
      </c>
      <c r="B159" s="10">
        <v>2</v>
      </c>
      <c r="C159" s="4" t="s">
        <v>24</v>
      </c>
      <c r="D159" s="4" t="s">
        <v>116</v>
      </c>
      <c r="E159" s="7">
        <v>2</v>
      </c>
      <c r="F159" s="4" t="s">
        <v>117</v>
      </c>
      <c r="G159" s="4" t="s">
        <v>118</v>
      </c>
      <c r="H159" s="4">
        <v>1999</v>
      </c>
      <c r="I159" s="4">
        <v>2000</v>
      </c>
      <c r="J159" s="4">
        <v>1</v>
      </c>
      <c r="K159" s="7" t="s">
        <v>250</v>
      </c>
      <c r="L159" s="7">
        <f>+((8-7)/8)*100</f>
        <v>12.5</v>
      </c>
      <c r="M159" s="4" t="s">
        <v>82</v>
      </c>
      <c r="N159" s="4" t="s">
        <v>115</v>
      </c>
      <c r="O159" s="5">
        <v>1</v>
      </c>
      <c r="P159" s="4" t="s">
        <v>250</v>
      </c>
      <c r="Q159" s="6">
        <v>1</v>
      </c>
    </row>
    <row r="160" spans="1:107" x14ac:dyDescent="0.35">
      <c r="A160" s="4">
        <v>2001</v>
      </c>
      <c r="B160" s="10">
        <v>2</v>
      </c>
      <c r="C160" s="4" t="s">
        <v>24</v>
      </c>
      <c r="D160" s="4" t="s">
        <v>116</v>
      </c>
      <c r="E160" s="7">
        <v>2</v>
      </c>
      <c r="F160" s="4" t="s">
        <v>117</v>
      </c>
      <c r="G160" s="4" t="s">
        <v>118</v>
      </c>
      <c r="H160" s="4">
        <v>1999</v>
      </c>
      <c r="I160" s="4">
        <v>2000</v>
      </c>
      <c r="J160" s="4">
        <v>1</v>
      </c>
      <c r="K160" s="7" t="s">
        <v>250</v>
      </c>
      <c r="L160" s="7">
        <f>+((8-6)/8)*100</f>
        <v>25</v>
      </c>
      <c r="M160" s="4" t="s">
        <v>82</v>
      </c>
      <c r="N160" s="4" t="s">
        <v>115</v>
      </c>
      <c r="O160" s="5">
        <v>2</v>
      </c>
      <c r="P160" s="4" t="s">
        <v>250</v>
      </c>
      <c r="Q160" s="6">
        <v>1</v>
      </c>
    </row>
    <row r="161" spans="1:107" x14ac:dyDescent="0.35">
      <c r="A161" s="4">
        <v>2001</v>
      </c>
      <c r="B161" s="10">
        <v>2</v>
      </c>
      <c r="C161" s="4" t="s">
        <v>24</v>
      </c>
      <c r="D161" s="4" t="s">
        <v>116</v>
      </c>
      <c r="E161" s="7">
        <v>1</v>
      </c>
      <c r="F161" s="4" t="s">
        <v>117</v>
      </c>
      <c r="G161" s="4" t="s">
        <v>118</v>
      </c>
      <c r="H161" s="4">
        <v>1999</v>
      </c>
      <c r="I161" s="4">
        <v>2000</v>
      </c>
      <c r="J161" s="4">
        <v>1</v>
      </c>
      <c r="K161" s="7" t="s">
        <v>250</v>
      </c>
      <c r="L161" s="7">
        <f>+((8-4)/8)*100</f>
        <v>50</v>
      </c>
      <c r="M161" s="4" t="s">
        <v>82</v>
      </c>
      <c r="N161" s="4" t="s">
        <v>115</v>
      </c>
      <c r="O161" s="5">
        <v>3</v>
      </c>
      <c r="P161" s="4" t="s">
        <v>250</v>
      </c>
      <c r="Q161" s="6">
        <v>1</v>
      </c>
    </row>
    <row r="162" spans="1:107" x14ac:dyDescent="0.35">
      <c r="A162" s="4">
        <v>2001</v>
      </c>
      <c r="B162" s="10">
        <v>2</v>
      </c>
      <c r="C162" s="4" t="s">
        <v>24</v>
      </c>
      <c r="D162" s="4" t="s">
        <v>116</v>
      </c>
      <c r="E162" s="7">
        <v>2</v>
      </c>
      <c r="F162" s="4" t="s">
        <v>117</v>
      </c>
      <c r="G162" s="4" t="s">
        <v>118</v>
      </c>
      <c r="H162" s="4">
        <v>1999</v>
      </c>
      <c r="I162" s="4">
        <v>2000</v>
      </c>
      <c r="J162" s="4">
        <v>1</v>
      </c>
      <c r="K162" s="7" t="s">
        <v>250</v>
      </c>
      <c r="L162" s="7">
        <f>+((8-7)/8)*100</f>
        <v>12.5</v>
      </c>
      <c r="M162" s="4" t="s">
        <v>82</v>
      </c>
      <c r="N162" s="4" t="s">
        <v>115</v>
      </c>
      <c r="O162" s="5">
        <v>1</v>
      </c>
      <c r="P162" s="4" t="s">
        <v>250</v>
      </c>
      <c r="Q162" s="6">
        <v>2</v>
      </c>
    </row>
    <row r="163" spans="1:107" x14ac:dyDescent="0.35">
      <c r="A163" s="4">
        <v>2001</v>
      </c>
      <c r="B163" s="10">
        <v>2</v>
      </c>
      <c r="C163" s="4" t="s">
        <v>24</v>
      </c>
      <c r="D163" s="4" t="s">
        <v>116</v>
      </c>
      <c r="E163" s="7">
        <v>2</v>
      </c>
      <c r="F163" s="4" t="s">
        <v>117</v>
      </c>
      <c r="G163" s="4" t="s">
        <v>118</v>
      </c>
      <c r="H163" s="4">
        <v>1999</v>
      </c>
      <c r="I163" s="4">
        <v>2000</v>
      </c>
      <c r="J163" s="4">
        <v>1</v>
      </c>
      <c r="K163" s="7" t="s">
        <v>250</v>
      </c>
      <c r="L163" s="7">
        <f>((8-6)/8)*100</f>
        <v>25</v>
      </c>
      <c r="M163" s="4" t="s">
        <v>82</v>
      </c>
      <c r="N163" s="4" t="s">
        <v>115</v>
      </c>
      <c r="O163" s="5">
        <v>2</v>
      </c>
      <c r="P163" s="4" t="s">
        <v>250</v>
      </c>
      <c r="Q163" s="6">
        <v>2</v>
      </c>
    </row>
    <row r="164" spans="1:107" x14ac:dyDescent="0.35">
      <c r="A164" s="4">
        <v>2001</v>
      </c>
      <c r="B164" s="10">
        <v>2</v>
      </c>
      <c r="C164" s="4" t="s">
        <v>24</v>
      </c>
      <c r="D164" s="4" t="s">
        <v>116</v>
      </c>
      <c r="E164" s="7">
        <v>1</v>
      </c>
      <c r="F164" s="4" t="s">
        <v>117</v>
      </c>
      <c r="G164" s="4" t="s">
        <v>118</v>
      </c>
      <c r="H164" s="4">
        <v>1999</v>
      </c>
      <c r="I164" s="4">
        <v>2000</v>
      </c>
      <c r="J164" s="4">
        <v>1</v>
      </c>
      <c r="K164" s="7" t="s">
        <v>250</v>
      </c>
      <c r="L164" s="7">
        <f>+((8-7)/8)*100</f>
        <v>12.5</v>
      </c>
      <c r="M164" s="4" t="s">
        <v>82</v>
      </c>
      <c r="N164" s="4" t="s">
        <v>115</v>
      </c>
      <c r="O164" s="5">
        <v>3</v>
      </c>
      <c r="P164" s="4" t="s">
        <v>250</v>
      </c>
      <c r="Q164" s="6">
        <v>2</v>
      </c>
    </row>
    <row r="165" spans="1:107" s="44" customFormat="1" x14ac:dyDescent="0.35">
      <c r="A165" s="44">
        <v>2004</v>
      </c>
      <c r="B165" s="45">
        <v>2</v>
      </c>
      <c r="C165" s="44" t="s">
        <v>30</v>
      </c>
      <c r="D165" s="44" t="s">
        <v>142</v>
      </c>
      <c r="E165" s="46">
        <v>1</v>
      </c>
      <c r="F165" s="44" t="s">
        <v>120</v>
      </c>
      <c r="G165" s="44" t="s">
        <v>121</v>
      </c>
      <c r="H165" s="44">
        <v>2001</v>
      </c>
      <c r="I165" s="44">
        <v>2003</v>
      </c>
      <c r="J165" s="44">
        <v>3</v>
      </c>
      <c r="K165" s="46">
        <v>98.33</v>
      </c>
      <c r="L165" s="46">
        <v>10.199999999999999</v>
      </c>
      <c r="M165" s="44" t="s">
        <v>60</v>
      </c>
      <c r="N165" s="44" t="s">
        <v>141</v>
      </c>
      <c r="O165" s="47">
        <v>1</v>
      </c>
      <c r="P165" s="44">
        <v>2</v>
      </c>
      <c r="Q165" s="48">
        <v>2</v>
      </c>
      <c r="R165" s="4"/>
      <c r="S165" s="4"/>
      <c r="T165" s="4"/>
      <c r="U165" s="4"/>
      <c r="V165" s="4"/>
      <c r="W165" s="4"/>
      <c r="X165" s="4"/>
      <c r="Y165" s="4"/>
      <c r="Z165" s="4"/>
      <c r="AA165" s="4"/>
      <c r="AB165" s="4"/>
      <c r="AC165" s="4"/>
      <c r="AD165" s="4"/>
      <c r="AE165" s="4"/>
      <c r="AF165" s="4"/>
      <c r="AG165" s="4"/>
      <c r="AH165" s="4"/>
      <c r="AI165" s="4"/>
      <c r="AJ165" s="4"/>
      <c r="AK165" s="4"/>
      <c r="AL165" s="4"/>
      <c r="AM165" s="4"/>
      <c r="AN165" s="4"/>
      <c r="AO165" s="4"/>
      <c r="AP165" s="4"/>
      <c r="AQ165" s="4"/>
      <c r="AR165" s="4"/>
      <c r="AS165" s="4"/>
      <c r="AT165" s="4"/>
      <c r="AU165" s="4"/>
      <c r="AV165" s="4"/>
      <c r="AW165" s="4"/>
      <c r="AX165" s="4"/>
      <c r="AY165" s="4"/>
      <c r="AZ165" s="4"/>
      <c r="BA165" s="4"/>
      <c r="BB165" s="4"/>
      <c r="BC165" s="4"/>
      <c r="BD165" s="4"/>
      <c r="BE165" s="4"/>
      <c r="BF165" s="4"/>
      <c r="BG165" s="4"/>
      <c r="BH165" s="4"/>
      <c r="BI165" s="4"/>
      <c r="BJ165" s="4"/>
      <c r="BK165" s="4"/>
      <c r="BL165" s="4"/>
      <c r="BM165" s="4"/>
      <c r="BN165" s="4"/>
      <c r="BO165" s="4"/>
      <c r="BP165" s="4"/>
      <c r="BQ165" s="4"/>
      <c r="BR165" s="4"/>
      <c r="BS165" s="4"/>
      <c r="BT165" s="4"/>
      <c r="BU165" s="4"/>
      <c r="BV165" s="4"/>
      <c r="BW165" s="4"/>
      <c r="BX165" s="4"/>
      <c r="BY165" s="4"/>
      <c r="BZ165" s="4"/>
      <c r="CA165" s="4"/>
      <c r="CB165" s="4"/>
      <c r="CC165" s="4"/>
      <c r="CD165" s="4"/>
      <c r="CE165" s="4"/>
      <c r="CF165" s="4"/>
      <c r="CG165" s="4"/>
      <c r="CH165" s="4"/>
      <c r="CI165" s="4"/>
      <c r="CJ165" s="4"/>
      <c r="CK165" s="4"/>
      <c r="CL165" s="4"/>
      <c r="CM165" s="4"/>
      <c r="CN165" s="4"/>
      <c r="CO165" s="4"/>
      <c r="CP165" s="4"/>
      <c r="CQ165" s="4"/>
      <c r="CR165" s="4"/>
      <c r="CS165" s="4"/>
      <c r="CT165" s="4"/>
      <c r="CU165" s="4"/>
      <c r="CV165" s="4"/>
      <c r="CW165" s="4"/>
      <c r="CX165" s="4"/>
      <c r="CY165" s="4"/>
      <c r="CZ165" s="4"/>
      <c r="DA165" s="4"/>
      <c r="DB165" s="4"/>
      <c r="DC165" s="4"/>
    </row>
    <row r="166" spans="1:107" s="44" customFormat="1" x14ac:dyDescent="0.35">
      <c r="A166" s="44">
        <v>2004</v>
      </c>
      <c r="B166" s="45">
        <v>2</v>
      </c>
      <c r="C166" s="44" t="s">
        <v>30</v>
      </c>
      <c r="D166" s="44" t="s">
        <v>142</v>
      </c>
      <c r="E166" s="46">
        <v>1</v>
      </c>
      <c r="F166" s="44" t="s">
        <v>120</v>
      </c>
      <c r="G166" s="44" t="s">
        <v>121</v>
      </c>
      <c r="H166" s="44">
        <v>2001</v>
      </c>
      <c r="I166" s="44">
        <v>2003</v>
      </c>
      <c r="J166" s="44">
        <v>3</v>
      </c>
      <c r="K166" s="46">
        <v>98.23</v>
      </c>
      <c r="L166" s="46">
        <v>10.199999999999999</v>
      </c>
      <c r="M166" s="44" t="s">
        <v>60</v>
      </c>
      <c r="N166" s="44" t="s">
        <v>122</v>
      </c>
      <c r="O166" s="47">
        <v>2</v>
      </c>
      <c r="P166" s="44">
        <v>2</v>
      </c>
      <c r="Q166" s="48">
        <v>2</v>
      </c>
      <c r="R166" s="4"/>
      <c r="S166" s="4"/>
      <c r="T166" s="4"/>
      <c r="U166" s="4"/>
      <c r="V166" s="4"/>
      <c r="W166" s="4"/>
      <c r="X166" s="4"/>
      <c r="Y166" s="4"/>
      <c r="Z166" s="4"/>
      <c r="AA166" s="4"/>
      <c r="AB166" s="4"/>
      <c r="AC166" s="4"/>
      <c r="AD166" s="4"/>
      <c r="AE166" s="4"/>
      <c r="AF166" s="4"/>
      <c r="AG166" s="4"/>
      <c r="AH166" s="4"/>
      <c r="AI166" s="4"/>
      <c r="AJ166" s="4"/>
      <c r="AK166" s="4"/>
      <c r="AL166" s="4"/>
      <c r="AM166" s="4"/>
      <c r="AN166" s="4"/>
      <c r="AO166" s="4"/>
      <c r="AP166" s="4"/>
      <c r="AQ166" s="4"/>
      <c r="AR166" s="4"/>
      <c r="AS166" s="4"/>
      <c r="AT166" s="4"/>
      <c r="AU166" s="4"/>
      <c r="AV166" s="4"/>
      <c r="AW166" s="4"/>
      <c r="AX166" s="4"/>
      <c r="AY166" s="4"/>
      <c r="AZ166" s="4"/>
      <c r="BA166" s="4"/>
      <c r="BB166" s="4"/>
      <c r="BC166" s="4"/>
      <c r="BD166" s="4"/>
      <c r="BE166" s="4"/>
      <c r="BF166" s="4"/>
      <c r="BG166" s="4"/>
      <c r="BH166" s="4"/>
      <c r="BI166" s="4"/>
      <c r="BJ166" s="4"/>
      <c r="BK166" s="4"/>
      <c r="BL166" s="4"/>
      <c r="BM166" s="4"/>
      <c r="BN166" s="4"/>
      <c r="BO166" s="4"/>
      <c r="BP166" s="4"/>
      <c r="BQ166" s="4"/>
      <c r="BR166" s="4"/>
      <c r="BS166" s="4"/>
      <c r="BT166" s="4"/>
      <c r="BU166" s="4"/>
      <c r="BV166" s="4"/>
      <c r="BW166" s="4"/>
      <c r="BX166" s="4"/>
      <c r="BY166" s="4"/>
      <c r="BZ166" s="4"/>
      <c r="CA166" s="4"/>
      <c r="CB166" s="4"/>
      <c r="CC166" s="4"/>
      <c r="CD166" s="4"/>
      <c r="CE166" s="4"/>
      <c r="CF166" s="4"/>
      <c r="CG166" s="4"/>
      <c r="CH166" s="4"/>
      <c r="CI166" s="4"/>
      <c r="CJ166" s="4"/>
      <c r="CK166" s="4"/>
      <c r="CL166" s="4"/>
      <c r="CM166" s="4"/>
      <c r="CN166" s="4"/>
      <c r="CO166" s="4"/>
      <c r="CP166" s="4"/>
      <c r="CQ166" s="4"/>
      <c r="CR166" s="4"/>
      <c r="CS166" s="4"/>
      <c r="CT166" s="4"/>
      <c r="CU166" s="4"/>
      <c r="CV166" s="4"/>
      <c r="CW166" s="4"/>
      <c r="CX166" s="4"/>
      <c r="CY166" s="4"/>
      <c r="CZ166" s="4"/>
      <c r="DA166" s="4"/>
      <c r="DB166" s="4"/>
      <c r="DC166" s="4"/>
    </row>
    <row r="167" spans="1:107" s="44" customFormat="1" x14ac:dyDescent="0.35">
      <c r="A167" s="44">
        <v>2009</v>
      </c>
      <c r="B167" s="45">
        <v>2</v>
      </c>
      <c r="C167" s="44" t="s">
        <v>39</v>
      </c>
      <c r="D167" s="44" t="s">
        <v>142</v>
      </c>
      <c r="E167" s="46">
        <v>1</v>
      </c>
      <c r="F167" s="44" t="s">
        <v>356</v>
      </c>
      <c r="G167" s="44" t="s">
        <v>165</v>
      </c>
      <c r="H167" s="44">
        <v>2004</v>
      </c>
      <c r="I167" s="44">
        <v>2005</v>
      </c>
      <c r="J167" s="44">
        <v>2</v>
      </c>
      <c r="K167" s="46" t="s">
        <v>250</v>
      </c>
      <c r="L167" s="46">
        <v>51.5</v>
      </c>
      <c r="M167" s="44" t="s">
        <v>64</v>
      </c>
      <c r="N167" s="44" t="s">
        <v>166</v>
      </c>
      <c r="O167" s="47">
        <v>2</v>
      </c>
      <c r="P167" s="44" t="s">
        <v>250</v>
      </c>
      <c r="Q167" s="48">
        <v>2</v>
      </c>
      <c r="R167" s="4"/>
      <c r="S167" s="4"/>
      <c r="T167" s="4"/>
      <c r="U167" s="4"/>
      <c r="V167" s="4"/>
      <c r="W167" s="4"/>
      <c r="X167" s="4"/>
      <c r="Y167" s="4"/>
      <c r="Z167" s="4"/>
      <c r="AA167" s="4"/>
      <c r="AB167" s="4"/>
      <c r="AC167" s="4"/>
      <c r="AD167" s="4"/>
      <c r="AE167" s="4"/>
      <c r="AF167" s="4"/>
      <c r="AG167" s="4"/>
      <c r="AH167" s="4"/>
      <c r="AI167" s="4"/>
      <c r="AJ167" s="4"/>
      <c r="AK167" s="4"/>
      <c r="AL167" s="4"/>
      <c r="AM167" s="4"/>
      <c r="AN167" s="4"/>
      <c r="AO167" s="4"/>
      <c r="AP167" s="4"/>
      <c r="AQ167" s="4"/>
      <c r="AR167" s="4"/>
      <c r="AS167" s="4"/>
      <c r="AT167" s="4"/>
      <c r="AU167" s="4"/>
      <c r="AV167" s="4"/>
      <c r="AW167" s="4"/>
      <c r="AX167" s="4"/>
      <c r="AY167" s="4"/>
      <c r="AZ167" s="4"/>
      <c r="BA167" s="4"/>
      <c r="BB167" s="4"/>
      <c r="BC167" s="4"/>
      <c r="BD167" s="4"/>
      <c r="BE167" s="4"/>
      <c r="BF167" s="4"/>
      <c r="BG167" s="4"/>
      <c r="BH167" s="4"/>
      <c r="BI167" s="4"/>
      <c r="BJ167" s="4"/>
      <c r="BK167" s="4"/>
      <c r="BL167" s="4"/>
      <c r="BM167" s="4"/>
      <c r="BN167" s="4"/>
      <c r="BO167" s="4"/>
      <c r="BP167" s="4"/>
      <c r="BQ167" s="4"/>
      <c r="BR167" s="4"/>
      <c r="BS167" s="4"/>
      <c r="BT167" s="4"/>
      <c r="BU167" s="4"/>
      <c r="BV167" s="4"/>
      <c r="BW167" s="4"/>
      <c r="BX167" s="4"/>
      <c r="BY167" s="4"/>
      <c r="BZ167" s="4"/>
      <c r="CA167" s="4"/>
      <c r="CB167" s="4"/>
      <c r="CC167" s="4"/>
      <c r="CD167" s="4"/>
      <c r="CE167" s="4"/>
      <c r="CF167" s="4"/>
      <c r="CG167" s="4"/>
      <c r="CH167" s="4"/>
      <c r="CI167" s="4"/>
      <c r="CJ167" s="4"/>
      <c r="CK167" s="4"/>
      <c r="CL167" s="4"/>
      <c r="CM167" s="4"/>
      <c r="CN167" s="4"/>
      <c r="CO167" s="4"/>
      <c r="CP167" s="4"/>
      <c r="CQ167" s="4"/>
      <c r="CR167" s="4"/>
      <c r="CS167" s="4"/>
      <c r="CT167" s="4"/>
      <c r="CU167" s="4"/>
      <c r="CV167" s="4"/>
      <c r="CW167" s="4"/>
      <c r="CX167" s="4"/>
      <c r="CY167" s="4"/>
      <c r="CZ167" s="4"/>
      <c r="DA167" s="4"/>
      <c r="DB167" s="4"/>
      <c r="DC167" s="4"/>
    </row>
    <row r="168" spans="1:107" s="44" customFormat="1" x14ac:dyDescent="0.35">
      <c r="A168" s="44">
        <v>2010</v>
      </c>
      <c r="B168" s="45">
        <v>2</v>
      </c>
      <c r="C168" s="44" t="s">
        <v>36</v>
      </c>
      <c r="D168" s="44" t="s">
        <v>142</v>
      </c>
      <c r="E168" s="46">
        <v>1</v>
      </c>
      <c r="F168" s="44" t="s">
        <v>356</v>
      </c>
      <c r="G168" s="44" t="s">
        <v>165</v>
      </c>
      <c r="H168" s="44">
        <v>2006</v>
      </c>
      <c r="I168" s="44">
        <v>2007</v>
      </c>
      <c r="J168" s="44">
        <v>2</v>
      </c>
      <c r="K168" s="46">
        <v>74.02</v>
      </c>
      <c r="L168" s="46">
        <v>18.89</v>
      </c>
      <c r="M168" s="44" t="s">
        <v>64</v>
      </c>
      <c r="N168" s="44" t="s">
        <v>167</v>
      </c>
      <c r="O168" s="47">
        <v>1</v>
      </c>
      <c r="P168" s="44">
        <v>1</v>
      </c>
      <c r="Q168" s="48">
        <v>2</v>
      </c>
      <c r="R168" s="4"/>
      <c r="S168" s="4"/>
      <c r="T168" s="4"/>
      <c r="U168" s="4"/>
      <c r="V168" s="4"/>
      <c r="W168" s="4"/>
      <c r="X168" s="4"/>
      <c r="Y168" s="4"/>
      <c r="Z168" s="4"/>
      <c r="AA168" s="4"/>
      <c r="AB168" s="4"/>
      <c r="AC168" s="4"/>
      <c r="AD168" s="4"/>
      <c r="AE168" s="4"/>
      <c r="AF168" s="4"/>
      <c r="AG168" s="4"/>
      <c r="AH168" s="4"/>
      <c r="AI168" s="4"/>
      <c r="AJ168" s="4"/>
      <c r="AK168" s="4"/>
      <c r="AL168" s="4"/>
      <c r="AM168" s="4"/>
      <c r="AN168" s="4"/>
      <c r="AO168" s="4"/>
      <c r="AP168" s="4"/>
      <c r="AQ168" s="4"/>
      <c r="AR168" s="4"/>
      <c r="AS168" s="4"/>
      <c r="AT168" s="4"/>
      <c r="AU168" s="4"/>
      <c r="AV168" s="4"/>
      <c r="AW168" s="4"/>
      <c r="AX168" s="4"/>
      <c r="AY168" s="4"/>
      <c r="AZ168" s="4"/>
      <c r="BA168" s="4"/>
      <c r="BB168" s="4"/>
      <c r="BC168" s="4"/>
      <c r="BD168" s="4"/>
      <c r="BE168" s="4"/>
      <c r="BF168" s="4"/>
      <c r="BG168" s="4"/>
      <c r="BH168" s="4"/>
      <c r="BI168" s="4"/>
      <c r="BJ168" s="4"/>
      <c r="BK168" s="4"/>
      <c r="BL168" s="4"/>
      <c r="BM168" s="4"/>
      <c r="BN168" s="4"/>
      <c r="BO168" s="4"/>
      <c r="BP168" s="4"/>
      <c r="BQ168" s="4"/>
      <c r="BR168" s="4"/>
      <c r="BS168" s="4"/>
      <c r="BT168" s="4"/>
      <c r="BU168" s="4"/>
      <c r="BV168" s="4"/>
      <c r="BW168" s="4"/>
      <c r="BX168" s="4"/>
      <c r="BY168" s="4"/>
      <c r="BZ168" s="4"/>
      <c r="CA168" s="4"/>
      <c r="CB168" s="4"/>
      <c r="CC168" s="4"/>
      <c r="CD168" s="4"/>
      <c r="CE168" s="4"/>
      <c r="CF168" s="4"/>
      <c r="CG168" s="4"/>
      <c r="CH168" s="4"/>
      <c r="CI168" s="4"/>
      <c r="CJ168" s="4"/>
      <c r="CK168" s="4"/>
      <c r="CL168" s="4"/>
      <c r="CM168" s="4"/>
      <c r="CN168" s="4"/>
      <c r="CO168" s="4"/>
      <c r="CP168" s="4"/>
      <c r="CQ168" s="4"/>
      <c r="CR168" s="4"/>
      <c r="CS168" s="4"/>
      <c r="CT168" s="4"/>
      <c r="CU168" s="4"/>
      <c r="CV168" s="4"/>
      <c r="CW168" s="4"/>
      <c r="CX168" s="4"/>
      <c r="CY168" s="4"/>
      <c r="CZ168" s="4"/>
      <c r="DA168" s="4"/>
      <c r="DB168" s="4"/>
      <c r="DC168" s="4"/>
    </row>
    <row r="169" spans="1:107" x14ac:dyDescent="0.35">
      <c r="A169" s="4">
        <v>2003</v>
      </c>
      <c r="B169" s="10">
        <v>2</v>
      </c>
      <c r="C169" s="4" t="s">
        <v>27</v>
      </c>
      <c r="D169" s="4" t="s">
        <v>162</v>
      </c>
      <c r="E169" s="7">
        <v>1</v>
      </c>
      <c r="F169" s="4" t="s">
        <v>123</v>
      </c>
      <c r="G169" s="4" t="s">
        <v>123</v>
      </c>
      <c r="H169" s="4">
        <v>1978</v>
      </c>
      <c r="I169" s="4">
        <v>1993</v>
      </c>
      <c r="J169" s="4">
        <v>15</v>
      </c>
      <c r="K169" s="7">
        <v>80</v>
      </c>
      <c r="L169" s="7" t="s">
        <v>250</v>
      </c>
      <c r="M169" s="4" t="s">
        <v>124</v>
      </c>
      <c r="N169" s="4" t="s">
        <v>250</v>
      </c>
      <c r="O169" s="5" t="s">
        <v>250</v>
      </c>
      <c r="P169" s="4" t="s">
        <v>250</v>
      </c>
      <c r="Q169" s="6" t="s">
        <v>250</v>
      </c>
    </row>
    <row r="170" spans="1:107" x14ac:dyDescent="0.35">
      <c r="A170" s="4">
        <v>2009</v>
      </c>
      <c r="B170" s="10">
        <v>2</v>
      </c>
      <c r="C170" s="4" t="s">
        <v>37</v>
      </c>
      <c r="D170" s="4" t="s">
        <v>162</v>
      </c>
      <c r="E170" s="7">
        <v>1</v>
      </c>
      <c r="F170" s="4" t="s">
        <v>163</v>
      </c>
      <c r="G170" s="4" t="s">
        <v>164</v>
      </c>
      <c r="H170" s="4">
        <v>2002</v>
      </c>
      <c r="I170" s="4">
        <v>2005</v>
      </c>
      <c r="J170" s="4">
        <v>3</v>
      </c>
      <c r="K170" s="7">
        <v>99.92</v>
      </c>
      <c r="L170" s="7">
        <v>46.04</v>
      </c>
      <c r="M170" s="4" t="s">
        <v>60</v>
      </c>
      <c r="N170" s="4" t="s">
        <v>110</v>
      </c>
      <c r="O170" s="5" t="s">
        <v>110</v>
      </c>
      <c r="P170" s="4" t="s">
        <v>250</v>
      </c>
      <c r="Q170" s="6" t="s">
        <v>250</v>
      </c>
    </row>
    <row r="171" spans="1:107" x14ac:dyDescent="0.35">
      <c r="A171" s="4">
        <v>2009</v>
      </c>
      <c r="B171" s="10">
        <v>2</v>
      </c>
      <c r="C171" s="4" t="s">
        <v>37</v>
      </c>
      <c r="D171" s="4" t="s">
        <v>162</v>
      </c>
      <c r="E171" s="7">
        <v>2</v>
      </c>
      <c r="F171" s="4" t="s">
        <v>351</v>
      </c>
      <c r="G171" s="4" t="s">
        <v>168</v>
      </c>
      <c r="H171" s="4">
        <v>2003</v>
      </c>
      <c r="I171" s="4">
        <v>2006</v>
      </c>
      <c r="J171" s="4">
        <v>3</v>
      </c>
      <c r="K171" s="7">
        <v>99.8</v>
      </c>
      <c r="L171" s="7">
        <v>46.47</v>
      </c>
      <c r="M171" s="4" t="s">
        <v>97</v>
      </c>
      <c r="N171" s="4" t="s">
        <v>110</v>
      </c>
      <c r="O171" s="5" t="s">
        <v>110</v>
      </c>
      <c r="P171" s="4" t="s">
        <v>250</v>
      </c>
      <c r="Q171" s="6" t="s">
        <v>250</v>
      </c>
    </row>
    <row r="172" spans="1:107" x14ac:dyDescent="0.35">
      <c r="A172" s="4">
        <v>2007</v>
      </c>
      <c r="B172" s="10">
        <v>2</v>
      </c>
      <c r="C172" s="4" t="s">
        <v>35</v>
      </c>
      <c r="D172" s="4" t="s">
        <v>154</v>
      </c>
      <c r="E172" s="7">
        <v>1</v>
      </c>
      <c r="F172" s="4" t="s">
        <v>1</v>
      </c>
      <c r="G172" s="4" t="s">
        <v>155</v>
      </c>
      <c r="H172" s="4">
        <v>1994</v>
      </c>
      <c r="I172" s="4">
        <v>2005</v>
      </c>
      <c r="J172" s="4">
        <v>11</v>
      </c>
      <c r="K172" s="7">
        <f>(95+100+90+88)/4</f>
        <v>93.25</v>
      </c>
      <c r="L172" s="7" t="s">
        <v>250</v>
      </c>
      <c r="M172" s="4" t="s">
        <v>60</v>
      </c>
      <c r="N172" s="4" t="s">
        <v>110</v>
      </c>
      <c r="O172" s="5" t="s">
        <v>110</v>
      </c>
      <c r="P172" s="4" t="s">
        <v>250</v>
      </c>
      <c r="Q172" s="6">
        <v>4</v>
      </c>
    </row>
    <row r="173" spans="1:107" x14ac:dyDescent="0.35">
      <c r="A173" s="4">
        <v>2012</v>
      </c>
      <c r="B173" s="10">
        <v>2</v>
      </c>
      <c r="C173" s="4" t="s">
        <v>40</v>
      </c>
      <c r="D173" s="4" t="s">
        <v>154</v>
      </c>
      <c r="E173" s="7">
        <v>2</v>
      </c>
      <c r="F173" s="4" t="s">
        <v>361</v>
      </c>
      <c r="G173" s="4" t="s">
        <v>72</v>
      </c>
      <c r="H173" s="4">
        <v>2004</v>
      </c>
      <c r="I173" s="4">
        <v>2009</v>
      </c>
      <c r="J173" s="4">
        <v>6</v>
      </c>
      <c r="K173" s="7">
        <v>100</v>
      </c>
      <c r="L173" s="7" t="s">
        <v>250</v>
      </c>
      <c r="M173" s="4" t="s">
        <v>82</v>
      </c>
      <c r="N173" s="4" t="s">
        <v>110</v>
      </c>
      <c r="O173" s="5" t="s">
        <v>110</v>
      </c>
      <c r="P173" s="4" t="s">
        <v>110</v>
      </c>
      <c r="Q173" s="6">
        <v>2</v>
      </c>
    </row>
    <row r="174" spans="1:107" x14ac:dyDescent="0.35">
      <c r="A174" s="4">
        <v>2012</v>
      </c>
      <c r="B174" s="10">
        <v>2</v>
      </c>
      <c r="C174" s="4" t="s">
        <v>40</v>
      </c>
      <c r="D174" s="4" t="s">
        <v>154</v>
      </c>
      <c r="E174" s="7">
        <v>1</v>
      </c>
      <c r="F174" s="4" t="s">
        <v>361</v>
      </c>
      <c r="G174" s="4" t="s">
        <v>72</v>
      </c>
      <c r="H174" s="4">
        <v>2004</v>
      </c>
      <c r="I174" s="4">
        <v>2009</v>
      </c>
      <c r="J174" s="4">
        <v>6</v>
      </c>
      <c r="K174" s="7">
        <v>80</v>
      </c>
      <c r="L174" s="7" t="s">
        <v>250</v>
      </c>
      <c r="M174" s="4" t="s">
        <v>82</v>
      </c>
      <c r="N174" s="4" t="s">
        <v>110</v>
      </c>
      <c r="O174" s="5" t="s">
        <v>110</v>
      </c>
      <c r="P174" s="4" t="s">
        <v>110</v>
      </c>
      <c r="Q174" s="6">
        <v>2</v>
      </c>
    </row>
    <row r="175" spans="1:107" s="39" customFormat="1" x14ac:dyDescent="0.35">
      <c r="A175" s="39">
        <v>2000</v>
      </c>
      <c r="B175" s="40">
        <v>2</v>
      </c>
      <c r="C175" s="39" t="s">
        <v>22</v>
      </c>
      <c r="D175" s="39" t="s">
        <v>99</v>
      </c>
      <c r="E175" s="41">
        <v>1</v>
      </c>
      <c r="F175" s="39" t="s">
        <v>95</v>
      </c>
      <c r="G175" s="39" t="s">
        <v>96</v>
      </c>
      <c r="H175" s="39">
        <v>1997</v>
      </c>
      <c r="I175" s="39">
        <v>1998</v>
      </c>
      <c r="J175" s="39">
        <v>1</v>
      </c>
      <c r="K175" s="41">
        <f>100-19.4</f>
        <v>80.599999999999994</v>
      </c>
      <c r="L175" s="41">
        <f>+((15-10)/15)*100</f>
        <v>33.333333333333329</v>
      </c>
      <c r="M175" s="39" t="s">
        <v>97</v>
      </c>
      <c r="N175" s="39" t="s">
        <v>101</v>
      </c>
      <c r="O175" s="42">
        <v>1</v>
      </c>
      <c r="P175" s="39">
        <v>1</v>
      </c>
      <c r="Q175" s="43">
        <v>2</v>
      </c>
      <c r="R175" s="4"/>
      <c r="S175" s="4"/>
      <c r="T175" s="4"/>
      <c r="U175" s="4"/>
      <c r="V175" s="4"/>
      <c r="W175" s="4"/>
      <c r="X175" s="4"/>
      <c r="Y175" s="4"/>
      <c r="Z175" s="4"/>
      <c r="AA175" s="4"/>
      <c r="AB175" s="4"/>
      <c r="AC175" s="4"/>
      <c r="AD175" s="4"/>
      <c r="AE175" s="4"/>
      <c r="AF175" s="4"/>
      <c r="AG175" s="4"/>
      <c r="AH175" s="4"/>
      <c r="AI175" s="4"/>
      <c r="AJ175" s="4"/>
      <c r="AK175" s="4"/>
      <c r="AL175" s="4"/>
      <c r="AM175" s="4"/>
      <c r="AN175" s="4"/>
      <c r="AO175" s="4"/>
      <c r="AP175" s="4"/>
      <c r="AQ175" s="4"/>
      <c r="AR175" s="4"/>
      <c r="AS175" s="4"/>
      <c r="AT175" s="4"/>
      <c r="AU175" s="4"/>
      <c r="AV175" s="4"/>
      <c r="AW175" s="4"/>
      <c r="AX175" s="4"/>
      <c r="AY175" s="4"/>
      <c r="AZ175" s="4"/>
      <c r="BA175" s="4"/>
      <c r="BB175" s="4"/>
      <c r="BC175" s="4"/>
      <c r="BD175" s="4"/>
      <c r="BE175" s="4"/>
      <c r="BF175" s="4"/>
      <c r="BG175" s="4"/>
      <c r="BH175" s="4"/>
      <c r="BI175" s="4"/>
      <c r="BJ175" s="4"/>
      <c r="BK175" s="4"/>
      <c r="BL175" s="4"/>
      <c r="BM175" s="4"/>
      <c r="BN175" s="4"/>
      <c r="BO175" s="4"/>
      <c r="BP175" s="4"/>
      <c r="BQ175" s="4"/>
      <c r="BR175" s="4"/>
      <c r="BS175" s="4"/>
      <c r="BT175" s="4"/>
      <c r="BU175" s="4"/>
      <c r="BV175" s="4"/>
      <c r="BW175" s="4"/>
      <c r="BX175" s="4"/>
      <c r="BY175" s="4"/>
      <c r="BZ175" s="4"/>
      <c r="CA175" s="4"/>
      <c r="CB175" s="4"/>
      <c r="CC175" s="4"/>
      <c r="CD175" s="4"/>
      <c r="CE175" s="4"/>
      <c r="CF175" s="4"/>
      <c r="CG175" s="4"/>
      <c r="CH175" s="4"/>
      <c r="CI175" s="4"/>
      <c r="CJ175" s="4"/>
      <c r="CK175" s="4"/>
      <c r="CL175" s="4"/>
      <c r="CM175" s="4"/>
      <c r="CN175" s="4"/>
      <c r="CO175" s="4"/>
      <c r="CP175" s="4"/>
      <c r="CQ175" s="4"/>
      <c r="CR175" s="4"/>
      <c r="CS175" s="4"/>
      <c r="CT175" s="4"/>
      <c r="CU175" s="4"/>
      <c r="CV175" s="4"/>
      <c r="CW175" s="4"/>
      <c r="CX175" s="4"/>
      <c r="CY175" s="4"/>
      <c r="CZ175" s="4"/>
      <c r="DA175" s="4"/>
      <c r="DB175" s="4"/>
      <c r="DC175" s="4"/>
    </row>
    <row r="176" spans="1:107" s="39" customFormat="1" x14ac:dyDescent="0.35">
      <c r="A176" s="39">
        <v>2000</v>
      </c>
      <c r="B176" s="40">
        <v>2</v>
      </c>
      <c r="C176" s="39" t="s">
        <v>22</v>
      </c>
      <c r="D176" s="39" t="s">
        <v>99</v>
      </c>
      <c r="E176" s="41">
        <v>2</v>
      </c>
      <c r="F176" s="39" t="s">
        <v>95</v>
      </c>
      <c r="G176" s="39" t="s">
        <v>96</v>
      </c>
      <c r="H176" s="39">
        <v>1997</v>
      </c>
      <c r="I176" s="39">
        <v>1998</v>
      </c>
      <c r="J176" s="39">
        <v>1</v>
      </c>
      <c r="K176" s="41">
        <f>100-0.1</f>
        <v>99.9</v>
      </c>
      <c r="L176" s="41">
        <f>+((18-10)/18)*100</f>
        <v>44.444444444444443</v>
      </c>
      <c r="M176" s="39" t="s">
        <v>97</v>
      </c>
      <c r="N176" s="39" t="s">
        <v>102</v>
      </c>
      <c r="O176" s="42">
        <v>2</v>
      </c>
      <c r="P176" s="39">
        <v>3</v>
      </c>
      <c r="Q176" s="43">
        <v>2</v>
      </c>
      <c r="R176" s="4"/>
      <c r="S176" s="4"/>
      <c r="T176" s="4"/>
      <c r="U176" s="4"/>
      <c r="V176" s="4"/>
      <c r="W176" s="4"/>
      <c r="X176" s="4"/>
      <c r="Y176" s="4"/>
      <c r="Z176" s="4"/>
      <c r="AA176" s="4"/>
      <c r="AB176" s="4"/>
      <c r="AC176" s="4"/>
      <c r="AD176" s="4"/>
      <c r="AE176" s="4"/>
      <c r="AF176" s="4"/>
      <c r="AG176" s="4"/>
      <c r="AH176" s="4"/>
      <c r="AI176" s="4"/>
      <c r="AJ176" s="4"/>
      <c r="AK176" s="4"/>
      <c r="AL176" s="4"/>
      <c r="AM176" s="4"/>
      <c r="AN176" s="4"/>
      <c r="AO176" s="4"/>
      <c r="AP176" s="4"/>
      <c r="AQ176" s="4"/>
      <c r="AR176" s="4"/>
      <c r="AS176" s="4"/>
      <c r="AT176" s="4"/>
      <c r="AU176" s="4"/>
      <c r="AV176" s="4"/>
      <c r="AW176" s="4"/>
      <c r="AX176" s="4"/>
      <c r="AY176" s="4"/>
      <c r="AZ176" s="4"/>
      <c r="BA176" s="4"/>
      <c r="BB176" s="4"/>
      <c r="BC176" s="4"/>
      <c r="BD176" s="4"/>
      <c r="BE176" s="4"/>
      <c r="BF176" s="4"/>
      <c r="BG176" s="4"/>
      <c r="BH176" s="4"/>
      <c r="BI176" s="4"/>
      <c r="BJ176" s="4"/>
      <c r="BK176" s="4"/>
      <c r="BL176" s="4"/>
      <c r="BM176" s="4"/>
      <c r="BN176" s="4"/>
      <c r="BO176" s="4"/>
      <c r="BP176" s="4"/>
      <c r="BQ176" s="4"/>
      <c r="BR176" s="4"/>
      <c r="BS176" s="4"/>
      <c r="BT176" s="4"/>
      <c r="BU176" s="4"/>
      <c r="BV176" s="4"/>
      <c r="BW176" s="4"/>
      <c r="BX176" s="4"/>
      <c r="BY176" s="4"/>
      <c r="BZ176" s="4"/>
      <c r="CA176" s="4"/>
      <c r="CB176" s="4"/>
      <c r="CC176" s="4"/>
      <c r="CD176" s="4"/>
      <c r="CE176" s="4"/>
      <c r="CF176" s="4"/>
      <c r="CG176" s="4"/>
      <c r="CH176" s="4"/>
      <c r="CI176" s="4"/>
      <c r="CJ176" s="4"/>
      <c r="CK176" s="4"/>
      <c r="CL176" s="4"/>
      <c r="CM176" s="4"/>
      <c r="CN176" s="4"/>
      <c r="CO176" s="4"/>
      <c r="CP176" s="4"/>
      <c r="CQ176" s="4"/>
      <c r="CR176" s="4"/>
      <c r="CS176" s="4"/>
      <c r="CT176" s="4"/>
      <c r="CU176" s="4"/>
      <c r="CV176" s="4"/>
      <c r="CW176" s="4"/>
      <c r="CX176" s="4"/>
      <c r="CY176" s="4"/>
      <c r="CZ176" s="4"/>
      <c r="DA176" s="4"/>
      <c r="DB176" s="4"/>
      <c r="DC176" s="4"/>
    </row>
    <row r="177" spans="1:107" s="39" customFormat="1" x14ac:dyDescent="0.35">
      <c r="A177" s="39">
        <v>2000</v>
      </c>
      <c r="B177" s="40">
        <v>2</v>
      </c>
      <c r="C177" s="39" t="s">
        <v>22</v>
      </c>
      <c r="D177" s="39" t="s">
        <v>99</v>
      </c>
      <c r="E177" s="41">
        <v>1</v>
      </c>
      <c r="F177" s="39" t="s">
        <v>95</v>
      </c>
      <c r="G177" s="39" t="s">
        <v>96</v>
      </c>
      <c r="H177" s="39">
        <v>1997</v>
      </c>
      <c r="I177" s="39">
        <v>1998</v>
      </c>
      <c r="J177" s="39">
        <v>1</v>
      </c>
      <c r="K177" s="41">
        <f>100-0.8</f>
        <v>99.2</v>
      </c>
      <c r="L177" s="41">
        <v>27.27</v>
      </c>
      <c r="M177" s="39" t="s">
        <v>97</v>
      </c>
      <c r="N177" s="39" t="s">
        <v>103</v>
      </c>
      <c r="O177" s="42">
        <v>3</v>
      </c>
      <c r="P177" s="39">
        <v>3</v>
      </c>
      <c r="Q177" s="43">
        <v>2</v>
      </c>
      <c r="R177" s="4"/>
      <c r="S177" s="4"/>
      <c r="T177" s="4"/>
      <c r="U177" s="4"/>
      <c r="V177" s="4"/>
      <c r="W177" s="4"/>
      <c r="X177" s="4"/>
      <c r="Y177" s="4"/>
      <c r="Z177" s="4"/>
      <c r="AA177" s="4"/>
      <c r="AB177" s="4"/>
      <c r="AC177" s="4"/>
      <c r="AD177" s="4"/>
      <c r="AE177" s="4"/>
      <c r="AF177" s="4"/>
      <c r="AG177" s="4"/>
      <c r="AH177" s="4"/>
      <c r="AI177" s="4"/>
      <c r="AJ177" s="4"/>
      <c r="AK177" s="4"/>
      <c r="AL177" s="4"/>
      <c r="AM177" s="4"/>
      <c r="AN177" s="4"/>
      <c r="AO177" s="4"/>
      <c r="AP177" s="4"/>
      <c r="AQ177" s="4"/>
      <c r="AR177" s="4"/>
      <c r="AS177" s="4"/>
      <c r="AT177" s="4"/>
      <c r="AU177" s="4"/>
      <c r="AV177" s="4"/>
      <c r="AW177" s="4"/>
      <c r="AX177" s="4"/>
      <c r="AY177" s="4"/>
      <c r="AZ177" s="4"/>
      <c r="BA177" s="4"/>
      <c r="BB177" s="4"/>
      <c r="BC177" s="4"/>
      <c r="BD177" s="4"/>
      <c r="BE177" s="4"/>
      <c r="BF177" s="4"/>
      <c r="BG177" s="4"/>
      <c r="BH177" s="4"/>
      <c r="BI177" s="4"/>
      <c r="BJ177" s="4"/>
      <c r="BK177" s="4"/>
      <c r="BL177" s="4"/>
      <c r="BM177" s="4"/>
      <c r="BN177" s="4"/>
      <c r="BO177" s="4"/>
      <c r="BP177" s="4"/>
      <c r="BQ177" s="4"/>
      <c r="BR177" s="4"/>
      <c r="BS177" s="4"/>
      <c r="BT177" s="4"/>
      <c r="BU177" s="4"/>
      <c r="BV177" s="4"/>
      <c r="BW177" s="4"/>
      <c r="BX177" s="4"/>
      <c r="BY177" s="4"/>
      <c r="BZ177" s="4"/>
      <c r="CA177" s="4"/>
      <c r="CB177" s="4"/>
      <c r="CC177" s="4"/>
      <c r="CD177" s="4"/>
      <c r="CE177" s="4"/>
      <c r="CF177" s="4"/>
      <c r="CG177" s="4"/>
      <c r="CH177" s="4"/>
      <c r="CI177" s="4"/>
      <c r="CJ177" s="4"/>
      <c r="CK177" s="4"/>
      <c r="CL177" s="4"/>
      <c r="CM177" s="4"/>
      <c r="CN177" s="4"/>
      <c r="CO177" s="4"/>
      <c r="CP177" s="4"/>
      <c r="CQ177" s="4"/>
      <c r="CR177" s="4"/>
      <c r="CS177" s="4"/>
      <c r="CT177" s="4"/>
      <c r="CU177" s="4"/>
      <c r="CV177" s="4"/>
      <c r="CW177" s="4"/>
      <c r="CX177" s="4"/>
      <c r="CY177" s="4"/>
      <c r="CZ177" s="4"/>
      <c r="DA177" s="4"/>
      <c r="DB177" s="4"/>
      <c r="DC177" s="4"/>
    </row>
    <row r="178" spans="1:107" s="39" customFormat="1" x14ac:dyDescent="0.35">
      <c r="A178" s="39">
        <v>2001</v>
      </c>
      <c r="B178" s="40">
        <v>2</v>
      </c>
      <c r="C178" s="39" t="s">
        <v>24</v>
      </c>
      <c r="D178" s="39" t="s">
        <v>99</v>
      </c>
      <c r="E178" s="41">
        <v>2</v>
      </c>
      <c r="F178" s="39" t="s">
        <v>117</v>
      </c>
      <c r="G178" s="39" t="s">
        <v>118</v>
      </c>
      <c r="H178" s="39">
        <v>1999</v>
      </c>
      <c r="I178" s="39">
        <v>2000</v>
      </c>
      <c r="J178" s="39">
        <v>1</v>
      </c>
      <c r="K178" s="41" t="s">
        <v>250</v>
      </c>
      <c r="L178" s="41">
        <v>0</v>
      </c>
      <c r="M178" s="39" t="s">
        <v>82</v>
      </c>
      <c r="N178" s="39" t="s">
        <v>115</v>
      </c>
      <c r="O178" s="42">
        <v>1</v>
      </c>
      <c r="P178" s="39" t="s">
        <v>250</v>
      </c>
      <c r="Q178" s="43">
        <v>1</v>
      </c>
      <c r="R178" s="4"/>
      <c r="S178" s="4"/>
      <c r="T178" s="4"/>
      <c r="U178" s="4"/>
      <c r="V178" s="4"/>
      <c r="W178" s="4"/>
      <c r="X178" s="4"/>
      <c r="Y178" s="4"/>
      <c r="Z178" s="4"/>
      <c r="AA178" s="4"/>
      <c r="AB178" s="4"/>
      <c r="AC178" s="4"/>
      <c r="AD178" s="4"/>
      <c r="AE178" s="4"/>
      <c r="AF178" s="4"/>
      <c r="AG178" s="4"/>
      <c r="AH178" s="4"/>
      <c r="AI178" s="4"/>
      <c r="AJ178" s="4"/>
      <c r="AK178" s="4"/>
      <c r="AL178" s="4"/>
      <c r="AM178" s="4"/>
      <c r="AN178" s="4"/>
      <c r="AO178" s="4"/>
      <c r="AP178" s="4"/>
      <c r="AQ178" s="4"/>
      <c r="AR178" s="4"/>
      <c r="AS178" s="4"/>
      <c r="AT178" s="4"/>
      <c r="AU178" s="4"/>
      <c r="AV178" s="4"/>
      <c r="AW178" s="4"/>
      <c r="AX178" s="4"/>
      <c r="AY178" s="4"/>
      <c r="AZ178" s="4"/>
      <c r="BA178" s="4"/>
      <c r="BB178" s="4"/>
      <c r="BC178" s="4"/>
      <c r="BD178" s="4"/>
      <c r="BE178" s="4"/>
      <c r="BF178" s="4"/>
      <c r="BG178" s="4"/>
      <c r="BH178" s="4"/>
      <c r="BI178" s="4"/>
      <c r="BJ178" s="4"/>
      <c r="BK178" s="4"/>
      <c r="BL178" s="4"/>
      <c r="BM178" s="4"/>
      <c r="BN178" s="4"/>
      <c r="BO178" s="4"/>
      <c r="BP178" s="4"/>
      <c r="BQ178" s="4"/>
      <c r="BR178" s="4"/>
      <c r="BS178" s="4"/>
      <c r="BT178" s="4"/>
      <c r="BU178" s="4"/>
      <c r="BV178" s="4"/>
      <c r="BW178" s="4"/>
      <c r="BX178" s="4"/>
      <c r="BY178" s="4"/>
      <c r="BZ178" s="4"/>
      <c r="CA178" s="4"/>
      <c r="CB178" s="4"/>
      <c r="CC178" s="4"/>
      <c r="CD178" s="4"/>
      <c r="CE178" s="4"/>
      <c r="CF178" s="4"/>
      <c r="CG178" s="4"/>
      <c r="CH178" s="4"/>
      <c r="CI178" s="4"/>
      <c r="CJ178" s="4"/>
      <c r="CK178" s="4"/>
      <c r="CL178" s="4"/>
      <c r="CM178" s="4"/>
      <c r="CN178" s="4"/>
      <c r="CO178" s="4"/>
      <c r="CP178" s="4"/>
      <c r="CQ178" s="4"/>
      <c r="CR178" s="4"/>
      <c r="CS178" s="4"/>
      <c r="CT178" s="4"/>
      <c r="CU178" s="4"/>
      <c r="CV178" s="4"/>
      <c r="CW178" s="4"/>
      <c r="CX178" s="4"/>
      <c r="CY178" s="4"/>
      <c r="CZ178" s="4"/>
      <c r="DA178" s="4"/>
      <c r="DB178" s="4"/>
      <c r="DC178" s="4"/>
    </row>
    <row r="179" spans="1:107" s="39" customFormat="1" x14ac:dyDescent="0.35">
      <c r="A179" s="39">
        <v>2001</v>
      </c>
      <c r="B179" s="40">
        <v>2</v>
      </c>
      <c r="C179" s="39" t="s">
        <v>24</v>
      </c>
      <c r="D179" s="39" t="s">
        <v>99</v>
      </c>
      <c r="E179" s="41">
        <v>2</v>
      </c>
      <c r="F179" s="39" t="s">
        <v>117</v>
      </c>
      <c r="G179" s="39" t="s">
        <v>118</v>
      </c>
      <c r="H179" s="39">
        <v>1999</v>
      </c>
      <c r="I179" s="39">
        <v>2000</v>
      </c>
      <c r="J179" s="39">
        <v>1</v>
      </c>
      <c r="K179" s="41" t="s">
        <v>250</v>
      </c>
      <c r="L179" s="41">
        <f>+((8-6)/8)*100</f>
        <v>25</v>
      </c>
      <c r="M179" s="39" t="s">
        <v>82</v>
      </c>
      <c r="N179" s="39" t="s">
        <v>115</v>
      </c>
      <c r="O179" s="42">
        <v>2</v>
      </c>
      <c r="P179" s="39" t="s">
        <v>250</v>
      </c>
      <c r="Q179" s="43">
        <v>1</v>
      </c>
      <c r="R179" s="4"/>
      <c r="S179" s="4"/>
      <c r="T179" s="4"/>
      <c r="U179" s="4"/>
      <c r="V179" s="4"/>
      <c r="W179" s="4"/>
      <c r="X179" s="4"/>
      <c r="Y179" s="4"/>
      <c r="Z179" s="4"/>
      <c r="AA179" s="4"/>
      <c r="AB179" s="4"/>
      <c r="AC179" s="4"/>
      <c r="AD179" s="4"/>
      <c r="AE179" s="4"/>
      <c r="AF179" s="4"/>
      <c r="AG179" s="4"/>
      <c r="AH179" s="4"/>
      <c r="AI179" s="4"/>
      <c r="AJ179" s="4"/>
      <c r="AK179" s="4"/>
      <c r="AL179" s="4"/>
      <c r="AM179" s="4"/>
      <c r="AN179" s="4"/>
      <c r="AO179" s="4"/>
      <c r="AP179" s="4"/>
      <c r="AQ179" s="4"/>
      <c r="AR179" s="4"/>
      <c r="AS179" s="4"/>
      <c r="AT179" s="4"/>
      <c r="AU179" s="4"/>
      <c r="AV179" s="4"/>
      <c r="AW179" s="4"/>
      <c r="AX179" s="4"/>
      <c r="AY179" s="4"/>
      <c r="AZ179" s="4"/>
      <c r="BA179" s="4"/>
      <c r="BB179" s="4"/>
      <c r="BC179" s="4"/>
      <c r="BD179" s="4"/>
      <c r="BE179" s="4"/>
      <c r="BF179" s="4"/>
      <c r="BG179" s="4"/>
      <c r="BH179" s="4"/>
      <c r="BI179" s="4"/>
      <c r="BJ179" s="4"/>
      <c r="BK179" s="4"/>
      <c r="BL179" s="4"/>
      <c r="BM179" s="4"/>
      <c r="BN179" s="4"/>
      <c r="BO179" s="4"/>
      <c r="BP179" s="4"/>
      <c r="BQ179" s="4"/>
      <c r="BR179" s="4"/>
      <c r="BS179" s="4"/>
      <c r="BT179" s="4"/>
      <c r="BU179" s="4"/>
      <c r="BV179" s="4"/>
      <c r="BW179" s="4"/>
      <c r="BX179" s="4"/>
      <c r="BY179" s="4"/>
      <c r="BZ179" s="4"/>
      <c r="CA179" s="4"/>
      <c r="CB179" s="4"/>
      <c r="CC179" s="4"/>
      <c r="CD179" s="4"/>
      <c r="CE179" s="4"/>
      <c r="CF179" s="4"/>
      <c r="CG179" s="4"/>
      <c r="CH179" s="4"/>
      <c r="CI179" s="4"/>
      <c r="CJ179" s="4"/>
      <c r="CK179" s="4"/>
      <c r="CL179" s="4"/>
      <c r="CM179" s="4"/>
      <c r="CN179" s="4"/>
      <c r="CO179" s="4"/>
      <c r="CP179" s="4"/>
      <c r="CQ179" s="4"/>
      <c r="CR179" s="4"/>
      <c r="CS179" s="4"/>
      <c r="CT179" s="4"/>
      <c r="CU179" s="4"/>
      <c r="CV179" s="4"/>
      <c r="CW179" s="4"/>
      <c r="CX179" s="4"/>
      <c r="CY179" s="4"/>
      <c r="CZ179" s="4"/>
      <c r="DA179" s="4"/>
      <c r="DB179" s="4"/>
      <c r="DC179" s="4"/>
    </row>
    <row r="180" spans="1:107" s="39" customFormat="1" x14ac:dyDescent="0.35">
      <c r="A180" s="39">
        <v>2001</v>
      </c>
      <c r="B180" s="40">
        <v>2</v>
      </c>
      <c r="C180" s="39" t="s">
        <v>24</v>
      </c>
      <c r="D180" s="39" t="s">
        <v>99</v>
      </c>
      <c r="E180" s="41">
        <v>2</v>
      </c>
      <c r="F180" s="39" t="s">
        <v>117</v>
      </c>
      <c r="G180" s="39" t="s">
        <v>118</v>
      </c>
      <c r="H180" s="39">
        <v>1999</v>
      </c>
      <c r="I180" s="39">
        <v>2000</v>
      </c>
      <c r="J180" s="39">
        <v>1</v>
      </c>
      <c r="K180" s="41" t="s">
        <v>250</v>
      </c>
      <c r="L180" s="41">
        <f>+((8-5)/8)*100</f>
        <v>37.5</v>
      </c>
      <c r="M180" s="39" t="s">
        <v>82</v>
      </c>
      <c r="N180" s="39" t="s">
        <v>115</v>
      </c>
      <c r="O180" s="42">
        <v>3</v>
      </c>
      <c r="P180" s="39" t="s">
        <v>250</v>
      </c>
      <c r="Q180" s="43">
        <v>1</v>
      </c>
      <c r="R180" s="4"/>
      <c r="S180" s="4"/>
      <c r="T180" s="4"/>
      <c r="U180" s="4"/>
      <c r="V180" s="4"/>
      <c r="W180" s="4"/>
      <c r="X180" s="4"/>
      <c r="Y180" s="4"/>
      <c r="Z180" s="4"/>
      <c r="AA180" s="4"/>
      <c r="AB180" s="4"/>
      <c r="AC180" s="4"/>
      <c r="AD180" s="4"/>
      <c r="AE180" s="4"/>
      <c r="AF180" s="4"/>
      <c r="AG180" s="4"/>
      <c r="AH180" s="4"/>
      <c r="AI180" s="4"/>
      <c r="AJ180" s="4"/>
      <c r="AK180" s="4"/>
      <c r="AL180" s="4"/>
      <c r="AM180" s="4"/>
      <c r="AN180" s="4"/>
      <c r="AO180" s="4"/>
      <c r="AP180" s="4"/>
      <c r="AQ180" s="4"/>
      <c r="AR180" s="4"/>
      <c r="AS180" s="4"/>
      <c r="AT180" s="4"/>
      <c r="AU180" s="4"/>
      <c r="AV180" s="4"/>
      <c r="AW180" s="4"/>
      <c r="AX180" s="4"/>
      <c r="AY180" s="4"/>
      <c r="AZ180" s="4"/>
      <c r="BA180" s="4"/>
      <c r="BB180" s="4"/>
      <c r="BC180" s="4"/>
      <c r="BD180" s="4"/>
      <c r="BE180" s="4"/>
      <c r="BF180" s="4"/>
      <c r="BG180" s="4"/>
      <c r="BH180" s="4"/>
      <c r="BI180" s="4"/>
      <c r="BJ180" s="4"/>
      <c r="BK180" s="4"/>
      <c r="BL180" s="4"/>
      <c r="BM180" s="4"/>
      <c r="BN180" s="4"/>
      <c r="BO180" s="4"/>
      <c r="BP180" s="4"/>
      <c r="BQ180" s="4"/>
      <c r="BR180" s="4"/>
      <c r="BS180" s="4"/>
      <c r="BT180" s="4"/>
      <c r="BU180" s="4"/>
      <c r="BV180" s="4"/>
      <c r="BW180" s="4"/>
      <c r="BX180" s="4"/>
      <c r="BY180" s="4"/>
      <c r="BZ180" s="4"/>
      <c r="CA180" s="4"/>
      <c r="CB180" s="4"/>
      <c r="CC180" s="4"/>
      <c r="CD180" s="4"/>
      <c r="CE180" s="4"/>
      <c r="CF180" s="4"/>
      <c r="CG180" s="4"/>
      <c r="CH180" s="4"/>
      <c r="CI180" s="4"/>
      <c r="CJ180" s="4"/>
      <c r="CK180" s="4"/>
      <c r="CL180" s="4"/>
      <c r="CM180" s="4"/>
      <c r="CN180" s="4"/>
      <c r="CO180" s="4"/>
      <c r="CP180" s="4"/>
      <c r="CQ180" s="4"/>
      <c r="CR180" s="4"/>
      <c r="CS180" s="4"/>
      <c r="CT180" s="4"/>
      <c r="CU180" s="4"/>
      <c r="CV180" s="4"/>
      <c r="CW180" s="4"/>
      <c r="CX180" s="4"/>
      <c r="CY180" s="4"/>
      <c r="CZ180" s="4"/>
      <c r="DA180" s="4"/>
      <c r="DB180" s="4"/>
      <c r="DC180" s="4"/>
    </row>
    <row r="181" spans="1:107" s="39" customFormat="1" x14ac:dyDescent="0.35">
      <c r="A181" s="39">
        <v>2001</v>
      </c>
      <c r="B181" s="40">
        <v>2</v>
      </c>
      <c r="C181" s="39" t="s">
        <v>24</v>
      </c>
      <c r="D181" s="39" t="s">
        <v>99</v>
      </c>
      <c r="E181" s="41">
        <v>2</v>
      </c>
      <c r="F181" s="39" t="s">
        <v>117</v>
      </c>
      <c r="G181" s="39" t="s">
        <v>118</v>
      </c>
      <c r="H181" s="39">
        <v>1999</v>
      </c>
      <c r="I181" s="39">
        <v>2000</v>
      </c>
      <c r="J181" s="39">
        <v>1</v>
      </c>
      <c r="K181" s="41" t="s">
        <v>250</v>
      </c>
      <c r="L181" s="41">
        <v>0</v>
      </c>
      <c r="M181" s="39" t="s">
        <v>82</v>
      </c>
      <c r="N181" s="39" t="s">
        <v>115</v>
      </c>
      <c r="O181" s="42">
        <v>1</v>
      </c>
      <c r="P181" s="39" t="s">
        <v>250</v>
      </c>
      <c r="Q181" s="43">
        <v>2</v>
      </c>
      <c r="R181" s="4"/>
      <c r="S181" s="4"/>
      <c r="T181" s="4"/>
      <c r="U181" s="4"/>
      <c r="V181" s="4"/>
      <c r="W181" s="4"/>
      <c r="X181" s="4"/>
      <c r="Y181" s="4"/>
      <c r="Z181" s="4"/>
      <c r="AA181" s="4"/>
      <c r="AB181" s="4"/>
      <c r="AC181" s="4"/>
      <c r="AD181" s="4"/>
      <c r="AE181" s="4"/>
      <c r="AF181" s="4"/>
      <c r="AG181" s="4"/>
      <c r="AH181" s="4"/>
      <c r="AI181" s="4"/>
      <c r="AJ181" s="4"/>
      <c r="AK181" s="4"/>
      <c r="AL181" s="4"/>
      <c r="AM181" s="4"/>
      <c r="AN181" s="4"/>
      <c r="AO181" s="4"/>
      <c r="AP181" s="4"/>
      <c r="AQ181" s="4"/>
      <c r="AR181" s="4"/>
      <c r="AS181" s="4"/>
      <c r="AT181" s="4"/>
      <c r="AU181" s="4"/>
      <c r="AV181" s="4"/>
      <c r="AW181" s="4"/>
      <c r="AX181" s="4"/>
      <c r="AY181" s="4"/>
      <c r="AZ181" s="4"/>
      <c r="BA181" s="4"/>
      <c r="BB181" s="4"/>
      <c r="BC181" s="4"/>
      <c r="BD181" s="4"/>
      <c r="BE181" s="4"/>
      <c r="BF181" s="4"/>
      <c r="BG181" s="4"/>
      <c r="BH181" s="4"/>
      <c r="BI181" s="4"/>
      <c r="BJ181" s="4"/>
      <c r="BK181" s="4"/>
      <c r="BL181" s="4"/>
      <c r="BM181" s="4"/>
      <c r="BN181" s="4"/>
      <c r="BO181" s="4"/>
      <c r="BP181" s="4"/>
      <c r="BQ181" s="4"/>
      <c r="BR181" s="4"/>
      <c r="BS181" s="4"/>
      <c r="BT181" s="4"/>
      <c r="BU181" s="4"/>
      <c r="BV181" s="4"/>
      <c r="BW181" s="4"/>
      <c r="BX181" s="4"/>
      <c r="BY181" s="4"/>
      <c r="BZ181" s="4"/>
      <c r="CA181" s="4"/>
      <c r="CB181" s="4"/>
      <c r="CC181" s="4"/>
      <c r="CD181" s="4"/>
      <c r="CE181" s="4"/>
      <c r="CF181" s="4"/>
      <c r="CG181" s="4"/>
      <c r="CH181" s="4"/>
      <c r="CI181" s="4"/>
      <c r="CJ181" s="4"/>
      <c r="CK181" s="4"/>
      <c r="CL181" s="4"/>
      <c r="CM181" s="4"/>
      <c r="CN181" s="4"/>
      <c r="CO181" s="4"/>
      <c r="CP181" s="4"/>
      <c r="CQ181" s="4"/>
      <c r="CR181" s="4"/>
      <c r="CS181" s="4"/>
      <c r="CT181" s="4"/>
      <c r="CU181" s="4"/>
      <c r="CV181" s="4"/>
      <c r="CW181" s="4"/>
      <c r="CX181" s="4"/>
      <c r="CY181" s="4"/>
      <c r="CZ181" s="4"/>
      <c r="DA181" s="4"/>
      <c r="DB181" s="4"/>
      <c r="DC181" s="4"/>
    </row>
    <row r="182" spans="1:107" s="39" customFormat="1" x14ac:dyDescent="0.35">
      <c r="A182" s="39">
        <v>2001</v>
      </c>
      <c r="B182" s="40">
        <v>2</v>
      </c>
      <c r="C182" s="39" t="s">
        <v>24</v>
      </c>
      <c r="D182" s="39" t="s">
        <v>99</v>
      </c>
      <c r="E182" s="41">
        <v>2</v>
      </c>
      <c r="F182" s="39" t="s">
        <v>117</v>
      </c>
      <c r="G182" s="39" t="s">
        <v>118</v>
      </c>
      <c r="H182" s="39">
        <v>1999</v>
      </c>
      <c r="I182" s="39">
        <v>2000</v>
      </c>
      <c r="J182" s="39">
        <v>1</v>
      </c>
      <c r="K182" s="41" t="s">
        <v>250</v>
      </c>
      <c r="L182" s="41">
        <f>+((8-6)/8)*100</f>
        <v>25</v>
      </c>
      <c r="M182" s="39" t="s">
        <v>82</v>
      </c>
      <c r="N182" s="39" t="s">
        <v>115</v>
      </c>
      <c r="O182" s="42">
        <v>2</v>
      </c>
      <c r="P182" s="39" t="s">
        <v>250</v>
      </c>
      <c r="Q182" s="43">
        <v>2</v>
      </c>
      <c r="R182" s="4"/>
      <c r="S182" s="4"/>
      <c r="T182" s="4"/>
      <c r="U182" s="4"/>
      <c r="V182" s="4"/>
      <c r="W182" s="4"/>
      <c r="X182" s="4"/>
      <c r="Y182" s="4"/>
      <c r="Z182" s="4"/>
      <c r="AA182" s="4"/>
      <c r="AB182" s="4"/>
      <c r="AC182" s="4"/>
      <c r="AD182" s="4"/>
      <c r="AE182" s="4"/>
      <c r="AF182" s="4"/>
      <c r="AG182" s="4"/>
      <c r="AH182" s="4"/>
      <c r="AI182" s="4"/>
      <c r="AJ182" s="4"/>
      <c r="AK182" s="4"/>
      <c r="AL182" s="4"/>
      <c r="AM182" s="4"/>
      <c r="AN182" s="4"/>
      <c r="AO182" s="4"/>
      <c r="AP182" s="4"/>
      <c r="AQ182" s="4"/>
      <c r="AR182" s="4"/>
      <c r="AS182" s="4"/>
      <c r="AT182" s="4"/>
      <c r="AU182" s="4"/>
      <c r="AV182" s="4"/>
      <c r="AW182" s="4"/>
      <c r="AX182" s="4"/>
      <c r="AY182" s="4"/>
      <c r="AZ182" s="4"/>
      <c r="BA182" s="4"/>
      <c r="BB182" s="4"/>
      <c r="BC182" s="4"/>
      <c r="BD182" s="4"/>
      <c r="BE182" s="4"/>
      <c r="BF182" s="4"/>
      <c r="BG182" s="4"/>
      <c r="BH182" s="4"/>
      <c r="BI182" s="4"/>
      <c r="BJ182" s="4"/>
      <c r="BK182" s="4"/>
      <c r="BL182" s="4"/>
      <c r="BM182" s="4"/>
      <c r="BN182" s="4"/>
      <c r="BO182" s="4"/>
      <c r="BP182" s="4"/>
      <c r="BQ182" s="4"/>
      <c r="BR182" s="4"/>
      <c r="BS182" s="4"/>
      <c r="BT182" s="4"/>
      <c r="BU182" s="4"/>
      <c r="BV182" s="4"/>
      <c r="BW182" s="4"/>
      <c r="BX182" s="4"/>
      <c r="BY182" s="4"/>
      <c r="BZ182" s="4"/>
      <c r="CA182" s="4"/>
      <c r="CB182" s="4"/>
      <c r="CC182" s="4"/>
      <c r="CD182" s="4"/>
      <c r="CE182" s="4"/>
      <c r="CF182" s="4"/>
      <c r="CG182" s="4"/>
      <c r="CH182" s="4"/>
      <c r="CI182" s="4"/>
      <c r="CJ182" s="4"/>
      <c r="CK182" s="4"/>
      <c r="CL182" s="4"/>
      <c r="CM182" s="4"/>
      <c r="CN182" s="4"/>
      <c r="CO182" s="4"/>
      <c r="CP182" s="4"/>
      <c r="CQ182" s="4"/>
      <c r="CR182" s="4"/>
      <c r="CS182" s="4"/>
      <c r="CT182" s="4"/>
      <c r="CU182" s="4"/>
      <c r="CV182" s="4"/>
      <c r="CW182" s="4"/>
      <c r="CX182" s="4"/>
      <c r="CY182" s="4"/>
      <c r="CZ182" s="4"/>
      <c r="DA182" s="4"/>
      <c r="DB182" s="4"/>
      <c r="DC182" s="4"/>
    </row>
    <row r="183" spans="1:107" s="39" customFormat="1" x14ac:dyDescent="0.35">
      <c r="A183" s="39">
        <v>2001</v>
      </c>
      <c r="B183" s="40">
        <v>2</v>
      </c>
      <c r="C183" s="39" t="s">
        <v>24</v>
      </c>
      <c r="D183" s="39" t="s">
        <v>99</v>
      </c>
      <c r="E183" s="41">
        <v>2</v>
      </c>
      <c r="F183" s="39" t="s">
        <v>117</v>
      </c>
      <c r="G183" s="39" t="s">
        <v>118</v>
      </c>
      <c r="H183" s="39">
        <v>1999</v>
      </c>
      <c r="I183" s="39">
        <v>2000</v>
      </c>
      <c r="J183" s="39">
        <v>1</v>
      </c>
      <c r="K183" s="41" t="s">
        <v>250</v>
      </c>
      <c r="L183" s="41">
        <f>+((8-4)/8)*100</f>
        <v>50</v>
      </c>
      <c r="M183" s="39" t="s">
        <v>82</v>
      </c>
      <c r="N183" s="39" t="s">
        <v>115</v>
      </c>
      <c r="O183" s="42">
        <v>3</v>
      </c>
      <c r="P183" s="39" t="s">
        <v>250</v>
      </c>
      <c r="Q183" s="43">
        <v>2</v>
      </c>
      <c r="R183" s="4"/>
      <c r="S183" s="4"/>
      <c r="T183" s="4"/>
      <c r="U183" s="4"/>
      <c r="V183" s="4"/>
      <c r="W183" s="4"/>
      <c r="X183" s="4"/>
      <c r="Y183" s="4"/>
      <c r="Z183" s="4"/>
      <c r="AA183" s="4"/>
      <c r="AB183" s="4"/>
      <c r="AC183" s="4"/>
      <c r="AD183" s="4"/>
      <c r="AE183" s="4"/>
      <c r="AF183" s="4"/>
      <c r="AG183" s="4"/>
      <c r="AH183" s="4"/>
      <c r="AI183" s="4"/>
      <c r="AJ183" s="4"/>
      <c r="AK183" s="4"/>
      <c r="AL183" s="4"/>
      <c r="AM183" s="4"/>
      <c r="AN183" s="4"/>
      <c r="AO183" s="4"/>
      <c r="AP183" s="4"/>
      <c r="AQ183" s="4"/>
      <c r="AR183" s="4"/>
      <c r="AS183" s="4"/>
      <c r="AT183" s="4"/>
      <c r="AU183" s="4"/>
      <c r="AV183" s="4"/>
      <c r="AW183" s="4"/>
      <c r="AX183" s="4"/>
      <c r="AY183" s="4"/>
      <c r="AZ183" s="4"/>
      <c r="BA183" s="4"/>
      <c r="BB183" s="4"/>
      <c r="BC183" s="4"/>
      <c r="BD183" s="4"/>
      <c r="BE183" s="4"/>
      <c r="BF183" s="4"/>
      <c r="BG183" s="4"/>
      <c r="BH183" s="4"/>
      <c r="BI183" s="4"/>
      <c r="BJ183" s="4"/>
      <c r="BK183" s="4"/>
      <c r="BL183" s="4"/>
      <c r="BM183" s="4"/>
      <c r="BN183" s="4"/>
      <c r="BO183" s="4"/>
      <c r="BP183" s="4"/>
      <c r="BQ183" s="4"/>
      <c r="BR183" s="4"/>
      <c r="BS183" s="4"/>
      <c r="BT183" s="4"/>
      <c r="BU183" s="4"/>
      <c r="BV183" s="4"/>
      <c r="BW183" s="4"/>
      <c r="BX183" s="4"/>
      <c r="BY183" s="4"/>
      <c r="BZ183" s="4"/>
      <c r="CA183" s="4"/>
      <c r="CB183" s="4"/>
      <c r="CC183" s="4"/>
      <c r="CD183" s="4"/>
      <c r="CE183" s="4"/>
      <c r="CF183" s="4"/>
      <c r="CG183" s="4"/>
      <c r="CH183" s="4"/>
      <c r="CI183" s="4"/>
      <c r="CJ183" s="4"/>
      <c r="CK183" s="4"/>
      <c r="CL183" s="4"/>
      <c r="CM183" s="4"/>
      <c r="CN183" s="4"/>
      <c r="CO183" s="4"/>
      <c r="CP183" s="4"/>
      <c r="CQ183" s="4"/>
      <c r="CR183" s="4"/>
      <c r="CS183" s="4"/>
      <c r="CT183" s="4"/>
      <c r="CU183" s="4"/>
      <c r="CV183" s="4"/>
      <c r="CW183" s="4"/>
      <c r="CX183" s="4"/>
      <c r="CY183" s="4"/>
      <c r="CZ183" s="4"/>
      <c r="DA183" s="4"/>
      <c r="DB183" s="4"/>
      <c r="DC183" s="4"/>
    </row>
    <row r="184" spans="1:107" s="39" customFormat="1" x14ac:dyDescent="0.35">
      <c r="A184" s="39">
        <v>2002</v>
      </c>
      <c r="B184" s="40">
        <v>2</v>
      </c>
      <c r="C184" s="39" t="s">
        <v>22</v>
      </c>
      <c r="D184" s="39" t="s">
        <v>99</v>
      </c>
      <c r="E184" s="41">
        <v>2</v>
      </c>
      <c r="F184" s="39" t="s">
        <v>95</v>
      </c>
      <c r="G184" s="39" t="s">
        <v>96</v>
      </c>
      <c r="H184" s="39">
        <v>1999</v>
      </c>
      <c r="I184" s="39">
        <v>2000</v>
      </c>
      <c r="J184" s="39">
        <v>2</v>
      </c>
      <c r="K184" s="41" t="s">
        <v>250</v>
      </c>
      <c r="L184" s="41">
        <v>0</v>
      </c>
      <c r="M184" s="39" t="s">
        <v>97</v>
      </c>
      <c r="N184" s="39" t="s">
        <v>101</v>
      </c>
      <c r="O184" s="42">
        <v>1</v>
      </c>
      <c r="P184" s="39" t="s">
        <v>250</v>
      </c>
      <c r="Q184" s="43" t="s">
        <v>250</v>
      </c>
      <c r="R184" s="4"/>
      <c r="S184" s="4"/>
      <c r="T184" s="4"/>
      <c r="U184" s="4"/>
      <c r="V184" s="4"/>
      <c r="W184" s="4"/>
      <c r="X184" s="4"/>
      <c r="Y184" s="4"/>
      <c r="Z184" s="4"/>
      <c r="AA184" s="4"/>
      <c r="AB184" s="4"/>
      <c r="AC184" s="4"/>
      <c r="AD184" s="4"/>
      <c r="AE184" s="4"/>
      <c r="AF184" s="4"/>
      <c r="AG184" s="4"/>
      <c r="AH184" s="4"/>
      <c r="AI184" s="4"/>
      <c r="AJ184" s="4"/>
      <c r="AK184" s="4"/>
      <c r="AL184" s="4"/>
      <c r="AM184" s="4"/>
      <c r="AN184" s="4"/>
      <c r="AO184" s="4"/>
      <c r="AP184" s="4"/>
      <c r="AQ184" s="4"/>
      <c r="AR184" s="4"/>
      <c r="AS184" s="4"/>
      <c r="AT184" s="4"/>
      <c r="AU184" s="4"/>
      <c r="AV184" s="4"/>
      <c r="AW184" s="4"/>
      <c r="AX184" s="4"/>
      <c r="AY184" s="4"/>
      <c r="AZ184" s="4"/>
      <c r="BA184" s="4"/>
      <c r="BB184" s="4"/>
      <c r="BC184" s="4"/>
      <c r="BD184" s="4"/>
      <c r="BE184" s="4"/>
      <c r="BF184" s="4"/>
      <c r="BG184" s="4"/>
      <c r="BH184" s="4"/>
      <c r="BI184" s="4"/>
      <c r="BJ184" s="4"/>
      <c r="BK184" s="4"/>
      <c r="BL184" s="4"/>
      <c r="BM184" s="4"/>
      <c r="BN184" s="4"/>
      <c r="BO184" s="4"/>
      <c r="BP184" s="4"/>
      <c r="BQ184" s="4"/>
      <c r="BR184" s="4"/>
      <c r="BS184" s="4"/>
      <c r="BT184" s="4"/>
      <c r="BU184" s="4"/>
      <c r="BV184" s="4"/>
      <c r="BW184" s="4"/>
      <c r="BX184" s="4"/>
      <c r="BY184" s="4"/>
      <c r="BZ184" s="4"/>
      <c r="CA184" s="4"/>
      <c r="CB184" s="4"/>
      <c r="CC184" s="4"/>
      <c r="CD184" s="4"/>
      <c r="CE184" s="4"/>
      <c r="CF184" s="4"/>
      <c r="CG184" s="4"/>
      <c r="CH184" s="4"/>
      <c r="CI184" s="4"/>
      <c r="CJ184" s="4"/>
      <c r="CK184" s="4"/>
      <c r="CL184" s="4"/>
      <c r="CM184" s="4"/>
      <c r="CN184" s="4"/>
      <c r="CO184" s="4"/>
      <c r="CP184" s="4"/>
      <c r="CQ184" s="4"/>
      <c r="CR184" s="4"/>
      <c r="CS184" s="4"/>
      <c r="CT184" s="4"/>
      <c r="CU184" s="4"/>
      <c r="CV184" s="4"/>
      <c r="CW184" s="4"/>
      <c r="CX184" s="4"/>
      <c r="CY184" s="4"/>
      <c r="CZ184" s="4"/>
      <c r="DA184" s="4"/>
      <c r="DB184" s="4"/>
      <c r="DC184" s="4"/>
    </row>
    <row r="185" spans="1:107" s="39" customFormat="1" x14ac:dyDescent="0.35">
      <c r="A185" s="39">
        <v>2002</v>
      </c>
      <c r="B185" s="40">
        <v>2</v>
      </c>
      <c r="C185" s="39" t="s">
        <v>22</v>
      </c>
      <c r="D185" s="39" t="s">
        <v>99</v>
      </c>
      <c r="E185" s="41">
        <v>2</v>
      </c>
      <c r="F185" s="39" t="s">
        <v>95</v>
      </c>
      <c r="G185" s="39" t="s">
        <v>96</v>
      </c>
      <c r="H185" s="39">
        <v>1999</v>
      </c>
      <c r="I185" s="39">
        <v>2000</v>
      </c>
      <c r="J185" s="39">
        <v>2</v>
      </c>
      <c r="K185" s="41" t="s">
        <v>250</v>
      </c>
      <c r="L185" s="41">
        <v>13.33</v>
      </c>
      <c r="M185" s="39" t="s">
        <v>97</v>
      </c>
      <c r="N185" s="39" t="s">
        <v>102</v>
      </c>
      <c r="O185" s="42">
        <v>2</v>
      </c>
      <c r="P185" s="39" t="s">
        <v>250</v>
      </c>
      <c r="Q185" s="43" t="s">
        <v>250</v>
      </c>
      <c r="R185" s="4"/>
      <c r="S185" s="4"/>
      <c r="T185" s="4"/>
      <c r="U185" s="4"/>
      <c r="V185" s="4"/>
      <c r="W185" s="4"/>
      <c r="X185" s="4"/>
      <c r="Y185" s="4"/>
      <c r="Z185" s="4"/>
      <c r="AA185" s="4"/>
      <c r="AB185" s="4"/>
      <c r="AC185" s="4"/>
      <c r="AD185" s="4"/>
      <c r="AE185" s="4"/>
      <c r="AF185" s="4"/>
      <c r="AG185" s="4"/>
      <c r="AH185" s="4"/>
      <c r="AI185" s="4"/>
      <c r="AJ185" s="4"/>
      <c r="AK185" s="4"/>
      <c r="AL185" s="4"/>
      <c r="AM185" s="4"/>
      <c r="AN185" s="4"/>
      <c r="AO185" s="4"/>
      <c r="AP185" s="4"/>
      <c r="AQ185" s="4"/>
      <c r="AR185" s="4"/>
      <c r="AS185" s="4"/>
      <c r="AT185" s="4"/>
      <c r="AU185" s="4"/>
      <c r="AV185" s="4"/>
      <c r="AW185" s="4"/>
      <c r="AX185" s="4"/>
      <c r="AY185" s="4"/>
      <c r="AZ185" s="4"/>
      <c r="BA185" s="4"/>
      <c r="BB185" s="4"/>
      <c r="BC185" s="4"/>
      <c r="BD185" s="4"/>
      <c r="BE185" s="4"/>
      <c r="BF185" s="4"/>
      <c r="BG185" s="4"/>
      <c r="BH185" s="4"/>
      <c r="BI185" s="4"/>
      <c r="BJ185" s="4"/>
      <c r="BK185" s="4"/>
      <c r="BL185" s="4"/>
      <c r="BM185" s="4"/>
      <c r="BN185" s="4"/>
      <c r="BO185" s="4"/>
      <c r="BP185" s="4"/>
      <c r="BQ185" s="4"/>
      <c r="BR185" s="4"/>
      <c r="BS185" s="4"/>
      <c r="BT185" s="4"/>
      <c r="BU185" s="4"/>
      <c r="BV185" s="4"/>
      <c r="BW185" s="4"/>
      <c r="BX185" s="4"/>
      <c r="BY185" s="4"/>
      <c r="BZ185" s="4"/>
      <c r="CA185" s="4"/>
      <c r="CB185" s="4"/>
      <c r="CC185" s="4"/>
      <c r="CD185" s="4"/>
      <c r="CE185" s="4"/>
      <c r="CF185" s="4"/>
      <c r="CG185" s="4"/>
      <c r="CH185" s="4"/>
      <c r="CI185" s="4"/>
      <c r="CJ185" s="4"/>
      <c r="CK185" s="4"/>
      <c r="CL185" s="4"/>
      <c r="CM185" s="4"/>
      <c r="CN185" s="4"/>
      <c r="CO185" s="4"/>
      <c r="CP185" s="4"/>
      <c r="CQ185" s="4"/>
      <c r="CR185" s="4"/>
      <c r="CS185" s="4"/>
      <c r="CT185" s="4"/>
      <c r="CU185" s="4"/>
      <c r="CV185" s="4"/>
      <c r="CW185" s="4"/>
      <c r="CX185" s="4"/>
      <c r="CY185" s="4"/>
      <c r="CZ185" s="4"/>
      <c r="DA185" s="4"/>
      <c r="DB185" s="4"/>
      <c r="DC185" s="4"/>
    </row>
    <row r="186" spans="1:107" s="39" customFormat="1" x14ac:dyDescent="0.35">
      <c r="A186" s="39">
        <v>2002</v>
      </c>
      <c r="B186" s="40">
        <v>2</v>
      </c>
      <c r="C186" s="39" t="s">
        <v>22</v>
      </c>
      <c r="D186" s="39" t="s">
        <v>99</v>
      </c>
      <c r="E186" s="41">
        <v>2</v>
      </c>
      <c r="F186" s="39" t="s">
        <v>95</v>
      </c>
      <c r="G186" s="39" t="s">
        <v>96</v>
      </c>
      <c r="H186" s="39">
        <v>1999</v>
      </c>
      <c r="I186" s="39">
        <v>2000</v>
      </c>
      <c r="J186" s="39">
        <v>2</v>
      </c>
      <c r="K186" s="41" t="s">
        <v>250</v>
      </c>
      <c r="L186" s="41">
        <v>9.09</v>
      </c>
      <c r="M186" s="39" t="s">
        <v>97</v>
      </c>
      <c r="N186" s="39" t="s">
        <v>103</v>
      </c>
      <c r="O186" s="42">
        <v>3</v>
      </c>
      <c r="P186" s="39" t="s">
        <v>250</v>
      </c>
      <c r="Q186" s="43" t="s">
        <v>250</v>
      </c>
      <c r="R186" s="4"/>
      <c r="S186" s="4"/>
      <c r="T186" s="4"/>
      <c r="U186" s="4"/>
      <c r="V186" s="4"/>
      <c r="W186" s="4"/>
      <c r="X186" s="4"/>
      <c r="Y186" s="4"/>
      <c r="Z186" s="4"/>
      <c r="AA186" s="4"/>
      <c r="AB186" s="4"/>
      <c r="AC186" s="4"/>
      <c r="AD186" s="4"/>
      <c r="AE186" s="4"/>
      <c r="AF186" s="4"/>
      <c r="AG186" s="4"/>
      <c r="AH186" s="4"/>
      <c r="AI186" s="4"/>
      <c r="AJ186" s="4"/>
      <c r="AK186" s="4"/>
      <c r="AL186" s="4"/>
      <c r="AM186" s="4"/>
      <c r="AN186" s="4"/>
      <c r="AO186" s="4"/>
      <c r="AP186" s="4"/>
      <c r="AQ186" s="4"/>
      <c r="AR186" s="4"/>
      <c r="AS186" s="4"/>
      <c r="AT186" s="4"/>
      <c r="AU186" s="4"/>
      <c r="AV186" s="4"/>
      <c r="AW186" s="4"/>
      <c r="AX186" s="4"/>
      <c r="AY186" s="4"/>
      <c r="AZ186" s="4"/>
      <c r="BA186" s="4"/>
      <c r="BB186" s="4"/>
      <c r="BC186" s="4"/>
      <c r="BD186" s="4"/>
      <c r="BE186" s="4"/>
      <c r="BF186" s="4"/>
      <c r="BG186" s="4"/>
      <c r="BH186" s="4"/>
      <c r="BI186" s="4"/>
      <c r="BJ186" s="4"/>
      <c r="BK186" s="4"/>
      <c r="BL186" s="4"/>
      <c r="BM186" s="4"/>
      <c r="BN186" s="4"/>
      <c r="BO186" s="4"/>
      <c r="BP186" s="4"/>
      <c r="BQ186" s="4"/>
      <c r="BR186" s="4"/>
      <c r="BS186" s="4"/>
      <c r="BT186" s="4"/>
      <c r="BU186" s="4"/>
      <c r="BV186" s="4"/>
      <c r="BW186" s="4"/>
      <c r="BX186" s="4"/>
      <c r="BY186" s="4"/>
      <c r="BZ186" s="4"/>
      <c r="CA186" s="4"/>
      <c r="CB186" s="4"/>
      <c r="CC186" s="4"/>
      <c r="CD186" s="4"/>
      <c r="CE186" s="4"/>
      <c r="CF186" s="4"/>
      <c r="CG186" s="4"/>
      <c r="CH186" s="4"/>
      <c r="CI186" s="4"/>
      <c r="CJ186" s="4"/>
      <c r="CK186" s="4"/>
      <c r="CL186" s="4"/>
      <c r="CM186" s="4"/>
      <c r="CN186" s="4"/>
      <c r="CO186" s="4"/>
      <c r="CP186" s="4"/>
      <c r="CQ186" s="4"/>
      <c r="CR186" s="4"/>
      <c r="CS186" s="4"/>
      <c r="CT186" s="4"/>
      <c r="CU186" s="4"/>
      <c r="CV186" s="4"/>
      <c r="CW186" s="4"/>
      <c r="CX186" s="4"/>
      <c r="CY186" s="4"/>
      <c r="CZ186" s="4"/>
      <c r="DA186" s="4"/>
      <c r="DB186" s="4"/>
      <c r="DC186" s="4"/>
    </row>
    <row r="187" spans="1:107" s="39" customFormat="1" x14ac:dyDescent="0.35">
      <c r="A187" s="39">
        <v>2006</v>
      </c>
      <c r="B187" s="40">
        <v>2</v>
      </c>
      <c r="C187" s="39" t="s">
        <v>31</v>
      </c>
      <c r="D187" s="39" t="s">
        <v>99</v>
      </c>
      <c r="E187" s="41">
        <v>2</v>
      </c>
      <c r="F187" s="39" t="s">
        <v>356</v>
      </c>
      <c r="G187" s="39" t="s">
        <v>146</v>
      </c>
      <c r="H187" s="39">
        <v>2002</v>
      </c>
      <c r="I187" s="39">
        <v>2003</v>
      </c>
      <c r="J187" s="39">
        <v>1</v>
      </c>
      <c r="K187" s="41" t="s">
        <v>250</v>
      </c>
      <c r="L187" s="41">
        <f>((7-6)/7)*100</f>
        <v>14.285714285714285</v>
      </c>
      <c r="M187" s="39" t="s">
        <v>147</v>
      </c>
      <c r="N187" s="39" t="s">
        <v>144</v>
      </c>
      <c r="O187" s="42">
        <v>1</v>
      </c>
      <c r="P187" s="39" t="s">
        <v>250</v>
      </c>
      <c r="Q187" s="43">
        <v>1</v>
      </c>
      <c r="R187" s="4"/>
      <c r="S187" s="4"/>
      <c r="T187" s="4"/>
      <c r="U187" s="4"/>
      <c r="V187" s="4"/>
      <c r="W187" s="4"/>
      <c r="X187" s="4"/>
      <c r="Y187" s="4"/>
      <c r="Z187" s="4"/>
      <c r="AA187" s="4"/>
      <c r="AB187" s="4"/>
      <c r="AC187" s="4"/>
      <c r="AD187" s="4"/>
      <c r="AE187" s="4"/>
      <c r="AF187" s="4"/>
      <c r="AG187" s="4"/>
      <c r="AH187" s="4"/>
      <c r="AI187" s="4"/>
      <c r="AJ187" s="4"/>
      <c r="AK187" s="4"/>
      <c r="AL187" s="4"/>
      <c r="AM187" s="4"/>
      <c r="AN187" s="4"/>
      <c r="AO187" s="4"/>
      <c r="AP187" s="4"/>
      <c r="AQ187" s="4"/>
      <c r="AR187" s="4"/>
      <c r="AS187" s="4"/>
      <c r="AT187" s="4"/>
      <c r="AU187" s="4"/>
      <c r="AV187" s="4"/>
      <c r="AW187" s="4"/>
      <c r="AX187" s="4"/>
      <c r="AY187" s="4"/>
      <c r="AZ187" s="4"/>
      <c r="BA187" s="4"/>
      <c r="BB187" s="4"/>
      <c r="BC187" s="4"/>
      <c r="BD187" s="4"/>
      <c r="BE187" s="4"/>
      <c r="BF187" s="4"/>
      <c r="BG187" s="4"/>
      <c r="BH187" s="4"/>
      <c r="BI187" s="4"/>
      <c r="BJ187" s="4"/>
      <c r="BK187" s="4"/>
      <c r="BL187" s="4"/>
      <c r="BM187" s="4"/>
      <c r="BN187" s="4"/>
      <c r="BO187" s="4"/>
      <c r="BP187" s="4"/>
      <c r="BQ187" s="4"/>
      <c r="BR187" s="4"/>
      <c r="BS187" s="4"/>
      <c r="BT187" s="4"/>
      <c r="BU187" s="4"/>
      <c r="BV187" s="4"/>
      <c r="BW187" s="4"/>
      <c r="BX187" s="4"/>
      <c r="BY187" s="4"/>
      <c r="BZ187" s="4"/>
      <c r="CA187" s="4"/>
      <c r="CB187" s="4"/>
      <c r="CC187" s="4"/>
      <c r="CD187" s="4"/>
      <c r="CE187" s="4"/>
      <c r="CF187" s="4"/>
      <c r="CG187" s="4"/>
      <c r="CH187" s="4"/>
      <c r="CI187" s="4"/>
      <c r="CJ187" s="4"/>
      <c r="CK187" s="4"/>
      <c r="CL187" s="4"/>
      <c r="CM187" s="4"/>
      <c r="CN187" s="4"/>
      <c r="CO187" s="4"/>
      <c r="CP187" s="4"/>
      <c r="CQ187" s="4"/>
      <c r="CR187" s="4"/>
      <c r="CS187" s="4"/>
      <c r="CT187" s="4"/>
      <c r="CU187" s="4"/>
      <c r="CV187" s="4"/>
      <c r="CW187" s="4"/>
      <c r="CX187" s="4"/>
      <c r="CY187" s="4"/>
      <c r="CZ187" s="4"/>
      <c r="DA187" s="4"/>
      <c r="DB187" s="4"/>
      <c r="DC187" s="4"/>
    </row>
    <row r="188" spans="1:107" s="39" customFormat="1" x14ac:dyDescent="0.35">
      <c r="A188" s="39">
        <v>2006</v>
      </c>
      <c r="B188" s="40">
        <v>2</v>
      </c>
      <c r="C188" s="39" t="s">
        <v>31</v>
      </c>
      <c r="D188" s="39" t="s">
        <v>99</v>
      </c>
      <c r="E188" s="41">
        <v>2</v>
      </c>
      <c r="F188" s="39" t="s">
        <v>356</v>
      </c>
      <c r="G188" s="39" t="s">
        <v>146</v>
      </c>
      <c r="H188" s="39">
        <v>2002</v>
      </c>
      <c r="I188" s="39">
        <v>2003</v>
      </c>
      <c r="J188" s="39">
        <v>1</v>
      </c>
      <c r="K188" s="41">
        <v>91.79</v>
      </c>
      <c r="L188" s="41">
        <v>0</v>
      </c>
      <c r="M188" s="39" t="s">
        <v>147</v>
      </c>
      <c r="N188" s="39" t="s">
        <v>144</v>
      </c>
      <c r="O188" s="42">
        <v>1</v>
      </c>
      <c r="P188" s="39" t="s">
        <v>250</v>
      </c>
      <c r="Q188" s="43">
        <v>3</v>
      </c>
      <c r="R188" s="4"/>
      <c r="S188" s="4"/>
      <c r="T188" s="4"/>
      <c r="U188" s="4"/>
      <c r="V188" s="4"/>
      <c r="W188" s="4"/>
      <c r="X188" s="4"/>
      <c r="Y188" s="4"/>
      <c r="Z188" s="4"/>
      <c r="AA188" s="4"/>
      <c r="AB188" s="4"/>
      <c r="AC188" s="4"/>
      <c r="AD188" s="4"/>
      <c r="AE188" s="4"/>
      <c r="AF188" s="4"/>
      <c r="AG188" s="4"/>
      <c r="AH188" s="4"/>
      <c r="AI188" s="4"/>
      <c r="AJ188" s="4"/>
      <c r="AK188" s="4"/>
      <c r="AL188" s="4"/>
      <c r="AM188" s="4"/>
      <c r="AN188" s="4"/>
      <c r="AO188" s="4"/>
      <c r="AP188" s="4"/>
      <c r="AQ188" s="4"/>
      <c r="AR188" s="4"/>
      <c r="AS188" s="4"/>
      <c r="AT188" s="4"/>
      <c r="AU188" s="4"/>
      <c r="AV188" s="4"/>
      <c r="AW188" s="4"/>
      <c r="AX188" s="4"/>
      <c r="AY188" s="4"/>
      <c r="AZ188" s="4"/>
      <c r="BA188" s="4"/>
      <c r="BB188" s="4"/>
      <c r="BC188" s="4"/>
      <c r="BD188" s="4"/>
      <c r="BE188" s="4"/>
      <c r="BF188" s="4"/>
      <c r="BG188" s="4"/>
      <c r="BH188" s="4"/>
      <c r="BI188" s="4"/>
      <c r="BJ188" s="4"/>
      <c r="BK188" s="4"/>
      <c r="BL188" s="4"/>
      <c r="BM188" s="4"/>
      <c r="BN188" s="4"/>
      <c r="BO188" s="4"/>
      <c r="BP188" s="4"/>
      <c r="BQ188" s="4"/>
      <c r="BR188" s="4"/>
      <c r="BS188" s="4"/>
      <c r="BT188" s="4"/>
      <c r="BU188" s="4"/>
      <c r="BV188" s="4"/>
      <c r="BW188" s="4"/>
      <c r="BX188" s="4"/>
      <c r="BY188" s="4"/>
      <c r="BZ188" s="4"/>
      <c r="CA188" s="4"/>
      <c r="CB188" s="4"/>
      <c r="CC188" s="4"/>
      <c r="CD188" s="4"/>
      <c r="CE188" s="4"/>
      <c r="CF188" s="4"/>
      <c r="CG188" s="4"/>
      <c r="CH188" s="4"/>
      <c r="CI188" s="4"/>
      <c r="CJ188" s="4"/>
      <c r="CK188" s="4"/>
      <c r="CL188" s="4"/>
      <c r="CM188" s="4"/>
      <c r="CN188" s="4"/>
      <c r="CO188" s="4"/>
      <c r="CP188" s="4"/>
      <c r="CQ188" s="4"/>
      <c r="CR188" s="4"/>
      <c r="CS188" s="4"/>
      <c r="CT188" s="4"/>
      <c r="CU188" s="4"/>
      <c r="CV188" s="4"/>
      <c r="CW188" s="4"/>
      <c r="CX188" s="4"/>
      <c r="CY188" s="4"/>
      <c r="CZ188" s="4"/>
      <c r="DA188" s="4"/>
      <c r="DB188" s="4"/>
      <c r="DC188" s="4"/>
    </row>
    <row r="189" spans="1:107" s="39" customFormat="1" x14ac:dyDescent="0.35">
      <c r="A189" s="39">
        <v>2009</v>
      </c>
      <c r="B189" s="40">
        <v>2</v>
      </c>
      <c r="C189" s="39" t="s">
        <v>38</v>
      </c>
      <c r="D189" s="39" t="s">
        <v>99</v>
      </c>
      <c r="E189" s="41">
        <v>1</v>
      </c>
      <c r="F189" s="39" t="s">
        <v>6</v>
      </c>
      <c r="G189" s="39" t="s">
        <v>6</v>
      </c>
      <c r="H189" s="39">
        <v>2007</v>
      </c>
      <c r="I189" s="39">
        <v>2007</v>
      </c>
      <c r="J189" s="39">
        <v>1</v>
      </c>
      <c r="K189" s="41" t="s">
        <v>250</v>
      </c>
      <c r="L189" s="41">
        <v>78.569999999999993</v>
      </c>
      <c r="M189" s="39" t="s">
        <v>60</v>
      </c>
      <c r="N189" s="39" t="s">
        <v>161</v>
      </c>
      <c r="O189" s="42">
        <v>5</v>
      </c>
      <c r="P189" s="39" t="s">
        <v>250</v>
      </c>
      <c r="Q189" s="43">
        <v>4</v>
      </c>
      <c r="R189" s="4"/>
      <c r="S189" s="4"/>
      <c r="T189" s="4"/>
      <c r="U189" s="4"/>
      <c r="V189" s="4"/>
      <c r="W189" s="4"/>
      <c r="X189" s="4"/>
      <c r="Y189" s="4"/>
      <c r="Z189" s="4"/>
      <c r="AA189" s="4"/>
      <c r="AB189" s="4"/>
      <c r="AC189" s="4"/>
      <c r="AD189" s="4"/>
      <c r="AE189" s="4"/>
      <c r="AF189" s="4"/>
      <c r="AG189" s="4"/>
      <c r="AH189" s="4"/>
      <c r="AI189" s="4"/>
      <c r="AJ189" s="4"/>
      <c r="AK189" s="4"/>
      <c r="AL189" s="4"/>
      <c r="AM189" s="4"/>
      <c r="AN189" s="4"/>
      <c r="AO189" s="4"/>
      <c r="AP189" s="4"/>
      <c r="AQ189" s="4"/>
      <c r="AR189" s="4"/>
      <c r="AS189" s="4"/>
      <c r="AT189" s="4"/>
      <c r="AU189" s="4"/>
      <c r="AV189" s="4"/>
      <c r="AW189" s="4"/>
      <c r="AX189" s="4"/>
      <c r="AY189" s="4"/>
      <c r="AZ189" s="4"/>
      <c r="BA189" s="4"/>
      <c r="BB189" s="4"/>
      <c r="BC189" s="4"/>
      <c r="BD189" s="4"/>
      <c r="BE189" s="4"/>
      <c r="BF189" s="4"/>
      <c r="BG189" s="4"/>
      <c r="BH189" s="4"/>
      <c r="BI189" s="4"/>
      <c r="BJ189" s="4"/>
      <c r="BK189" s="4"/>
      <c r="BL189" s="4"/>
      <c r="BM189" s="4"/>
      <c r="BN189" s="4"/>
      <c r="BO189" s="4"/>
      <c r="BP189" s="4"/>
      <c r="BQ189" s="4"/>
      <c r="BR189" s="4"/>
      <c r="BS189" s="4"/>
      <c r="BT189" s="4"/>
      <c r="BU189" s="4"/>
      <c r="BV189" s="4"/>
      <c r="BW189" s="4"/>
      <c r="BX189" s="4"/>
      <c r="BY189" s="4"/>
      <c r="BZ189" s="4"/>
      <c r="CA189" s="4"/>
      <c r="CB189" s="4"/>
      <c r="CC189" s="4"/>
      <c r="CD189" s="4"/>
      <c r="CE189" s="4"/>
      <c r="CF189" s="4"/>
      <c r="CG189" s="4"/>
      <c r="CH189" s="4"/>
      <c r="CI189" s="4"/>
      <c r="CJ189" s="4"/>
      <c r="CK189" s="4"/>
      <c r="CL189" s="4"/>
      <c r="CM189" s="4"/>
      <c r="CN189" s="4"/>
      <c r="CO189" s="4"/>
      <c r="CP189" s="4"/>
      <c r="CQ189" s="4"/>
      <c r="CR189" s="4"/>
      <c r="CS189" s="4"/>
      <c r="CT189" s="4"/>
      <c r="CU189" s="4"/>
      <c r="CV189" s="4"/>
      <c r="CW189" s="4"/>
      <c r="CX189" s="4"/>
      <c r="CY189" s="4"/>
      <c r="CZ189" s="4"/>
      <c r="DA189" s="4"/>
      <c r="DB189" s="4"/>
      <c r="DC189" s="4"/>
    </row>
    <row r="190" spans="1:107" s="39" customFormat="1" x14ac:dyDescent="0.35">
      <c r="A190" s="39">
        <v>2012</v>
      </c>
      <c r="B190" s="40">
        <v>2</v>
      </c>
      <c r="C190" s="39" t="s">
        <v>169</v>
      </c>
      <c r="D190" s="39" t="s">
        <v>99</v>
      </c>
      <c r="E190" s="41">
        <v>2</v>
      </c>
      <c r="F190" s="39" t="s">
        <v>108</v>
      </c>
      <c r="G190" s="39" t="s">
        <v>170</v>
      </c>
      <c r="H190" s="39">
        <v>2006</v>
      </c>
      <c r="I190" s="39">
        <v>2011</v>
      </c>
      <c r="J190" s="39">
        <v>5</v>
      </c>
      <c r="K190" s="41">
        <v>0</v>
      </c>
      <c r="L190" s="41" t="s">
        <v>250</v>
      </c>
      <c r="M190" s="39" t="s">
        <v>64</v>
      </c>
      <c r="N190" s="39" t="s">
        <v>110</v>
      </c>
      <c r="O190" s="42" t="s">
        <v>110</v>
      </c>
      <c r="P190" s="39" t="s">
        <v>110</v>
      </c>
      <c r="Q190" s="43">
        <v>2</v>
      </c>
      <c r="R190" s="4"/>
      <c r="S190" s="4"/>
      <c r="T190" s="4"/>
      <c r="U190" s="4"/>
      <c r="V190" s="4"/>
      <c r="W190" s="4"/>
      <c r="X190" s="4"/>
      <c r="Y190" s="4"/>
      <c r="Z190" s="4"/>
      <c r="AA190" s="4"/>
      <c r="AB190" s="4"/>
      <c r="AC190" s="4"/>
      <c r="AD190" s="4"/>
      <c r="AE190" s="4"/>
      <c r="AF190" s="4"/>
      <c r="AG190" s="4"/>
      <c r="AH190" s="4"/>
      <c r="AI190" s="4"/>
      <c r="AJ190" s="4"/>
      <c r="AK190" s="4"/>
      <c r="AL190" s="4"/>
      <c r="AM190" s="4"/>
      <c r="AN190" s="4"/>
      <c r="AO190" s="4"/>
      <c r="AP190" s="4"/>
      <c r="AQ190" s="4"/>
      <c r="AR190" s="4"/>
      <c r="AS190" s="4"/>
      <c r="AT190" s="4"/>
      <c r="AU190" s="4"/>
      <c r="AV190" s="4"/>
      <c r="AW190" s="4"/>
      <c r="AX190" s="4"/>
      <c r="AY190" s="4"/>
      <c r="AZ190" s="4"/>
      <c r="BA190" s="4"/>
      <c r="BB190" s="4"/>
      <c r="BC190" s="4"/>
      <c r="BD190" s="4"/>
      <c r="BE190" s="4"/>
      <c r="BF190" s="4"/>
      <c r="BG190" s="4"/>
      <c r="BH190" s="4"/>
      <c r="BI190" s="4"/>
      <c r="BJ190" s="4"/>
      <c r="BK190" s="4"/>
      <c r="BL190" s="4"/>
      <c r="BM190" s="4"/>
      <c r="BN190" s="4"/>
      <c r="BO190" s="4"/>
      <c r="BP190" s="4"/>
      <c r="BQ190" s="4"/>
      <c r="BR190" s="4"/>
      <c r="BS190" s="4"/>
      <c r="BT190" s="4"/>
      <c r="BU190" s="4"/>
      <c r="BV190" s="4"/>
      <c r="BW190" s="4"/>
      <c r="BX190" s="4"/>
      <c r="BY190" s="4"/>
      <c r="BZ190" s="4"/>
      <c r="CA190" s="4"/>
      <c r="CB190" s="4"/>
      <c r="CC190" s="4"/>
      <c r="CD190" s="4"/>
      <c r="CE190" s="4"/>
      <c r="CF190" s="4"/>
      <c r="CG190" s="4"/>
      <c r="CH190" s="4"/>
      <c r="CI190" s="4"/>
      <c r="CJ190" s="4"/>
      <c r="CK190" s="4"/>
      <c r="CL190" s="4"/>
      <c r="CM190" s="4"/>
      <c r="CN190" s="4"/>
      <c r="CO190" s="4"/>
      <c r="CP190" s="4"/>
      <c r="CQ190" s="4"/>
      <c r="CR190" s="4"/>
      <c r="CS190" s="4"/>
      <c r="CT190" s="4"/>
      <c r="CU190" s="4"/>
      <c r="CV190" s="4"/>
      <c r="CW190" s="4"/>
      <c r="CX190" s="4"/>
      <c r="CY190" s="4"/>
      <c r="CZ190" s="4"/>
      <c r="DA190" s="4"/>
      <c r="DB190" s="4"/>
      <c r="DC190" s="4"/>
    </row>
    <row r="191" spans="1:107" s="39" customFormat="1" x14ac:dyDescent="0.35">
      <c r="A191" s="39">
        <v>2002</v>
      </c>
      <c r="B191" s="40">
        <v>2</v>
      </c>
      <c r="C191" s="39" t="s">
        <v>22</v>
      </c>
      <c r="D191" s="39" t="s">
        <v>99</v>
      </c>
      <c r="E191" s="41">
        <v>2</v>
      </c>
      <c r="F191" s="39" t="s">
        <v>95</v>
      </c>
      <c r="G191" s="39" t="s">
        <v>96</v>
      </c>
      <c r="H191" s="39">
        <v>1999</v>
      </c>
      <c r="I191" s="39">
        <v>2000</v>
      </c>
      <c r="J191" s="39">
        <v>2</v>
      </c>
      <c r="K191" s="41" t="s">
        <v>250</v>
      </c>
      <c r="L191" s="41">
        <v>15</v>
      </c>
      <c r="M191" s="39" t="s">
        <v>97</v>
      </c>
      <c r="N191" s="39" t="s">
        <v>101</v>
      </c>
      <c r="O191" s="42">
        <v>2</v>
      </c>
      <c r="P191" s="39" t="s">
        <v>250</v>
      </c>
      <c r="Q191" s="43" t="s">
        <v>250</v>
      </c>
      <c r="R191" s="4"/>
      <c r="S191" s="4"/>
      <c r="T191" s="4"/>
      <c r="U191" s="4"/>
      <c r="V191" s="4"/>
      <c r="W191" s="4"/>
      <c r="X191" s="4"/>
      <c r="Y191" s="4"/>
      <c r="Z191" s="4"/>
      <c r="AA191" s="4"/>
      <c r="AB191" s="4"/>
      <c r="AC191" s="4"/>
      <c r="AD191" s="4"/>
      <c r="AE191" s="4"/>
      <c r="AF191" s="4"/>
      <c r="AG191" s="4"/>
      <c r="AH191" s="4"/>
      <c r="AI191" s="4"/>
      <c r="AJ191" s="4"/>
      <c r="AK191" s="4"/>
      <c r="AL191" s="4"/>
      <c r="AM191" s="4"/>
      <c r="AN191" s="4"/>
      <c r="AO191" s="4"/>
      <c r="AP191" s="4"/>
      <c r="AQ191" s="4"/>
      <c r="AR191" s="4"/>
      <c r="AS191" s="4"/>
      <c r="AT191" s="4"/>
      <c r="AU191" s="4"/>
      <c r="AV191" s="4"/>
      <c r="AW191" s="4"/>
      <c r="AX191" s="4"/>
      <c r="AY191" s="4"/>
      <c r="AZ191" s="4"/>
      <c r="BA191" s="4"/>
      <c r="BB191" s="4"/>
      <c r="BC191" s="4"/>
      <c r="BD191" s="4"/>
      <c r="BE191" s="4"/>
      <c r="BF191" s="4"/>
      <c r="BG191" s="4"/>
      <c r="BH191" s="4"/>
      <c r="BI191" s="4"/>
      <c r="BJ191" s="4"/>
      <c r="BK191" s="4"/>
      <c r="BL191" s="4"/>
      <c r="BM191" s="4"/>
      <c r="BN191" s="4"/>
      <c r="BO191" s="4"/>
      <c r="BP191" s="4"/>
      <c r="BQ191" s="4"/>
      <c r="BR191" s="4"/>
      <c r="BS191" s="4"/>
      <c r="BT191" s="4"/>
      <c r="BU191" s="4"/>
      <c r="BV191" s="4"/>
      <c r="BW191" s="4"/>
      <c r="BX191" s="4"/>
      <c r="BY191" s="4"/>
      <c r="BZ191" s="4"/>
      <c r="CA191" s="4"/>
      <c r="CB191" s="4"/>
      <c r="CC191" s="4"/>
      <c r="CD191" s="4"/>
      <c r="CE191" s="4"/>
      <c r="CF191" s="4"/>
      <c r="CG191" s="4"/>
      <c r="CH191" s="4"/>
      <c r="CI191" s="4"/>
      <c r="CJ191" s="4"/>
      <c r="CK191" s="4"/>
      <c r="CL191" s="4"/>
      <c r="CM191" s="4"/>
      <c r="CN191" s="4"/>
      <c r="CO191" s="4"/>
      <c r="CP191" s="4"/>
      <c r="CQ191" s="4"/>
      <c r="CR191" s="4"/>
      <c r="CS191" s="4"/>
      <c r="CT191" s="4"/>
      <c r="CU191" s="4"/>
      <c r="CV191" s="4"/>
      <c r="CW191" s="4"/>
      <c r="CX191" s="4"/>
      <c r="CY191" s="4"/>
      <c r="CZ191" s="4"/>
      <c r="DA191" s="4"/>
      <c r="DB191" s="4"/>
      <c r="DC191" s="4"/>
    </row>
    <row r="192" spans="1:107" s="39" customFormat="1" x14ac:dyDescent="0.35">
      <c r="A192" s="39">
        <v>2002</v>
      </c>
      <c r="B192" s="40">
        <v>2</v>
      </c>
      <c r="C192" s="39" t="s">
        <v>22</v>
      </c>
      <c r="D192" s="39" t="s">
        <v>99</v>
      </c>
      <c r="E192" s="41">
        <v>2</v>
      </c>
      <c r="F192" s="39" t="s">
        <v>95</v>
      </c>
      <c r="G192" s="39" t="s">
        <v>96</v>
      </c>
      <c r="H192" s="39">
        <v>1999</v>
      </c>
      <c r="I192" s="39">
        <v>2000</v>
      </c>
      <c r="J192" s="39">
        <v>2</v>
      </c>
      <c r="K192" s="41" t="s">
        <v>250</v>
      </c>
      <c r="L192" s="41">
        <v>26.67</v>
      </c>
      <c r="M192" s="39" t="s">
        <v>97</v>
      </c>
      <c r="N192" s="39" t="s">
        <v>102</v>
      </c>
      <c r="O192" s="42">
        <v>3</v>
      </c>
      <c r="P192" s="39" t="s">
        <v>250</v>
      </c>
      <c r="Q192" s="43" t="s">
        <v>250</v>
      </c>
      <c r="R192" s="4"/>
      <c r="S192" s="4"/>
      <c r="T192" s="4"/>
      <c r="U192" s="4"/>
      <c r="V192" s="4"/>
      <c r="W192" s="4"/>
      <c r="X192" s="4"/>
      <c r="Y192" s="4"/>
      <c r="Z192" s="4"/>
      <c r="AA192" s="4"/>
      <c r="AB192" s="4"/>
      <c r="AC192" s="4"/>
      <c r="AD192" s="4"/>
      <c r="AE192" s="4"/>
      <c r="AF192" s="4"/>
      <c r="AG192" s="4"/>
      <c r="AH192" s="4"/>
      <c r="AI192" s="4"/>
      <c r="AJ192" s="4"/>
      <c r="AK192" s="4"/>
      <c r="AL192" s="4"/>
      <c r="AM192" s="4"/>
      <c r="AN192" s="4"/>
      <c r="AO192" s="4"/>
      <c r="AP192" s="4"/>
      <c r="AQ192" s="4"/>
      <c r="AR192" s="4"/>
      <c r="AS192" s="4"/>
      <c r="AT192" s="4"/>
      <c r="AU192" s="4"/>
      <c r="AV192" s="4"/>
      <c r="AW192" s="4"/>
      <c r="AX192" s="4"/>
      <c r="AY192" s="4"/>
      <c r="AZ192" s="4"/>
      <c r="BA192" s="4"/>
      <c r="BB192" s="4"/>
      <c r="BC192" s="4"/>
      <c r="BD192" s="4"/>
      <c r="BE192" s="4"/>
      <c r="BF192" s="4"/>
      <c r="BG192" s="4"/>
      <c r="BH192" s="4"/>
      <c r="BI192" s="4"/>
      <c r="BJ192" s="4"/>
      <c r="BK192" s="4"/>
      <c r="BL192" s="4"/>
      <c r="BM192" s="4"/>
      <c r="BN192" s="4"/>
      <c r="BO192" s="4"/>
      <c r="BP192" s="4"/>
      <c r="BQ192" s="4"/>
      <c r="BR192" s="4"/>
      <c r="BS192" s="4"/>
      <c r="BT192" s="4"/>
      <c r="BU192" s="4"/>
      <c r="BV192" s="4"/>
      <c r="BW192" s="4"/>
      <c r="BX192" s="4"/>
      <c r="BY192" s="4"/>
      <c r="BZ192" s="4"/>
      <c r="CA192" s="4"/>
      <c r="CB192" s="4"/>
      <c r="CC192" s="4"/>
      <c r="CD192" s="4"/>
      <c r="CE192" s="4"/>
      <c r="CF192" s="4"/>
      <c r="CG192" s="4"/>
      <c r="CH192" s="4"/>
      <c r="CI192" s="4"/>
      <c r="CJ192" s="4"/>
      <c r="CK192" s="4"/>
      <c r="CL192" s="4"/>
      <c r="CM192" s="4"/>
      <c r="CN192" s="4"/>
      <c r="CO192" s="4"/>
      <c r="CP192" s="4"/>
      <c r="CQ192" s="4"/>
      <c r="CR192" s="4"/>
      <c r="CS192" s="4"/>
      <c r="CT192" s="4"/>
      <c r="CU192" s="4"/>
      <c r="CV192" s="4"/>
      <c r="CW192" s="4"/>
      <c r="CX192" s="4"/>
      <c r="CY192" s="4"/>
      <c r="CZ192" s="4"/>
      <c r="DA192" s="4"/>
      <c r="DB192" s="4"/>
      <c r="DC192" s="4"/>
    </row>
    <row r="193" spans="1:107" s="39" customFormat="1" x14ac:dyDescent="0.35">
      <c r="A193" s="39">
        <v>2002</v>
      </c>
      <c r="B193" s="40">
        <v>2</v>
      </c>
      <c r="C193" s="39" t="s">
        <v>22</v>
      </c>
      <c r="D193" s="39" t="s">
        <v>99</v>
      </c>
      <c r="E193" s="41">
        <v>1</v>
      </c>
      <c r="F193" s="39" t="s">
        <v>95</v>
      </c>
      <c r="G193" s="39" t="s">
        <v>96</v>
      </c>
      <c r="H193" s="39">
        <v>1999</v>
      </c>
      <c r="I193" s="39">
        <v>2000</v>
      </c>
      <c r="J193" s="39">
        <v>2</v>
      </c>
      <c r="K193" s="41" t="s">
        <v>250</v>
      </c>
      <c r="L193" s="41">
        <v>18.18</v>
      </c>
      <c r="M193" s="39" t="s">
        <v>97</v>
      </c>
      <c r="N193" s="39" t="s">
        <v>103</v>
      </c>
      <c r="O193" s="42">
        <v>4</v>
      </c>
      <c r="P193" s="39" t="s">
        <v>250</v>
      </c>
      <c r="Q193" s="43" t="s">
        <v>250</v>
      </c>
      <c r="R193" s="4"/>
      <c r="S193" s="4"/>
      <c r="T193" s="4"/>
      <c r="U193" s="4"/>
      <c r="V193" s="4"/>
      <c r="W193" s="4"/>
      <c r="X193" s="4"/>
      <c r="Y193" s="4"/>
      <c r="Z193" s="4"/>
      <c r="AA193" s="4"/>
      <c r="AB193" s="4"/>
      <c r="AC193" s="4"/>
      <c r="AD193" s="4"/>
      <c r="AE193" s="4"/>
      <c r="AF193" s="4"/>
      <c r="AG193" s="4"/>
      <c r="AH193" s="4"/>
      <c r="AI193" s="4"/>
      <c r="AJ193" s="4"/>
      <c r="AK193" s="4"/>
      <c r="AL193" s="4"/>
      <c r="AM193" s="4"/>
      <c r="AN193" s="4"/>
      <c r="AO193" s="4"/>
      <c r="AP193" s="4"/>
      <c r="AQ193" s="4"/>
      <c r="AR193" s="4"/>
      <c r="AS193" s="4"/>
      <c r="AT193" s="4"/>
      <c r="AU193" s="4"/>
      <c r="AV193" s="4"/>
      <c r="AW193" s="4"/>
      <c r="AX193" s="4"/>
      <c r="AY193" s="4"/>
      <c r="AZ193" s="4"/>
      <c r="BA193" s="4"/>
      <c r="BB193" s="4"/>
      <c r="BC193" s="4"/>
      <c r="BD193" s="4"/>
      <c r="BE193" s="4"/>
      <c r="BF193" s="4"/>
      <c r="BG193" s="4"/>
      <c r="BH193" s="4"/>
      <c r="BI193" s="4"/>
      <c r="BJ193" s="4"/>
      <c r="BK193" s="4"/>
      <c r="BL193" s="4"/>
      <c r="BM193" s="4"/>
      <c r="BN193" s="4"/>
      <c r="BO193" s="4"/>
      <c r="BP193" s="4"/>
      <c r="BQ193" s="4"/>
      <c r="BR193" s="4"/>
      <c r="BS193" s="4"/>
      <c r="BT193" s="4"/>
      <c r="BU193" s="4"/>
      <c r="BV193" s="4"/>
      <c r="BW193" s="4"/>
      <c r="BX193" s="4"/>
      <c r="BY193" s="4"/>
      <c r="BZ193" s="4"/>
      <c r="CA193" s="4"/>
      <c r="CB193" s="4"/>
      <c r="CC193" s="4"/>
      <c r="CD193" s="4"/>
      <c r="CE193" s="4"/>
      <c r="CF193" s="4"/>
      <c r="CG193" s="4"/>
      <c r="CH193" s="4"/>
      <c r="CI193" s="4"/>
      <c r="CJ193" s="4"/>
      <c r="CK193" s="4"/>
      <c r="CL193" s="4"/>
      <c r="CM193" s="4"/>
      <c r="CN193" s="4"/>
      <c r="CO193" s="4"/>
      <c r="CP193" s="4"/>
      <c r="CQ193" s="4"/>
      <c r="CR193" s="4"/>
      <c r="CS193" s="4"/>
      <c r="CT193" s="4"/>
      <c r="CU193" s="4"/>
      <c r="CV193" s="4"/>
      <c r="CW193" s="4"/>
      <c r="CX193" s="4"/>
      <c r="CY193" s="4"/>
      <c r="CZ193" s="4"/>
      <c r="DA193" s="4"/>
      <c r="DB193" s="4"/>
      <c r="DC193" s="4"/>
    </row>
    <row r="194" spans="1:107" s="44" customFormat="1" x14ac:dyDescent="0.35">
      <c r="A194" s="44">
        <v>1956</v>
      </c>
      <c r="B194" s="45">
        <v>1</v>
      </c>
      <c r="C194" s="44" t="s">
        <v>12</v>
      </c>
      <c r="D194" s="44" t="s">
        <v>140</v>
      </c>
      <c r="E194" s="46">
        <v>1</v>
      </c>
      <c r="F194" s="44" t="s">
        <v>235</v>
      </c>
      <c r="G194" s="44" t="s">
        <v>235</v>
      </c>
      <c r="H194" s="44">
        <v>1950</v>
      </c>
      <c r="I194" s="44">
        <v>1954</v>
      </c>
      <c r="J194" s="44">
        <v>5</v>
      </c>
      <c r="K194" s="46">
        <v>72</v>
      </c>
      <c r="L194" s="46" t="s">
        <v>250</v>
      </c>
      <c r="M194" s="44" t="s">
        <v>60</v>
      </c>
      <c r="N194" s="44" t="s">
        <v>250</v>
      </c>
      <c r="O194" s="47" t="s">
        <v>250</v>
      </c>
      <c r="P194" s="44" t="s">
        <v>250</v>
      </c>
      <c r="Q194" s="48">
        <v>2</v>
      </c>
      <c r="R194" s="4"/>
      <c r="S194" s="4"/>
      <c r="T194" s="4"/>
      <c r="U194" s="4"/>
      <c r="V194" s="4"/>
      <c r="W194" s="4"/>
      <c r="X194" s="4"/>
      <c r="Y194" s="4"/>
      <c r="Z194" s="4"/>
      <c r="AA194" s="4"/>
      <c r="AB194" s="4"/>
      <c r="AC194" s="4"/>
      <c r="AD194" s="4"/>
      <c r="AE194" s="4"/>
      <c r="AF194" s="4"/>
      <c r="AG194" s="4"/>
      <c r="AH194" s="4"/>
      <c r="AI194" s="4"/>
      <c r="AJ194" s="4"/>
      <c r="AK194" s="4"/>
      <c r="AL194" s="4"/>
      <c r="AM194" s="4"/>
      <c r="AN194" s="4"/>
      <c r="AO194" s="4"/>
      <c r="AP194" s="4"/>
      <c r="AQ194" s="4"/>
      <c r="AR194" s="4"/>
      <c r="AS194" s="4"/>
      <c r="AT194" s="4"/>
      <c r="AU194" s="4"/>
      <c r="AV194" s="4"/>
      <c r="AW194" s="4"/>
      <c r="AX194" s="4"/>
      <c r="AY194" s="4"/>
      <c r="AZ194" s="4"/>
      <c r="BA194" s="4"/>
      <c r="BB194" s="4"/>
      <c r="BC194" s="4"/>
      <c r="BD194" s="4"/>
      <c r="BE194" s="4"/>
      <c r="BF194" s="4"/>
      <c r="BG194" s="4"/>
      <c r="BH194" s="4"/>
      <c r="BI194" s="4"/>
      <c r="BJ194" s="4"/>
      <c r="BK194" s="4"/>
      <c r="BL194" s="4"/>
      <c r="BM194" s="4"/>
      <c r="BN194" s="4"/>
      <c r="BO194" s="4"/>
      <c r="BP194" s="4"/>
      <c r="BQ194" s="4"/>
      <c r="BR194" s="4"/>
      <c r="BS194" s="4"/>
      <c r="BT194" s="4"/>
      <c r="BU194" s="4"/>
      <c r="BV194" s="4"/>
      <c r="BW194" s="4"/>
      <c r="BX194" s="4"/>
      <c r="BY194" s="4"/>
      <c r="BZ194" s="4"/>
      <c r="CA194" s="4"/>
      <c r="CB194" s="4"/>
      <c r="CC194" s="4"/>
      <c r="CD194" s="4"/>
      <c r="CE194" s="4"/>
      <c r="CF194" s="4"/>
      <c r="CG194" s="4"/>
      <c r="CH194" s="4"/>
      <c r="CI194" s="4"/>
      <c r="CJ194" s="4"/>
      <c r="CK194" s="4"/>
      <c r="CL194" s="4"/>
      <c r="CM194" s="4"/>
      <c r="CN194" s="4"/>
      <c r="CO194" s="4"/>
      <c r="CP194" s="4"/>
      <c r="CQ194" s="4"/>
      <c r="CR194" s="4"/>
      <c r="CS194" s="4"/>
      <c r="CT194" s="4"/>
      <c r="CU194" s="4"/>
      <c r="CV194" s="4"/>
      <c r="CW194" s="4"/>
      <c r="CX194" s="4"/>
      <c r="CY194" s="4"/>
      <c r="CZ194" s="4"/>
      <c r="DA194" s="4"/>
      <c r="DB194" s="4"/>
      <c r="DC194" s="4"/>
    </row>
    <row r="195" spans="1:107" s="44" customFormat="1" x14ac:dyDescent="0.35">
      <c r="A195" s="44">
        <v>2003</v>
      </c>
      <c r="B195" s="45">
        <v>1</v>
      </c>
      <c r="C195" s="44" t="s">
        <v>28</v>
      </c>
      <c r="D195" s="44" t="s">
        <v>140</v>
      </c>
      <c r="E195" s="46">
        <v>1</v>
      </c>
      <c r="F195" s="44" t="s">
        <v>235</v>
      </c>
      <c r="G195" s="44" t="s">
        <v>235</v>
      </c>
      <c r="H195" s="44">
        <v>1993</v>
      </c>
      <c r="I195" s="44">
        <v>1998</v>
      </c>
      <c r="J195" s="44">
        <v>6</v>
      </c>
      <c r="K195" s="46">
        <v>16.670000000000002</v>
      </c>
      <c r="L195" s="46">
        <v>0</v>
      </c>
      <c r="M195" s="44" t="s">
        <v>60</v>
      </c>
      <c r="N195" s="44" t="s">
        <v>141</v>
      </c>
      <c r="O195" s="47">
        <v>1</v>
      </c>
      <c r="P195" s="44">
        <v>2</v>
      </c>
      <c r="Q195" s="48">
        <v>2</v>
      </c>
      <c r="R195" s="4"/>
      <c r="S195" s="4"/>
      <c r="T195" s="4"/>
      <c r="U195" s="4"/>
      <c r="V195" s="4"/>
      <c r="W195" s="4"/>
      <c r="X195" s="4"/>
      <c r="Y195" s="4"/>
      <c r="Z195" s="4"/>
      <c r="AA195" s="4"/>
      <c r="AB195" s="4"/>
      <c r="AC195" s="4"/>
      <c r="AD195" s="4"/>
      <c r="AE195" s="4"/>
      <c r="AF195" s="4"/>
      <c r="AG195" s="4"/>
      <c r="AH195" s="4"/>
      <c r="AI195" s="4"/>
      <c r="AJ195" s="4"/>
      <c r="AK195" s="4"/>
      <c r="AL195" s="4"/>
      <c r="AM195" s="4"/>
      <c r="AN195" s="4"/>
      <c r="AO195" s="4"/>
      <c r="AP195" s="4"/>
      <c r="AQ195" s="4"/>
      <c r="AR195" s="4"/>
      <c r="AS195" s="4"/>
      <c r="AT195" s="4"/>
      <c r="AU195" s="4"/>
      <c r="AV195" s="4"/>
      <c r="AW195" s="4"/>
      <c r="AX195" s="4"/>
      <c r="AY195" s="4"/>
      <c r="AZ195" s="4"/>
      <c r="BA195" s="4"/>
      <c r="BB195" s="4"/>
      <c r="BC195" s="4"/>
      <c r="BD195" s="4"/>
      <c r="BE195" s="4"/>
      <c r="BF195" s="4"/>
      <c r="BG195" s="4"/>
      <c r="BH195" s="4"/>
      <c r="BI195" s="4"/>
      <c r="BJ195" s="4"/>
      <c r="BK195" s="4"/>
      <c r="BL195" s="4"/>
      <c r="BM195" s="4"/>
      <c r="BN195" s="4"/>
      <c r="BO195" s="4"/>
      <c r="BP195" s="4"/>
      <c r="BQ195" s="4"/>
      <c r="BR195" s="4"/>
      <c r="BS195" s="4"/>
      <c r="BT195" s="4"/>
      <c r="BU195" s="4"/>
      <c r="BV195" s="4"/>
      <c r="BW195" s="4"/>
      <c r="BX195" s="4"/>
      <c r="BY195" s="4"/>
      <c r="BZ195" s="4"/>
      <c r="CA195" s="4"/>
      <c r="CB195" s="4"/>
      <c r="CC195" s="4"/>
      <c r="CD195" s="4"/>
      <c r="CE195" s="4"/>
      <c r="CF195" s="4"/>
      <c r="CG195" s="4"/>
      <c r="CH195" s="4"/>
      <c r="CI195" s="4"/>
      <c r="CJ195" s="4"/>
      <c r="CK195" s="4"/>
      <c r="CL195" s="4"/>
      <c r="CM195" s="4"/>
      <c r="CN195" s="4"/>
      <c r="CO195" s="4"/>
      <c r="CP195" s="4"/>
      <c r="CQ195" s="4"/>
      <c r="CR195" s="4"/>
      <c r="CS195" s="4"/>
      <c r="CT195" s="4"/>
      <c r="CU195" s="4"/>
      <c r="CV195" s="4"/>
      <c r="CW195" s="4"/>
      <c r="CX195" s="4"/>
      <c r="CY195" s="4"/>
      <c r="CZ195" s="4"/>
      <c r="DA195" s="4"/>
      <c r="DB195" s="4"/>
      <c r="DC195" s="4"/>
    </row>
    <row r="196" spans="1:107" s="44" customFormat="1" x14ac:dyDescent="0.35">
      <c r="A196" s="44">
        <v>2012</v>
      </c>
      <c r="B196" s="45">
        <v>1</v>
      </c>
      <c r="C196" s="44" t="s">
        <v>169</v>
      </c>
      <c r="D196" s="44" t="s">
        <v>140</v>
      </c>
      <c r="E196" s="46">
        <v>1</v>
      </c>
      <c r="F196" s="44" t="s">
        <v>108</v>
      </c>
      <c r="G196" s="44" t="s">
        <v>170</v>
      </c>
      <c r="H196" s="44">
        <v>2006</v>
      </c>
      <c r="I196" s="44">
        <v>2011</v>
      </c>
      <c r="J196" s="44">
        <v>5</v>
      </c>
      <c r="K196" s="46">
        <v>0</v>
      </c>
      <c r="L196" s="46" t="s">
        <v>250</v>
      </c>
      <c r="M196" s="44" t="s">
        <v>64</v>
      </c>
      <c r="N196" s="44" t="s">
        <v>110</v>
      </c>
      <c r="O196" s="47" t="s">
        <v>110</v>
      </c>
      <c r="P196" s="44" t="s">
        <v>110</v>
      </c>
      <c r="Q196" s="48">
        <v>2</v>
      </c>
      <c r="R196" s="4"/>
      <c r="S196" s="4"/>
      <c r="T196" s="4"/>
      <c r="U196" s="4"/>
      <c r="V196" s="4"/>
      <c r="W196" s="4"/>
      <c r="X196" s="4"/>
      <c r="Y196" s="4"/>
      <c r="Z196" s="4"/>
      <c r="AA196" s="4"/>
      <c r="AB196" s="4"/>
      <c r="AC196" s="4"/>
      <c r="AD196" s="4"/>
      <c r="AE196" s="4"/>
      <c r="AF196" s="4"/>
      <c r="AG196" s="4"/>
      <c r="AH196" s="4"/>
      <c r="AI196" s="4"/>
      <c r="AJ196" s="4"/>
      <c r="AK196" s="4"/>
      <c r="AL196" s="4"/>
      <c r="AM196" s="4"/>
      <c r="AN196" s="4"/>
      <c r="AO196" s="4"/>
      <c r="AP196" s="4"/>
      <c r="AQ196" s="4"/>
      <c r="AR196" s="4"/>
      <c r="AS196" s="4"/>
      <c r="AT196" s="4"/>
      <c r="AU196" s="4"/>
      <c r="AV196" s="4"/>
      <c r="AW196" s="4"/>
      <c r="AX196" s="4"/>
      <c r="AY196" s="4"/>
      <c r="AZ196" s="4"/>
      <c r="BA196" s="4"/>
      <c r="BB196" s="4"/>
      <c r="BC196" s="4"/>
      <c r="BD196" s="4"/>
      <c r="BE196" s="4"/>
      <c r="BF196" s="4"/>
      <c r="BG196" s="4"/>
      <c r="BH196" s="4"/>
      <c r="BI196" s="4"/>
      <c r="BJ196" s="4"/>
      <c r="BK196" s="4"/>
      <c r="BL196" s="4"/>
      <c r="BM196" s="4"/>
      <c r="BN196" s="4"/>
      <c r="BO196" s="4"/>
      <c r="BP196" s="4"/>
      <c r="BQ196" s="4"/>
      <c r="BR196" s="4"/>
      <c r="BS196" s="4"/>
      <c r="BT196" s="4"/>
      <c r="BU196" s="4"/>
      <c r="BV196" s="4"/>
      <c r="BW196" s="4"/>
      <c r="BX196" s="4"/>
      <c r="BY196" s="4"/>
      <c r="BZ196" s="4"/>
      <c r="CA196" s="4"/>
      <c r="CB196" s="4"/>
      <c r="CC196" s="4"/>
      <c r="CD196" s="4"/>
      <c r="CE196" s="4"/>
      <c r="CF196" s="4"/>
      <c r="CG196" s="4"/>
      <c r="CH196" s="4"/>
      <c r="CI196" s="4"/>
      <c r="CJ196" s="4"/>
      <c r="CK196" s="4"/>
      <c r="CL196" s="4"/>
      <c r="CM196" s="4"/>
      <c r="CN196" s="4"/>
      <c r="CO196" s="4"/>
      <c r="CP196" s="4"/>
      <c r="CQ196" s="4"/>
      <c r="CR196" s="4"/>
      <c r="CS196" s="4"/>
      <c r="CT196" s="4"/>
      <c r="CU196" s="4"/>
      <c r="CV196" s="4"/>
      <c r="CW196" s="4"/>
      <c r="CX196" s="4"/>
      <c r="CY196" s="4"/>
      <c r="CZ196" s="4"/>
      <c r="DA196" s="4"/>
      <c r="DB196" s="4"/>
      <c r="DC196" s="4"/>
    </row>
    <row r="197" spans="1:107" s="44" customFormat="1" x14ac:dyDescent="0.35">
      <c r="A197" s="44">
        <v>2019</v>
      </c>
      <c r="B197" s="45">
        <v>1</v>
      </c>
      <c r="C197" s="44" t="s">
        <v>50</v>
      </c>
      <c r="D197" s="44" t="s">
        <v>140</v>
      </c>
      <c r="E197" s="46">
        <v>1</v>
      </c>
      <c r="F197" s="44" t="s">
        <v>220</v>
      </c>
      <c r="G197" s="44" t="s">
        <v>221</v>
      </c>
      <c r="H197" s="44">
        <v>2007</v>
      </c>
      <c r="I197" s="44">
        <v>2016</v>
      </c>
      <c r="J197" s="44">
        <v>7</v>
      </c>
      <c r="K197" s="46">
        <v>35</v>
      </c>
      <c r="L197" s="46" t="s">
        <v>250</v>
      </c>
      <c r="M197" s="44" t="s">
        <v>60</v>
      </c>
      <c r="N197" s="44" t="s">
        <v>110</v>
      </c>
      <c r="O197" s="47">
        <v>3</v>
      </c>
      <c r="P197" s="44" t="s">
        <v>250</v>
      </c>
      <c r="Q197" s="48">
        <v>4</v>
      </c>
      <c r="R197" s="4"/>
      <c r="S197" s="4"/>
      <c r="T197" s="4"/>
      <c r="U197" s="4"/>
      <c r="V197" s="4"/>
      <c r="W197" s="4"/>
      <c r="X197" s="4"/>
      <c r="Y197" s="4"/>
      <c r="Z197" s="4"/>
      <c r="AA197" s="4"/>
      <c r="AB197" s="4"/>
      <c r="AC197" s="4"/>
      <c r="AD197" s="4"/>
      <c r="AE197" s="4"/>
      <c r="AF197" s="4"/>
      <c r="AG197" s="4"/>
      <c r="AH197" s="4"/>
      <c r="AI197" s="4"/>
      <c r="AJ197" s="4"/>
      <c r="AK197" s="4"/>
      <c r="AL197" s="4"/>
      <c r="AM197" s="4"/>
      <c r="AN197" s="4"/>
      <c r="AO197" s="4"/>
      <c r="AP197" s="4"/>
      <c r="AQ197" s="4"/>
      <c r="AR197" s="4"/>
      <c r="AS197" s="4"/>
      <c r="AT197" s="4"/>
      <c r="AU197" s="4"/>
      <c r="AV197" s="4"/>
      <c r="AW197" s="4"/>
      <c r="AX197" s="4"/>
      <c r="AY197" s="4"/>
      <c r="AZ197" s="4"/>
      <c r="BA197" s="4"/>
      <c r="BB197" s="4"/>
      <c r="BC197" s="4"/>
      <c r="BD197" s="4"/>
      <c r="BE197" s="4"/>
      <c r="BF197" s="4"/>
      <c r="BG197" s="4"/>
      <c r="BH197" s="4"/>
      <c r="BI197" s="4"/>
      <c r="BJ197" s="4"/>
      <c r="BK197" s="4"/>
      <c r="BL197" s="4"/>
      <c r="BM197" s="4"/>
      <c r="BN197" s="4"/>
      <c r="BO197" s="4"/>
      <c r="BP197" s="4"/>
      <c r="BQ197" s="4"/>
      <c r="BR197" s="4"/>
      <c r="BS197" s="4"/>
      <c r="BT197" s="4"/>
      <c r="BU197" s="4"/>
      <c r="BV197" s="4"/>
      <c r="BW197" s="4"/>
      <c r="BX197" s="4"/>
      <c r="BY197" s="4"/>
      <c r="BZ197" s="4"/>
      <c r="CA197" s="4"/>
      <c r="CB197" s="4"/>
      <c r="CC197" s="4"/>
      <c r="CD197" s="4"/>
      <c r="CE197" s="4"/>
      <c r="CF197" s="4"/>
      <c r="CG197" s="4"/>
      <c r="CH197" s="4"/>
      <c r="CI197" s="4"/>
      <c r="CJ197" s="4"/>
      <c r="CK197" s="4"/>
      <c r="CL197" s="4"/>
      <c r="CM197" s="4"/>
      <c r="CN197" s="4"/>
      <c r="CO197" s="4"/>
      <c r="CP197" s="4"/>
      <c r="CQ197" s="4"/>
      <c r="CR197" s="4"/>
      <c r="CS197" s="4"/>
      <c r="CT197" s="4"/>
      <c r="CU197" s="4"/>
      <c r="CV197" s="4"/>
      <c r="CW197" s="4"/>
      <c r="CX197" s="4"/>
      <c r="CY197" s="4"/>
      <c r="CZ197" s="4"/>
      <c r="DA197" s="4"/>
      <c r="DB197" s="4"/>
      <c r="DC197" s="4"/>
    </row>
    <row r="198" spans="1:107" s="44" customFormat="1" x14ac:dyDescent="0.35">
      <c r="A198" s="44">
        <v>2021</v>
      </c>
      <c r="B198" s="45">
        <v>1</v>
      </c>
      <c r="C198" s="44" t="s">
        <v>54</v>
      </c>
      <c r="D198" s="44" t="s">
        <v>140</v>
      </c>
      <c r="E198" s="46">
        <v>1</v>
      </c>
      <c r="F198" s="44" t="s">
        <v>235</v>
      </c>
      <c r="G198" s="44" t="s">
        <v>110</v>
      </c>
      <c r="H198" s="44">
        <v>2012</v>
      </c>
      <c r="I198" s="44">
        <v>2017</v>
      </c>
      <c r="J198" s="44">
        <v>6</v>
      </c>
      <c r="K198" s="46">
        <v>84.7</v>
      </c>
      <c r="L198" s="46" t="s">
        <v>250</v>
      </c>
      <c r="M198" s="44" t="s">
        <v>60</v>
      </c>
      <c r="N198" s="44" t="s">
        <v>250</v>
      </c>
      <c r="O198" s="47" t="s">
        <v>250</v>
      </c>
      <c r="P198" s="44" t="s">
        <v>250</v>
      </c>
      <c r="Q198" s="48">
        <v>2</v>
      </c>
      <c r="R198" s="4"/>
      <c r="S198" s="4"/>
      <c r="T198" s="4"/>
      <c r="U198" s="4"/>
      <c r="V198" s="4"/>
      <c r="W198" s="4"/>
      <c r="X198" s="4"/>
      <c r="Y198" s="4"/>
      <c r="Z198" s="4"/>
      <c r="AA198" s="4"/>
      <c r="AB198" s="4"/>
      <c r="AC198" s="4"/>
      <c r="AD198" s="4"/>
      <c r="AE198" s="4"/>
      <c r="AF198" s="4"/>
      <c r="AG198" s="4"/>
      <c r="AH198" s="4"/>
      <c r="AI198" s="4"/>
      <c r="AJ198" s="4"/>
      <c r="AK198" s="4"/>
      <c r="AL198" s="4"/>
      <c r="AM198" s="4"/>
      <c r="AN198" s="4"/>
      <c r="AO198" s="4"/>
      <c r="AP198" s="4"/>
      <c r="AQ198" s="4"/>
      <c r="AR198" s="4"/>
      <c r="AS198" s="4"/>
      <c r="AT198" s="4"/>
      <c r="AU198" s="4"/>
      <c r="AV198" s="4"/>
      <c r="AW198" s="4"/>
      <c r="AX198" s="4"/>
      <c r="AY198" s="4"/>
      <c r="AZ198" s="4"/>
      <c r="BA198" s="4"/>
      <c r="BB198" s="4"/>
      <c r="BC198" s="4"/>
      <c r="BD198" s="4"/>
      <c r="BE198" s="4"/>
      <c r="BF198" s="4"/>
      <c r="BG198" s="4"/>
      <c r="BH198" s="4"/>
      <c r="BI198" s="4"/>
      <c r="BJ198" s="4"/>
      <c r="BK198" s="4"/>
      <c r="BL198" s="4"/>
      <c r="BM198" s="4"/>
      <c r="BN198" s="4"/>
      <c r="BO198" s="4"/>
      <c r="BP198" s="4"/>
      <c r="BQ198" s="4"/>
      <c r="BR198" s="4"/>
      <c r="BS198" s="4"/>
      <c r="BT198" s="4"/>
      <c r="BU198" s="4"/>
      <c r="BV198" s="4"/>
      <c r="BW198" s="4"/>
      <c r="BX198" s="4"/>
      <c r="BY198" s="4"/>
      <c r="BZ198" s="4"/>
      <c r="CA198" s="4"/>
      <c r="CB198" s="4"/>
      <c r="CC198" s="4"/>
      <c r="CD198" s="4"/>
      <c r="CE198" s="4"/>
      <c r="CF198" s="4"/>
      <c r="CG198" s="4"/>
      <c r="CH198" s="4"/>
      <c r="CI198" s="4"/>
      <c r="CJ198" s="4"/>
      <c r="CK198" s="4"/>
      <c r="CL198" s="4"/>
      <c r="CM198" s="4"/>
      <c r="CN198" s="4"/>
      <c r="CO198" s="4"/>
      <c r="CP198" s="4"/>
      <c r="CQ198" s="4"/>
      <c r="CR198" s="4"/>
      <c r="CS198" s="4"/>
      <c r="CT198" s="4"/>
      <c r="CU198" s="4"/>
      <c r="CV198" s="4"/>
      <c r="CW198" s="4"/>
      <c r="CX198" s="4"/>
      <c r="CY198" s="4"/>
      <c r="CZ198" s="4"/>
      <c r="DA198" s="4"/>
      <c r="DB198" s="4"/>
      <c r="DC198" s="4"/>
    </row>
    <row r="199" spans="1:107" x14ac:dyDescent="0.35">
      <c r="A199" s="4">
        <v>2015</v>
      </c>
      <c r="B199" s="10">
        <v>2</v>
      </c>
      <c r="C199" s="4" t="s">
        <v>42</v>
      </c>
      <c r="D199" s="4" t="s">
        <v>176</v>
      </c>
      <c r="E199" s="7">
        <v>2</v>
      </c>
      <c r="F199" s="4" t="s">
        <v>177</v>
      </c>
      <c r="G199" s="4" t="s">
        <v>180</v>
      </c>
      <c r="H199" s="4">
        <v>2004</v>
      </c>
      <c r="I199" s="4">
        <v>2008</v>
      </c>
      <c r="J199" s="4">
        <v>2</v>
      </c>
      <c r="K199" s="7" t="s">
        <v>250</v>
      </c>
      <c r="L199" s="7">
        <v>56.25</v>
      </c>
      <c r="M199" s="4" t="s">
        <v>82</v>
      </c>
      <c r="N199" s="4" t="s">
        <v>178</v>
      </c>
      <c r="O199" s="5">
        <v>3</v>
      </c>
      <c r="P199" s="4">
        <v>2</v>
      </c>
      <c r="Q199" s="6">
        <v>2</v>
      </c>
    </row>
    <row r="200" spans="1:107" x14ac:dyDescent="0.35">
      <c r="A200" s="4">
        <v>2015</v>
      </c>
      <c r="B200" s="10">
        <v>2</v>
      </c>
      <c r="C200" s="4" t="s">
        <v>42</v>
      </c>
      <c r="D200" s="4" t="s">
        <v>176</v>
      </c>
      <c r="E200" s="7">
        <v>2</v>
      </c>
      <c r="F200" s="4" t="s">
        <v>177</v>
      </c>
      <c r="G200" s="4" t="s">
        <v>180</v>
      </c>
      <c r="H200" s="4">
        <v>2004</v>
      </c>
      <c r="I200" s="4">
        <v>2008</v>
      </c>
      <c r="J200" s="4">
        <v>2</v>
      </c>
      <c r="K200" s="7" t="s">
        <v>250</v>
      </c>
      <c r="L200" s="7">
        <v>33.340000000000003</v>
      </c>
      <c r="M200" s="4" t="s">
        <v>82</v>
      </c>
      <c r="N200" s="4" t="s">
        <v>179</v>
      </c>
      <c r="O200" s="5">
        <v>2</v>
      </c>
      <c r="P200" s="4">
        <v>2</v>
      </c>
      <c r="Q200" s="6">
        <v>2</v>
      </c>
    </row>
    <row r="201" spans="1:107" x14ac:dyDescent="0.35">
      <c r="A201" s="4">
        <v>2015</v>
      </c>
      <c r="B201" s="10">
        <v>3</v>
      </c>
      <c r="C201" s="4" t="s">
        <v>42</v>
      </c>
      <c r="D201" s="4" t="s">
        <v>176</v>
      </c>
      <c r="E201" s="7">
        <v>2</v>
      </c>
      <c r="F201" s="4" t="s">
        <v>177</v>
      </c>
      <c r="G201" s="4" t="s">
        <v>181</v>
      </c>
      <c r="H201" s="4">
        <v>2009</v>
      </c>
      <c r="I201" s="4">
        <v>2014</v>
      </c>
      <c r="J201" s="4">
        <v>6</v>
      </c>
      <c r="K201" s="7" t="s">
        <v>250</v>
      </c>
      <c r="L201" s="7">
        <v>52.5</v>
      </c>
      <c r="M201" s="4" t="s">
        <v>82</v>
      </c>
      <c r="N201" s="4" t="s">
        <v>178</v>
      </c>
      <c r="O201" s="5">
        <v>3</v>
      </c>
      <c r="P201" s="4">
        <v>2</v>
      </c>
      <c r="Q201" s="6">
        <v>2</v>
      </c>
    </row>
    <row r="202" spans="1:107" x14ac:dyDescent="0.35">
      <c r="A202" s="4">
        <v>2015</v>
      </c>
      <c r="B202" s="10">
        <v>3</v>
      </c>
      <c r="C202" s="4" t="s">
        <v>42</v>
      </c>
      <c r="D202" s="4" t="s">
        <v>176</v>
      </c>
      <c r="E202" s="7">
        <v>2</v>
      </c>
      <c r="F202" s="4" t="s">
        <v>177</v>
      </c>
      <c r="G202" s="4" t="s">
        <v>182</v>
      </c>
      <c r="H202" s="4">
        <v>2009</v>
      </c>
      <c r="I202" s="4">
        <v>2014</v>
      </c>
      <c r="J202" s="4">
        <v>6</v>
      </c>
      <c r="K202" s="7" t="s">
        <v>250</v>
      </c>
      <c r="L202" s="7">
        <v>64.400000000000006</v>
      </c>
      <c r="M202" s="4" t="s">
        <v>82</v>
      </c>
      <c r="N202" s="4" t="s">
        <v>178</v>
      </c>
      <c r="O202" s="5">
        <v>3</v>
      </c>
      <c r="P202" s="4">
        <v>2</v>
      </c>
      <c r="Q202" s="6">
        <v>2</v>
      </c>
    </row>
    <row r="203" spans="1:107" x14ac:dyDescent="0.35">
      <c r="A203" s="4">
        <v>2015</v>
      </c>
      <c r="B203" s="10">
        <v>3</v>
      </c>
      <c r="C203" s="4" t="s">
        <v>42</v>
      </c>
      <c r="D203" s="4" t="s">
        <v>176</v>
      </c>
      <c r="E203" s="7">
        <v>2</v>
      </c>
      <c r="F203" s="4" t="s">
        <v>177</v>
      </c>
      <c r="G203" s="4" t="s">
        <v>180</v>
      </c>
      <c r="H203" s="4">
        <v>2009</v>
      </c>
      <c r="I203" s="4">
        <v>2014</v>
      </c>
      <c r="J203" s="4">
        <v>6</v>
      </c>
      <c r="K203" s="7" t="s">
        <v>250</v>
      </c>
      <c r="L203" s="7">
        <v>66.900000000000006</v>
      </c>
      <c r="M203" s="4" t="s">
        <v>82</v>
      </c>
      <c r="N203" s="4" t="s">
        <v>178</v>
      </c>
      <c r="O203" s="5">
        <v>3</v>
      </c>
      <c r="P203" s="4">
        <v>2</v>
      </c>
      <c r="Q203" s="6">
        <v>2</v>
      </c>
    </row>
    <row r="204" spans="1:107" x14ac:dyDescent="0.35">
      <c r="A204" s="4">
        <v>2015</v>
      </c>
      <c r="B204" s="10">
        <v>3</v>
      </c>
      <c r="C204" s="4" t="s">
        <v>42</v>
      </c>
      <c r="D204" s="4" t="s">
        <v>176</v>
      </c>
      <c r="E204" s="7">
        <v>2</v>
      </c>
      <c r="F204" s="4" t="s">
        <v>177</v>
      </c>
      <c r="G204" s="4" t="s">
        <v>183</v>
      </c>
      <c r="H204" s="4">
        <v>2009</v>
      </c>
      <c r="I204" s="4">
        <v>2014</v>
      </c>
      <c r="J204" s="4">
        <v>6</v>
      </c>
      <c r="K204" s="7" t="s">
        <v>250</v>
      </c>
      <c r="L204" s="7">
        <v>90.3</v>
      </c>
      <c r="M204" s="4" t="s">
        <v>82</v>
      </c>
      <c r="N204" s="4" t="s">
        <v>178</v>
      </c>
      <c r="O204" s="5">
        <v>3</v>
      </c>
      <c r="P204" s="4">
        <v>2</v>
      </c>
      <c r="Q204" s="6">
        <v>2</v>
      </c>
    </row>
    <row r="205" spans="1:107" x14ac:dyDescent="0.35">
      <c r="A205" s="4">
        <v>2015</v>
      </c>
      <c r="B205" s="10">
        <v>3</v>
      </c>
      <c r="C205" s="4" t="s">
        <v>42</v>
      </c>
      <c r="D205" s="4" t="s">
        <v>176</v>
      </c>
      <c r="E205" s="7">
        <v>2</v>
      </c>
      <c r="F205" s="4" t="s">
        <v>360</v>
      </c>
      <c r="G205" s="4" t="s">
        <v>184</v>
      </c>
      <c r="H205" s="4">
        <v>2009</v>
      </c>
      <c r="I205" s="4">
        <v>2014</v>
      </c>
      <c r="J205" s="4">
        <v>6</v>
      </c>
      <c r="K205" s="7" t="s">
        <v>250</v>
      </c>
      <c r="L205" s="7">
        <v>69.2</v>
      </c>
      <c r="M205" s="4" t="s">
        <v>82</v>
      </c>
      <c r="N205" s="4" t="s">
        <v>178</v>
      </c>
      <c r="O205" s="5">
        <v>3</v>
      </c>
      <c r="P205" s="4">
        <v>2</v>
      </c>
      <c r="Q205" s="6">
        <v>2</v>
      </c>
    </row>
    <row r="206" spans="1:107" x14ac:dyDescent="0.35">
      <c r="A206" s="4">
        <v>2015</v>
      </c>
      <c r="B206" s="10">
        <v>3</v>
      </c>
      <c r="C206" s="4" t="s">
        <v>42</v>
      </c>
      <c r="D206" s="4" t="s">
        <v>176</v>
      </c>
      <c r="E206" s="7">
        <v>2</v>
      </c>
      <c r="F206" s="4" t="s">
        <v>360</v>
      </c>
      <c r="G206" s="4" t="s">
        <v>185</v>
      </c>
      <c r="H206" s="4">
        <v>2009</v>
      </c>
      <c r="I206" s="4">
        <v>2014</v>
      </c>
      <c r="J206" s="4">
        <v>6</v>
      </c>
      <c r="K206" s="7" t="s">
        <v>250</v>
      </c>
      <c r="L206" s="7">
        <v>50.3</v>
      </c>
      <c r="M206" s="4" t="s">
        <v>82</v>
      </c>
      <c r="N206" s="4" t="s">
        <v>178</v>
      </c>
      <c r="O206" s="5">
        <v>3</v>
      </c>
      <c r="P206" s="4">
        <v>2</v>
      </c>
      <c r="Q206" s="6">
        <v>2</v>
      </c>
    </row>
    <row r="207" spans="1:107" x14ac:dyDescent="0.35">
      <c r="A207" s="4">
        <v>2015</v>
      </c>
      <c r="B207" s="10">
        <v>3</v>
      </c>
      <c r="C207" s="4" t="s">
        <v>42</v>
      </c>
      <c r="D207" s="4" t="s">
        <v>176</v>
      </c>
      <c r="E207" s="7">
        <v>2</v>
      </c>
      <c r="F207" s="4" t="s">
        <v>360</v>
      </c>
      <c r="G207" s="4" t="s">
        <v>186</v>
      </c>
      <c r="H207" s="4">
        <v>2009</v>
      </c>
      <c r="I207" s="4">
        <v>2014</v>
      </c>
      <c r="J207" s="4">
        <v>6</v>
      </c>
      <c r="K207" s="7" t="s">
        <v>250</v>
      </c>
      <c r="L207" s="7">
        <v>42.9</v>
      </c>
      <c r="M207" s="4" t="s">
        <v>82</v>
      </c>
      <c r="N207" s="4" t="s">
        <v>178</v>
      </c>
      <c r="O207" s="5">
        <v>3</v>
      </c>
      <c r="P207" s="4">
        <v>2</v>
      </c>
      <c r="Q207" s="6">
        <v>2</v>
      </c>
    </row>
    <row r="208" spans="1:107" x14ac:dyDescent="0.35">
      <c r="A208" s="4">
        <v>2015</v>
      </c>
      <c r="B208" s="10">
        <v>3</v>
      </c>
      <c r="C208" s="4" t="s">
        <v>42</v>
      </c>
      <c r="D208" s="4" t="s">
        <v>176</v>
      </c>
      <c r="E208" s="7">
        <v>2</v>
      </c>
      <c r="F208" s="4" t="s">
        <v>177</v>
      </c>
      <c r="G208" s="4" t="s">
        <v>181</v>
      </c>
      <c r="H208" s="4">
        <v>2009</v>
      </c>
      <c r="I208" s="4">
        <v>2014</v>
      </c>
      <c r="J208" s="4">
        <v>6</v>
      </c>
      <c r="K208" s="7" t="s">
        <v>250</v>
      </c>
      <c r="L208" s="7">
        <v>38.299999999999997</v>
      </c>
      <c r="M208" s="4" t="s">
        <v>82</v>
      </c>
      <c r="N208" s="4" t="s">
        <v>179</v>
      </c>
      <c r="O208" s="5">
        <v>2</v>
      </c>
      <c r="P208" s="4">
        <v>2</v>
      </c>
      <c r="Q208" s="6">
        <v>2</v>
      </c>
    </row>
    <row r="209" spans="1:17" x14ac:dyDescent="0.35">
      <c r="A209" s="4">
        <v>2015</v>
      </c>
      <c r="B209" s="10">
        <v>3</v>
      </c>
      <c r="C209" s="4" t="s">
        <v>42</v>
      </c>
      <c r="D209" s="4" t="s">
        <v>176</v>
      </c>
      <c r="E209" s="7">
        <v>2</v>
      </c>
      <c r="F209" s="4" t="s">
        <v>177</v>
      </c>
      <c r="G209" s="4" t="s">
        <v>182</v>
      </c>
      <c r="H209" s="4">
        <v>2009</v>
      </c>
      <c r="I209" s="4">
        <v>2014</v>
      </c>
      <c r="J209" s="4">
        <v>6</v>
      </c>
      <c r="K209" s="7" t="s">
        <v>250</v>
      </c>
      <c r="L209" s="7">
        <v>50.1</v>
      </c>
      <c r="M209" s="4" t="s">
        <v>82</v>
      </c>
      <c r="N209" s="4" t="s">
        <v>179</v>
      </c>
      <c r="O209" s="5">
        <v>2</v>
      </c>
      <c r="P209" s="4">
        <v>2</v>
      </c>
      <c r="Q209" s="6">
        <v>2</v>
      </c>
    </row>
    <row r="210" spans="1:17" x14ac:dyDescent="0.35">
      <c r="A210" s="4">
        <v>2015</v>
      </c>
      <c r="B210" s="10">
        <v>3</v>
      </c>
      <c r="C210" s="4" t="s">
        <v>42</v>
      </c>
      <c r="D210" s="4" t="s">
        <v>176</v>
      </c>
      <c r="E210" s="7">
        <v>2</v>
      </c>
      <c r="F210" s="4" t="s">
        <v>177</v>
      </c>
      <c r="G210" s="4" t="s">
        <v>180</v>
      </c>
      <c r="H210" s="4">
        <v>2009</v>
      </c>
      <c r="I210" s="4">
        <v>2014</v>
      </c>
      <c r="J210" s="4">
        <v>6</v>
      </c>
      <c r="K210" s="7" t="s">
        <v>250</v>
      </c>
      <c r="L210" s="7">
        <v>59.8</v>
      </c>
      <c r="M210" s="4" t="s">
        <v>82</v>
      </c>
      <c r="N210" s="4" t="s">
        <v>179</v>
      </c>
      <c r="O210" s="5">
        <v>2</v>
      </c>
      <c r="P210" s="4">
        <v>2</v>
      </c>
      <c r="Q210" s="6">
        <v>2</v>
      </c>
    </row>
    <row r="211" spans="1:17" x14ac:dyDescent="0.35">
      <c r="A211" s="4">
        <v>2015</v>
      </c>
      <c r="B211" s="10">
        <v>3</v>
      </c>
      <c r="C211" s="4" t="s">
        <v>42</v>
      </c>
      <c r="D211" s="4" t="s">
        <v>176</v>
      </c>
      <c r="E211" s="7">
        <v>2</v>
      </c>
      <c r="F211" s="4" t="s">
        <v>177</v>
      </c>
      <c r="G211" s="4" t="s">
        <v>183</v>
      </c>
      <c r="H211" s="4">
        <v>2009</v>
      </c>
      <c r="I211" s="4">
        <v>2014</v>
      </c>
      <c r="J211" s="4">
        <v>6</v>
      </c>
      <c r="K211" s="7" t="s">
        <v>250</v>
      </c>
      <c r="L211" s="7">
        <v>90.3</v>
      </c>
      <c r="M211" s="4" t="s">
        <v>82</v>
      </c>
      <c r="N211" s="4" t="s">
        <v>179</v>
      </c>
      <c r="O211" s="5">
        <v>2</v>
      </c>
      <c r="P211" s="4">
        <v>2</v>
      </c>
      <c r="Q211" s="6">
        <v>2</v>
      </c>
    </row>
    <row r="212" spans="1:17" x14ac:dyDescent="0.35">
      <c r="A212" s="4">
        <v>2015</v>
      </c>
      <c r="B212" s="10">
        <v>3</v>
      </c>
      <c r="C212" s="4" t="s">
        <v>42</v>
      </c>
      <c r="D212" s="4" t="s">
        <v>176</v>
      </c>
      <c r="E212" s="7">
        <v>2</v>
      </c>
      <c r="F212" s="4" t="s">
        <v>360</v>
      </c>
      <c r="G212" s="4" t="s">
        <v>184</v>
      </c>
      <c r="H212" s="4">
        <v>2009</v>
      </c>
      <c r="I212" s="4">
        <v>2014</v>
      </c>
      <c r="J212" s="4">
        <v>6</v>
      </c>
      <c r="K212" s="7" t="s">
        <v>250</v>
      </c>
      <c r="L212" s="7">
        <v>69.2</v>
      </c>
      <c r="M212" s="4" t="s">
        <v>82</v>
      </c>
      <c r="N212" s="4" t="s">
        <v>179</v>
      </c>
      <c r="O212" s="5">
        <v>2</v>
      </c>
      <c r="P212" s="4">
        <v>2</v>
      </c>
      <c r="Q212" s="6">
        <v>2</v>
      </c>
    </row>
    <row r="213" spans="1:17" x14ac:dyDescent="0.35">
      <c r="A213" s="4">
        <v>2015</v>
      </c>
      <c r="B213" s="10">
        <v>3</v>
      </c>
      <c r="C213" s="4" t="s">
        <v>42</v>
      </c>
      <c r="D213" s="4" t="s">
        <v>176</v>
      </c>
      <c r="E213" s="7">
        <v>2</v>
      </c>
      <c r="F213" s="4" t="s">
        <v>360</v>
      </c>
      <c r="G213" s="4" t="s">
        <v>185</v>
      </c>
      <c r="H213" s="4">
        <v>2009</v>
      </c>
      <c r="I213" s="4">
        <v>2014</v>
      </c>
      <c r="J213" s="4">
        <v>6</v>
      </c>
      <c r="K213" s="7" t="s">
        <v>250</v>
      </c>
      <c r="L213" s="7">
        <v>33.5</v>
      </c>
      <c r="M213" s="4" t="s">
        <v>82</v>
      </c>
      <c r="N213" s="4" t="s">
        <v>179</v>
      </c>
      <c r="O213" s="5">
        <v>2</v>
      </c>
      <c r="P213" s="4">
        <v>2</v>
      </c>
      <c r="Q213" s="6">
        <v>2</v>
      </c>
    </row>
    <row r="214" spans="1:17" x14ac:dyDescent="0.35">
      <c r="A214" s="4">
        <v>2015</v>
      </c>
      <c r="B214" s="10">
        <v>3</v>
      </c>
      <c r="C214" s="4" t="s">
        <v>42</v>
      </c>
      <c r="D214" s="4" t="s">
        <v>176</v>
      </c>
      <c r="E214" s="7">
        <v>2</v>
      </c>
      <c r="F214" s="4" t="s">
        <v>360</v>
      </c>
      <c r="G214" s="4" t="s">
        <v>186</v>
      </c>
      <c r="H214" s="4">
        <v>2009</v>
      </c>
      <c r="I214" s="4">
        <v>2014</v>
      </c>
      <c r="J214" s="4">
        <v>6</v>
      </c>
      <c r="K214" s="7" t="s">
        <v>250</v>
      </c>
      <c r="L214" s="7">
        <v>19</v>
      </c>
      <c r="M214" s="4" t="s">
        <v>82</v>
      </c>
      <c r="N214" s="4" t="s">
        <v>179</v>
      </c>
      <c r="O214" s="5">
        <v>2</v>
      </c>
      <c r="P214" s="4">
        <v>2</v>
      </c>
      <c r="Q214" s="6">
        <v>2</v>
      </c>
    </row>
    <row r="215" spans="1:17" x14ac:dyDescent="0.35">
      <c r="A215" s="4">
        <v>2015</v>
      </c>
      <c r="B215" s="10">
        <v>3</v>
      </c>
      <c r="C215" s="4" t="s">
        <v>42</v>
      </c>
      <c r="D215" s="4" t="s">
        <v>176</v>
      </c>
      <c r="E215" s="7">
        <v>2</v>
      </c>
      <c r="F215" s="4" t="s">
        <v>177</v>
      </c>
      <c r="G215" s="4" t="s">
        <v>187</v>
      </c>
      <c r="H215" s="4">
        <v>2014</v>
      </c>
      <c r="I215" s="4">
        <v>2014</v>
      </c>
      <c r="J215" s="4">
        <v>1</v>
      </c>
      <c r="K215" s="7" t="s">
        <v>250</v>
      </c>
      <c r="L215" s="7">
        <f>3/7*100</f>
        <v>42.857142857142854</v>
      </c>
      <c r="M215" s="4" t="s">
        <v>196</v>
      </c>
      <c r="N215" s="4" t="s">
        <v>178</v>
      </c>
      <c r="O215" s="5">
        <v>3</v>
      </c>
      <c r="P215" s="4">
        <v>2</v>
      </c>
      <c r="Q215" s="6">
        <v>2</v>
      </c>
    </row>
    <row r="216" spans="1:17" x14ac:dyDescent="0.35">
      <c r="A216" s="4">
        <v>2015</v>
      </c>
      <c r="B216" s="10">
        <v>3</v>
      </c>
      <c r="C216" s="4" t="s">
        <v>42</v>
      </c>
      <c r="D216" s="4" t="s">
        <v>176</v>
      </c>
      <c r="E216" s="7">
        <v>2</v>
      </c>
      <c r="F216" s="4" t="s">
        <v>177</v>
      </c>
      <c r="G216" s="4" t="s">
        <v>183</v>
      </c>
      <c r="H216" s="4">
        <v>2014</v>
      </c>
      <c r="I216" s="4">
        <v>2014</v>
      </c>
      <c r="J216" s="4">
        <v>1</v>
      </c>
      <c r="K216" s="7" t="s">
        <v>250</v>
      </c>
      <c r="L216" s="7">
        <f>6/7*100</f>
        <v>85.714285714285708</v>
      </c>
      <c r="M216" s="4" t="s">
        <v>82</v>
      </c>
      <c r="N216" s="4" t="s">
        <v>178</v>
      </c>
      <c r="O216" s="5">
        <v>3</v>
      </c>
      <c r="P216" s="4">
        <v>2</v>
      </c>
      <c r="Q216" s="6">
        <v>2</v>
      </c>
    </row>
    <row r="217" spans="1:17" x14ac:dyDescent="0.35">
      <c r="A217" s="4">
        <v>2015</v>
      </c>
      <c r="B217" s="10">
        <v>3</v>
      </c>
      <c r="C217" s="4" t="s">
        <v>42</v>
      </c>
      <c r="D217" s="4" t="s">
        <v>176</v>
      </c>
      <c r="E217" s="7">
        <v>2</v>
      </c>
      <c r="F217" s="4" t="s">
        <v>177</v>
      </c>
      <c r="G217" s="4" t="s">
        <v>180</v>
      </c>
      <c r="H217" s="4">
        <v>2014</v>
      </c>
      <c r="I217" s="4">
        <v>2014</v>
      </c>
      <c r="J217" s="4">
        <v>1</v>
      </c>
      <c r="K217" s="7" t="s">
        <v>250</v>
      </c>
      <c r="L217" s="7">
        <f>5/7*100</f>
        <v>71.428571428571431</v>
      </c>
      <c r="M217" s="4" t="s">
        <v>82</v>
      </c>
      <c r="N217" s="4" t="s">
        <v>178</v>
      </c>
      <c r="O217" s="5">
        <v>3</v>
      </c>
      <c r="P217" s="4">
        <v>2</v>
      </c>
      <c r="Q217" s="6">
        <v>2</v>
      </c>
    </row>
    <row r="218" spans="1:17" x14ac:dyDescent="0.35">
      <c r="A218" s="4">
        <v>2015</v>
      </c>
      <c r="B218" s="10">
        <v>3</v>
      </c>
      <c r="C218" s="4" t="s">
        <v>42</v>
      </c>
      <c r="D218" s="4" t="s">
        <v>176</v>
      </c>
      <c r="E218" s="7">
        <v>2</v>
      </c>
      <c r="F218" s="4" t="s">
        <v>177</v>
      </c>
      <c r="G218" s="4" t="s">
        <v>188</v>
      </c>
      <c r="H218" s="4">
        <v>2014</v>
      </c>
      <c r="I218" s="4">
        <v>2014</v>
      </c>
      <c r="J218" s="4">
        <v>1</v>
      </c>
      <c r="K218" s="7" t="s">
        <v>250</v>
      </c>
      <c r="L218" s="7">
        <v>85.71</v>
      </c>
      <c r="M218" s="4" t="s">
        <v>82</v>
      </c>
      <c r="N218" s="4" t="s">
        <v>178</v>
      </c>
      <c r="O218" s="5">
        <v>3</v>
      </c>
      <c r="P218" s="4">
        <v>2</v>
      </c>
      <c r="Q218" s="6">
        <v>2</v>
      </c>
    </row>
    <row r="219" spans="1:17" x14ac:dyDescent="0.35">
      <c r="A219" s="4">
        <v>2015</v>
      </c>
      <c r="B219" s="10">
        <v>3</v>
      </c>
      <c r="C219" s="4" t="s">
        <v>42</v>
      </c>
      <c r="D219" s="4" t="s">
        <v>176</v>
      </c>
      <c r="E219" s="7">
        <v>2</v>
      </c>
      <c r="F219" s="4" t="s">
        <v>177</v>
      </c>
      <c r="G219" s="4" t="s">
        <v>181</v>
      </c>
      <c r="H219" s="4">
        <v>2014</v>
      </c>
      <c r="I219" s="4">
        <v>2014</v>
      </c>
      <c r="J219" s="4">
        <v>1</v>
      </c>
      <c r="K219" s="7" t="s">
        <v>250</v>
      </c>
      <c r="L219" s="7">
        <v>71.430000000000007</v>
      </c>
      <c r="M219" s="4" t="s">
        <v>60</v>
      </c>
      <c r="N219" s="4" t="s">
        <v>178</v>
      </c>
      <c r="O219" s="5">
        <v>3</v>
      </c>
      <c r="P219" s="4">
        <v>2</v>
      </c>
      <c r="Q219" s="6">
        <v>2</v>
      </c>
    </row>
    <row r="220" spans="1:17" x14ac:dyDescent="0.35">
      <c r="A220" s="4">
        <v>2015</v>
      </c>
      <c r="B220" s="10">
        <v>3</v>
      </c>
      <c r="C220" s="4" t="s">
        <v>42</v>
      </c>
      <c r="D220" s="4" t="s">
        <v>176</v>
      </c>
      <c r="E220" s="7">
        <v>2</v>
      </c>
      <c r="F220" s="4" t="s">
        <v>177</v>
      </c>
      <c r="G220" s="4" t="s">
        <v>189</v>
      </c>
      <c r="H220" s="4">
        <v>2014</v>
      </c>
      <c r="I220" s="4">
        <v>2014</v>
      </c>
      <c r="J220" s="4">
        <v>1</v>
      </c>
      <c r="K220" s="7" t="s">
        <v>250</v>
      </c>
      <c r="L220" s="7">
        <v>42.86</v>
      </c>
      <c r="M220" s="4" t="s">
        <v>82</v>
      </c>
      <c r="N220" s="4" t="s">
        <v>178</v>
      </c>
      <c r="O220" s="5">
        <v>3</v>
      </c>
      <c r="P220" s="4">
        <v>2</v>
      </c>
      <c r="Q220" s="6">
        <v>2</v>
      </c>
    </row>
    <row r="221" spans="1:17" x14ac:dyDescent="0.35">
      <c r="A221" s="4">
        <v>2015</v>
      </c>
      <c r="B221" s="10">
        <v>3</v>
      </c>
      <c r="C221" s="4" t="s">
        <v>42</v>
      </c>
      <c r="D221" s="4" t="s">
        <v>176</v>
      </c>
      <c r="E221" s="7">
        <v>2</v>
      </c>
      <c r="F221" s="4" t="s">
        <v>190</v>
      </c>
      <c r="G221" s="4" t="s">
        <v>191</v>
      </c>
      <c r="H221" s="4">
        <v>2014</v>
      </c>
      <c r="I221" s="4">
        <v>2014</v>
      </c>
      <c r="J221" s="4">
        <v>1</v>
      </c>
      <c r="K221" s="7" t="s">
        <v>250</v>
      </c>
      <c r="L221" s="7">
        <v>71.430000000000007</v>
      </c>
      <c r="M221" s="4" t="s">
        <v>82</v>
      </c>
      <c r="N221" s="4" t="s">
        <v>178</v>
      </c>
      <c r="O221" s="5">
        <v>3</v>
      </c>
      <c r="P221" s="4">
        <v>2</v>
      </c>
      <c r="Q221" s="6">
        <v>2</v>
      </c>
    </row>
    <row r="222" spans="1:17" x14ac:dyDescent="0.35">
      <c r="A222" s="4">
        <v>2015</v>
      </c>
      <c r="B222" s="10">
        <v>3</v>
      </c>
      <c r="C222" s="4" t="s">
        <v>42</v>
      </c>
      <c r="D222" s="4" t="s">
        <v>176</v>
      </c>
      <c r="E222" s="7">
        <v>2</v>
      </c>
      <c r="F222" s="4" t="s">
        <v>133</v>
      </c>
      <c r="G222" s="4" t="s">
        <v>192</v>
      </c>
      <c r="H222" s="4">
        <v>2014</v>
      </c>
      <c r="I222" s="4">
        <v>2014</v>
      </c>
      <c r="J222" s="4">
        <v>1</v>
      </c>
      <c r="K222" s="7" t="s">
        <v>250</v>
      </c>
      <c r="L222" s="7">
        <v>71.430000000000007</v>
      </c>
      <c r="M222" s="4" t="s">
        <v>82</v>
      </c>
      <c r="N222" s="4" t="s">
        <v>178</v>
      </c>
      <c r="O222" s="5">
        <v>3</v>
      </c>
      <c r="P222" s="4">
        <v>2</v>
      </c>
      <c r="Q222" s="6">
        <v>2</v>
      </c>
    </row>
    <row r="223" spans="1:17" x14ac:dyDescent="0.35">
      <c r="A223" s="4">
        <v>2015</v>
      </c>
      <c r="B223" s="10">
        <v>3</v>
      </c>
      <c r="C223" s="4" t="s">
        <v>42</v>
      </c>
      <c r="D223" s="4" t="s">
        <v>176</v>
      </c>
      <c r="E223" s="7">
        <v>2</v>
      </c>
      <c r="F223" s="4" t="s">
        <v>6</v>
      </c>
      <c r="G223" s="4" t="s">
        <v>193</v>
      </c>
      <c r="H223" s="4">
        <v>2014</v>
      </c>
      <c r="I223" s="4">
        <v>2014</v>
      </c>
      <c r="J223" s="4">
        <v>1</v>
      </c>
      <c r="K223" s="7" t="s">
        <v>250</v>
      </c>
      <c r="L223" s="7">
        <f>0.285714285714286*100</f>
        <v>28.571428571428598</v>
      </c>
      <c r="M223" s="4" t="s">
        <v>60</v>
      </c>
      <c r="N223" s="4" t="s">
        <v>178</v>
      </c>
      <c r="O223" s="5">
        <v>3</v>
      </c>
      <c r="P223" s="4">
        <v>2</v>
      </c>
      <c r="Q223" s="6">
        <v>2</v>
      </c>
    </row>
    <row r="224" spans="1:17" x14ac:dyDescent="0.35">
      <c r="A224" s="4">
        <v>2015</v>
      </c>
      <c r="B224" s="10">
        <v>3</v>
      </c>
      <c r="C224" s="4" t="s">
        <v>42</v>
      </c>
      <c r="D224" s="4" t="s">
        <v>176</v>
      </c>
      <c r="E224" s="7">
        <v>2</v>
      </c>
      <c r="F224" s="4" t="s">
        <v>194</v>
      </c>
      <c r="G224" s="4" t="s">
        <v>195</v>
      </c>
      <c r="H224" s="4">
        <v>2014</v>
      </c>
      <c r="I224" s="4">
        <v>2014</v>
      </c>
      <c r="J224" s="4">
        <v>1</v>
      </c>
      <c r="K224" s="7" t="s">
        <v>250</v>
      </c>
      <c r="L224" s="7">
        <v>42.86</v>
      </c>
      <c r="M224" s="4" t="s">
        <v>82</v>
      </c>
      <c r="N224" s="4" t="s">
        <v>178</v>
      </c>
      <c r="O224" s="5">
        <v>3</v>
      </c>
      <c r="P224" s="4">
        <v>2</v>
      </c>
      <c r="Q224" s="6">
        <v>2</v>
      </c>
    </row>
    <row r="225" spans="1:107" x14ac:dyDescent="0.35">
      <c r="A225" s="4">
        <v>2015</v>
      </c>
      <c r="B225" s="10">
        <v>3</v>
      </c>
      <c r="C225" s="4" t="s">
        <v>42</v>
      </c>
      <c r="D225" s="4" t="s">
        <v>176</v>
      </c>
      <c r="E225" s="7">
        <v>2</v>
      </c>
      <c r="F225" s="4" t="s">
        <v>177</v>
      </c>
      <c r="G225" s="4" t="s">
        <v>187</v>
      </c>
      <c r="H225" s="4">
        <v>2014</v>
      </c>
      <c r="I225" s="4">
        <v>2014</v>
      </c>
      <c r="J225" s="4">
        <v>1</v>
      </c>
      <c r="K225" s="7" t="s">
        <v>250</v>
      </c>
      <c r="L225" s="7">
        <f>2/7*100</f>
        <v>28.571428571428569</v>
      </c>
      <c r="M225" s="4" t="s">
        <v>196</v>
      </c>
      <c r="N225" s="4" t="s">
        <v>179</v>
      </c>
      <c r="O225" s="5">
        <v>2</v>
      </c>
      <c r="P225" s="4">
        <v>2</v>
      </c>
      <c r="Q225" s="6">
        <v>2</v>
      </c>
    </row>
    <row r="226" spans="1:107" x14ac:dyDescent="0.35">
      <c r="A226" s="4">
        <v>2015</v>
      </c>
      <c r="B226" s="10">
        <v>3</v>
      </c>
      <c r="C226" s="4" t="s">
        <v>42</v>
      </c>
      <c r="D226" s="4" t="s">
        <v>176</v>
      </c>
      <c r="E226" s="7">
        <v>2</v>
      </c>
      <c r="F226" s="4" t="s">
        <v>177</v>
      </c>
      <c r="G226" s="4" t="s">
        <v>183</v>
      </c>
      <c r="H226" s="4">
        <v>2014</v>
      </c>
      <c r="I226" s="4">
        <v>2014</v>
      </c>
      <c r="J226" s="4">
        <v>1</v>
      </c>
      <c r="K226" s="7" t="s">
        <v>250</v>
      </c>
      <c r="L226" s="7">
        <f>6/7*100</f>
        <v>85.714285714285708</v>
      </c>
      <c r="M226" s="4" t="s">
        <v>82</v>
      </c>
      <c r="N226" s="4" t="s">
        <v>179</v>
      </c>
      <c r="O226" s="5">
        <v>2</v>
      </c>
      <c r="P226" s="4">
        <v>2</v>
      </c>
      <c r="Q226" s="6">
        <v>2</v>
      </c>
    </row>
    <row r="227" spans="1:107" x14ac:dyDescent="0.35">
      <c r="A227" s="4">
        <v>2015</v>
      </c>
      <c r="B227" s="10">
        <v>3</v>
      </c>
      <c r="C227" s="4" t="s">
        <v>42</v>
      </c>
      <c r="D227" s="4" t="s">
        <v>176</v>
      </c>
      <c r="E227" s="7">
        <v>2</v>
      </c>
      <c r="F227" s="4" t="s">
        <v>177</v>
      </c>
      <c r="G227" s="4" t="s">
        <v>180</v>
      </c>
      <c r="H227" s="4">
        <v>2014</v>
      </c>
      <c r="I227" s="4">
        <v>2014</v>
      </c>
      <c r="J227" s="4">
        <v>1</v>
      </c>
      <c r="K227" s="7" t="s">
        <v>250</v>
      </c>
      <c r="L227" s="7">
        <f>4/7*100</f>
        <v>57.142857142857139</v>
      </c>
      <c r="M227" s="4" t="s">
        <v>82</v>
      </c>
      <c r="N227" s="4" t="s">
        <v>179</v>
      </c>
      <c r="O227" s="5">
        <v>2</v>
      </c>
      <c r="P227" s="4">
        <v>2</v>
      </c>
      <c r="Q227" s="6">
        <v>2</v>
      </c>
    </row>
    <row r="228" spans="1:107" x14ac:dyDescent="0.35">
      <c r="A228" s="4">
        <v>2015</v>
      </c>
      <c r="B228" s="10">
        <v>3</v>
      </c>
      <c r="C228" s="4" t="s">
        <v>42</v>
      </c>
      <c r="D228" s="4" t="s">
        <v>176</v>
      </c>
      <c r="E228" s="7">
        <v>2</v>
      </c>
      <c r="F228" s="4" t="s">
        <v>177</v>
      </c>
      <c r="G228" s="4" t="s">
        <v>188</v>
      </c>
      <c r="H228" s="4">
        <v>2014</v>
      </c>
      <c r="I228" s="4">
        <v>2014</v>
      </c>
      <c r="J228" s="4">
        <v>1</v>
      </c>
      <c r="K228" s="7" t="s">
        <v>250</v>
      </c>
      <c r="L228" s="7">
        <f>5/7*100</f>
        <v>71.428571428571431</v>
      </c>
      <c r="M228" s="4" t="s">
        <v>82</v>
      </c>
      <c r="N228" s="4" t="s">
        <v>179</v>
      </c>
      <c r="O228" s="5">
        <v>2</v>
      </c>
      <c r="P228" s="4">
        <v>2</v>
      </c>
      <c r="Q228" s="6">
        <v>2</v>
      </c>
    </row>
    <row r="229" spans="1:107" x14ac:dyDescent="0.35">
      <c r="A229" s="4">
        <v>2015</v>
      </c>
      <c r="B229" s="10">
        <v>3</v>
      </c>
      <c r="C229" s="4" t="s">
        <v>42</v>
      </c>
      <c r="D229" s="4" t="s">
        <v>176</v>
      </c>
      <c r="E229" s="7">
        <v>2</v>
      </c>
      <c r="F229" s="4" t="s">
        <v>177</v>
      </c>
      <c r="G229" s="4" t="s">
        <v>181</v>
      </c>
      <c r="H229" s="4">
        <v>2014</v>
      </c>
      <c r="I229" s="4">
        <v>2014</v>
      </c>
      <c r="J229" s="4">
        <v>1</v>
      </c>
      <c r="K229" s="7" t="s">
        <v>250</v>
      </c>
      <c r="L229" s="7">
        <f>4/7*100</f>
        <v>57.142857142857139</v>
      </c>
      <c r="M229" s="4" t="s">
        <v>60</v>
      </c>
      <c r="N229" s="4" t="s">
        <v>179</v>
      </c>
      <c r="O229" s="5">
        <v>2</v>
      </c>
      <c r="P229" s="4">
        <v>2</v>
      </c>
      <c r="Q229" s="6">
        <v>2</v>
      </c>
    </row>
    <row r="230" spans="1:107" x14ac:dyDescent="0.35">
      <c r="A230" s="4">
        <v>2015</v>
      </c>
      <c r="B230" s="10">
        <v>3</v>
      </c>
      <c r="C230" s="4" t="s">
        <v>42</v>
      </c>
      <c r="D230" s="4" t="s">
        <v>176</v>
      </c>
      <c r="E230" s="7">
        <v>2</v>
      </c>
      <c r="F230" s="4" t="s">
        <v>177</v>
      </c>
      <c r="G230" s="4" t="s">
        <v>189</v>
      </c>
      <c r="H230" s="4">
        <v>2014</v>
      </c>
      <c r="I230" s="4">
        <v>2014</v>
      </c>
      <c r="J230" s="4">
        <v>1</v>
      </c>
      <c r="K230" s="7" t="s">
        <v>250</v>
      </c>
      <c r="L230" s="7">
        <f>3/7*100</f>
        <v>42.857142857142854</v>
      </c>
      <c r="M230" s="4" t="s">
        <v>82</v>
      </c>
      <c r="N230" s="4" t="s">
        <v>179</v>
      </c>
      <c r="O230" s="5">
        <v>2</v>
      </c>
      <c r="P230" s="4">
        <v>2</v>
      </c>
      <c r="Q230" s="6">
        <v>2</v>
      </c>
    </row>
    <row r="231" spans="1:107" x14ac:dyDescent="0.35">
      <c r="A231" s="4">
        <v>2015</v>
      </c>
      <c r="B231" s="10">
        <v>3</v>
      </c>
      <c r="C231" s="4" t="s">
        <v>42</v>
      </c>
      <c r="D231" s="4" t="s">
        <v>176</v>
      </c>
      <c r="E231" s="7">
        <v>2</v>
      </c>
      <c r="F231" s="4" t="s">
        <v>190</v>
      </c>
      <c r="G231" s="4" t="s">
        <v>191</v>
      </c>
      <c r="H231" s="4">
        <v>2014</v>
      </c>
      <c r="I231" s="4">
        <v>2014</v>
      </c>
      <c r="J231" s="4">
        <v>1</v>
      </c>
      <c r="K231" s="7" t="s">
        <v>250</v>
      </c>
      <c r="L231" s="7">
        <f>5/7*100</f>
        <v>71.428571428571431</v>
      </c>
      <c r="M231" s="4" t="s">
        <v>82</v>
      </c>
      <c r="N231" s="4" t="s">
        <v>179</v>
      </c>
      <c r="O231" s="5">
        <v>2</v>
      </c>
      <c r="P231" s="4">
        <v>2</v>
      </c>
      <c r="Q231" s="6">
        <v>2</v>
      </c>
    </row>
    <row r="232" spans="1:107" x14ac:dyDescent="0.35">
      <c r="A232" s="4">
        <v>2015</v>
      </c>
      <c r="B232" s="10">
        <v>3</v>
      </c>
      <c r="C232" s="4" t="s">
        <v>42</v>
      </c>
      <c r="D232" s="4" t="s">
        <v>176</v>
      </c>
      <c r="E232" s="7">
        <v>2</v>
      </c>
      <c r="F232" s="4" t="s">
        <v>133</v>
      </c>
      <c r="G232" s="4" t="s">
        <v>192</v>
      </c>
      <c r="H232" s="4">
        <v>2014</v>
      </c>
      <c r="I232" s="4">
        <v>2014</v>
      </c>
      <c r="J232" s="4">
        <v>1</v>
      </c>
      <c r="K232" s="7" t="s">
        <v>250</v>
      </c>
      <c r="L232" s="7">
        <f>5/7*100</f>
        <v>71.428571428571431</v>
      </c>
      <c r="M232" s="4" t="s">
        <v>82</v>
      </c>
      <c r="N232" s="4" t="s">
        <v>179</v>
      </c>
      <c r="O232" s="5">
        <v>2</v>
      </c>
      <c r="P232" s="4">
        <v>2</v>
      </c>
      <c r="Q232" s="6">
        <v>2</v>
      </c>
    </row>
    <row r="233" spans="1:107" x14ac:dyDescent="0.35">
      <c r="A233" s="4">
        <v>2015</v>
      </c>
      <c r="B233" s="10">
        <v>3</v>
      </c>
      <c r="C233" s="4" t="s">
        <v>42</v>
      </c>
      <c r="D233" s="4" t="s">
        <v>176</v>
      </c>
      <c r="E233" s="7">
        <v>2</v>
      </c>
      <c r="F233" s="4" t="s">
        <v>6</v>
      </c>
      <c r="G233" s="4" t="s">
        <v>193</v>
      </c>
      <c r="H233" s="4">
        <v>2014</v>
      </c>
      <c r="I233" s="4">
        <v>2014</v>
      </c>
      <c r="J233" s="4">
        <v>1</v>
      </c>
      <c r="K233" s="7" t="s">
        <v>250</v>
      </c>
      <c r="L233" s="7">
        <f>1/7*100</f>
        <v>14.285714285714285</v>
      </c>
      <c r="M233" s="4" t="s">
        <v>60</v>
      </c>
      <c r="N233" s="4" t="s">
        <v>179</v>
      </c>
      <c r="O233" s="5">
        <v>2</v>
      </c>
      <c r="P233" s="4">
        <v>2</v>
      </c>
      <c r="Q233" s="6">
        <v>2</v>
      </c>
    </row>
    <row r="234" spans="1:107" x14ac:dyDescent="0.35">
      <c r="A234" s="4">
        <v>2015</v>
      </c>
      <c r="B234" s="10">
        <v>3</v>
      </c>
      <c r="C234" s="4" t="s">
        <v>42</v>
      </c>
      <c r="D234" s="4" t="s">
        <v>176</v>
      </c>
      <c r="E234" s="7">
        <v>3</v>
      </c>
      <c r="F234" s="4" t="s">
        <v>194</v>
      </c>
      <c r="G234" s="4" t="s">
        <v>195</v>
      </c>
      <c r="H234" s="4">
        <v>2014</v>
      </c>
      <c r="I234" s="4">
        <v>2014</v>
      </c>
      <c r="J234" s="4">
        <v>1</v>
      </c>
      <c r="K234" s="7" t="s">
        <v>250</v>
      </c>
      <c r="L234" s="7">
        <f>3/7*100</f>
        <v>42.857142857142854</v>
      </c>
      <c r="M234" s="4" t="s">
        <v>82</v>
      </c>
      <c r="N234" s="4" t="s">
        <v>179</v>
      </c>
      <c r="O234" s="5">
        <v>2</v>
      </c>
      <c r="P234" s="4">
        <v>2</v>
      </c>
      <c r="Q234" s="6">
        <v>2</v>
      </c>
    </row>
    <row r="235" spans="1:107" s="39" customFormat="1" x14ac:dyDescent="0.35">
      <c r="A235" s="39">
        <v>1962</v>
      </c>
      <c r="B235" s="40">
        <v>1</v>
      </c>
      <c r="C235" s="39" t="s">
        <v>13</v>
      </c>
      <c r="D235" s="39" t="s">
        <v>13</v>
      </c>
      <c r="E235" s="41">
        <v>1</v>
      </c>
      <c r="F235" s="39" t="s">
        <v>361</v>
      </c>
      <c r="G235" s="39" t="s">
        <v>63</v>
      </c>
      <c r="H235" s="39">
        <v>1958</v>
      </c>
      <c r="I235" s="39">
        <v>1960</v>
      </c>
      <c r="J235" s="49">
        <v>3</v>
      </c>
      <c r="K235" s="41">
        <f>18/23*100</f>
        <v>78.260869565217391</v>
      </c>
      <c r="L235" s="41" t="s">
        <v>250</v>
      </c>
      <c r="M235" s="39" t="s">
        <v>64</v>
      </c>
      <c r="N235" s="39" t="s">
        <v>250</v>
      </c>
      <c r="O235" s="42" t="s">
        <v>250</v>
      </c>
      <c r="P235" s="39" t="s">
        <v>250</v>
      </c>
      <c r="Q235" s="43">
        <v>2</v>
      </c>
      <c r="R235" s="4"/>
      <c r="S235" s="4"/>
      <c r="T235" s="4"/>
      <c r="U235" s="4"/>
      <c r="V235" s="4"/>
      <c r="W235" s="4"/>
      <c r="X235" s="4"/>
      <c r="Y235" s="4"/>
      <c r="Z235" s="4"/>
      <c r="AA235" s="4"/>
      <c r="AB235" s="4"/>
      <c r="AC235" s="4"/>
      <c r="AD235" s="4"/>
      <c r="AE235" s="4"/>
      <c r="AF235" s="4"/>
      <c r="AG235" s="4"/>
      <c r="AH235" s="4"/>
      <c r="AI235" s="4"/>
      <c r="AJ235" s="4"/>
      <c r="AK235" s="4"/>
      <c r="AL235" s="4"/>
      <c r="AM235" s="4"/>
      <c r="AN235" s="4"/>
      <c r="AO235" s="4"/>
      <c r="AP235" s="4"/>
      <c r="AQ235" s="4"/>
      <c r="AR235" s="4"/>
      <c r="AS235" s="4"/>
      <c r="AT235" s="4"/>
      <c r="AU235" s="4"/>
      <c r="AV235" s="4"/>
      <c r="AW235" s="4"/>
      <c r="AX235" s="4"/>
      <c r="AY235" s="4"/>
      <c r="AZ235" s="4"/>
      <c r="BA235" s="4"/>
      <c r="BB235" s="4"/>
      <c r="BC235" s="4"/>
      <c r="BD235" s="4"/>
      <c r="BE235" s="4"/>
      <c r="BF235" s="4"/>
      <c r="BG235" s="4"/>
      <c r="BH235" s="4"/>
      <c r="BI235" s="4"/>
      <c r="BJ235" s="4"/>
      <c r="BK235" s="4"/>
      <c r="BL235" s="4"/>
      <c r="BM235" s="4"/>
      <c r="BN235" s="4"/>
      <c r="BO235" s="4"/>
      <c r="BP235" s="4"/>
      <c r="BQ235" s="4"/>
      <c r="BR235" s="4"/>
      <c r="BS235" s="4"/>
      <c r="BT235" s="4"/>
      <c r="BU235" s="4"/>
      <c r="BV235" s="4"/>
      <c r="BW235" s="4"/>
      <c r="BX235" s="4"/>
      <c r="BY235" s="4"/>
      <c r="BZ235" s="4"/>
      <c r="CA235" s="4"/>
      <c r="CB235" s="4"/>
      <c r="CC235" s="4"/>
      <c r="CD235" s="4"/>
      <c r="CE235" s="4"/>
      <c r="CF235" s="4"/>
      <c r="CG235" s="4"/>
      <c r="CH235" s="4"/>
      <c r="CI235" s="4"/>
      <c r="CJ235" s="4"/>
      <c r="CK235" s="4"/>
      <c r="CL235" s="4"/>
      <c r="CM235" s="4"/>
      <c r="CN235" s="4"/>
      <c r="CO235" s="4"/>
      <c r="CP235" s="4"/>
      <c r="CQ235" s="4"/>
      <c r="CR235" s="4"/>
      <c r="CS235" s="4"/>
      <c r="CT235" s="4"/>
      <c r="CU235" s="4"/>
      <c r="CV235" s="4"/>
      <c r="CW235" s="4"/>
      <c r="CX235" s="4"/>
      <c r="CY235" s="4"/>
      <c r="CZ235" s="4"/>
      <c r="DA235" s="4"/>
      <c r="DB235" s="4"/>
      <c r="DC235" s="4"/>
    </row>
    <row r="236" spans="1:107" s="39" customFormat="1" x14ac:dyDescent="0.35">
      <c r="A236" s="39">
        <v>2006</v>
      </c>
      <c r="B236" s="40">
        <v>1</v>
      </c>
      <c r="C236" s="39" t="s">
        <v>31</v>
      </c>
      <c r="D236" s="39" t="s">
        <v>13</v>
      </c>
      <c r="E236" s="41">
        <v>1</v>
      </c>
      <c r="F236" s="39" t="s">
        <v>356</v>
      </c>
      <c r="G236" s="39" t="s">
        <v>146</v>
      </c>
      <c r="H236" s="39">
        <v>2002</v>
      </c>
      <c r="I236" s="39">
        <v>2003</v>
      </c>
      <c r="J236" s="39">
        <v>1</v>
      </c>
      <c r="K236" s="41" t="s">
        <v>250</v>
      </c>
      <c r="L236" s="41">
        <f>((7-6)/7)*100</f>
        <v>14.285714285714285</v>
      </c>
      <c r="M236" s="39" t="s">
        <v>147</v>
      </c>
      <c r="N236" s="39" t="s">
        <v>144</v>
      </c>
      <c r="O236" s="42">
        <v>1</v>
      </c>
      <c r="P236" s="39" t="s">
        <v>250</v>
      </c>
      <c r="Q236" s="43">
        <v>1</v>
      </c>
      <c r="R236" s="4"/>
      <c r="S236" s="4"/>
      <c r="T236" s="4"/>
      <c r="U236" s="4"/>
      <c r="V236" s="4"/>
      <c r="W236" s="4"/>
      <c r="X236" s="4"/>
      <c r="Y236" s="4"/>
      <c r="Z236" s="4"/>
      <c r="AA236" s="4"/>
      <c r="AB236" s="4"/>
      <c r="AC236" s="4"/>
      <c r="AD236" s="4"/>
      <c r="AE236" s="4"/>
      <c r="AF236" s="4"/>
      <c r="AG236" s="4"/>
      <c r="AH236" s="4"/>
      <c r="AI236" s="4"/>
      <c r="AJ236" s="4"/>
      <c r="AK236" s="4"/>
      <c r="AL236" s="4"/>
      <c r="AM236" s="4"/>
      <c r="AN236" s="4"/>
      <c r="AO236" s="4"/>
      <c r="AP236" s="4"/>
      <c r="AQ236" s="4"/>
      <c r="AR236" s="4"/>
      <c r="AS236" s="4"/>
      <c r="AT236" s="4"/>
      <c r="AU236" s="4"/>
      <c r="AV236" s="4"/>
      <c r="AW236" s="4"/>
      <c r="AX236" s="4"/>
      <c r="AY236" s="4"/>
      <c r="AZ236" s="4"/>
      <c r="BA236" s="4"/>
      <c r="BB236" s="4"/>
      <c r="BC236" s="4"/>
      <c r="BD236" s="4"/>
      <c r="BE236" s="4"/>
      <c r="BF236" s="4"/>
      <c r="BG236" s="4"/>
      <c r="BH236" s="4"/>
      <c r="BI236" s="4"/>
      <c r="BJ236" s="4"/>
      <c r="BK236" s="4"/>
      <c r="BL236" s="4"/>
      <c r="BM236" s="4"/>
      <c r="BN236" s="4"/>
      <c r="BO236" s="4"/>
      <c r="BP236" s="4"/>
      <c r="BQ236" s="4"/>
      <c r="BR236" s="4"/>
      <c r="BS236" s="4"/>
      <c r="BT236" s="4"/>
      <c r="BU236" s="4"/>
      <c r="BV236" s="4"/>
      <c r="BW236" s="4"/>
      <c r="BX236" s="4"/>
      <c r="BY236" s="4"/>
      <c r="BZ236" s="4"/>
      <c r="CA236" s="4"/>
      <c r="CB236" s="4"/>
      <c r="CC236" s="4"/>
      <c r="CD236" s="4"/>
      <c r="CE236" s="4"/>
      <c r="CF236" s="4"/>
      <c r="CG236" s="4"/>
      <c r="CH236" s="4"/>
      <c r="CI236" s="4"/>
      <c r="CJ236" s="4"/>
      <c r="CK236" s="4"/>
      <c r="CL236" s="4"/>
      <c r="CM236" s="4"/>
      <c r="CN236" s="4"/>
      <c r="CO236" s="4"/>
      <c r="CP236" s="4"/>
      <c r="CQ236" s="4"/>
      <c r="CR236" s="4"/>
      <c r="CS236" s="4"/>
      <c r="CT236" s="4"/>
      <c r="CU236" s="4"/>
      <c r="CV236" s="4"/>
      <c r="CW236" s="4"/>
      <c r="CX236" s="4"/>
      <c r="CY236" s="4"/>
      <c r="CZ236" s="4"/>
      <c r="DA236" s="4"/>
      <c r="DB236" s="4"/>
      <c r="DC236" s="4"/>
    </row>
    <row r="237" spans="1:107" s="39" customFormat="1" x14ac:dyDescent="0.35">
      <c r="A237" s="39">
        <v>2006</v>
      </c>
      <c r="B237" s="40">
        <v>1</v>
      </c>
      <c r="C237" s="39" t="s">
        <v>31</v>
      </c>
      <c r="D237" s="39" t="s">
        <v>13</v>
      </c>
      <c r="E237" s="41">
        <v>3</v>
      </c>
      <c r="F237" s="39" t="s">
        <v>356</v>
      </c>
      <c r="G237" s="39" t="s">
        <v>146</v>
      </c>
      <c r="H237" s="39">
        <v>2002</v>
      </c>
      <c r="I237" s="39">
        <v>2003</v>
      </c>
      <c r="J237" s="39">
        <v>1</v>
      </c>
      <c r="K237" s="41">
        <v>94.16</v>
      </c>
      <c r="L237" s="41">
        <f>((6-5)/6)*100</f>
        <v>16.666666666666664</v>
      </c>
      <c r="M237" s="39" t="s">
        <v>147</v>
      </c>
      <c r="N237" s="39" t="s">
        <v>144</v>
      </c>
      <c r="O237" s="42">
        <v>1</v>
      </c>
      <c r="P237" s="39" t="s">
        <v>250</v>
      </c>
      <c r="Q237" s="43">
        <v>3</v>
      </c>
      <c r="R237" s="4"/>
      <c r="S237" s="4"/>
      <c r="T237" s="4"/>
      <c r="U237" s="4"/>
      <c r="V237" s="4"/>
      <c r="W237" s="4"/>
      <c r="X237" s="4"/>
      <c r="Y237" s="4"/>
      <c r="Z237" s="4"/>
      <c r="AA237" s="4"/>
      <c r="AB237" s="4"/>
      <c r="AC237" s="4"/>
      <c r="AD237" s="4"/>
      <c r="AE237" s="4"/>
      <c r="AF237" s="4"/>
      <c r="AG237" s="4"/>
      <c r="AH237" s="4"/>
      <c r="AI237" s="4"/>
      <c r="AJ237" s="4"/>
      <c r="AK237" s="4"/>
      <c r="AL237" s="4"/>
      <c r="AM237" s="4"/>
      <c r="AN237" s="4"/>
      <c r="AO237" s="4"/>
      <c r="AP237" s="4"/>
      <c r="AQ237" s="4"/>
      <c r="AR237" s="4"/>
      <c r="AS237" s="4"/>
      <c r="AT237" s="4"/>
      <c r="AU237" s="4"/>
      <c r="AV237" s="4"/>
      <c r="AW237" s="4"/>
      <c r="AX237" s="4"/>
      <c r="AY237" s="4"/>
      <c r="AZ237" s="4"/>
      <c r="BA237" s="4"/>
      <c r="BB237" s="4"/>
      <c r="BC237" s="4"/>
      <c r="BD237" s="4"/>
      <c r="BE237" s="4"/>
      <c r="BF237" s="4"/>
      <c r="BG237" s="4"/>
      <c r="BH237" s="4"/>
      <c r="BI237" s="4"/>
      <c r="BJ237" s="4"/>
      <c r="BK237" s="4"/>
      <c r="BL237" s="4"/>
      <c r="BM237" s="4"/>
      <c r="BN237" s="4"/>
      <c r="BO237" s="4"/>
      <c r="BP237" s="4"/>
      <c r="BQ237" s="4"/>
      <c r="BR237" s="4"/>
      <c r="BS237" s="4"/>
      <c r="BT237" s="4"/>
      <c r="BU237" s="4"/>
      <c r="BV237" s="4"/>
      <c r="BW237" s="4"/>
      <c r="BX237" s="4"/>
      <c r="BY237" s="4"/>
      <c r="BZ237" s="4"/>
      <c r="CA237" s="4"/>
      <c r="CB237" s="4"/>
      <c r="CC237" s="4"/>
      <c r="CD237" s="4"/>
      <c r="CE237" s="4"/>
      <c r="CF237" s="4"/>
      <c r="CG237" s="4"/>
      <c r="CH237" s="4"/>
      <c r="CI237" s="4"/>
      <c r="CJ237" s="4"/>
      <c r="CK237" s="4"/>
      <c r="CL237" s="4"/>
      <c r="CM237" s="4"/>
      <c r="CN237" s="4"/>
      <c r="CO237" s="4"/>
      <c r="CP237" s="4"/>
      <c r="CQ237" s="4"/>
      <c r="CR237" s="4"/>
      <c r="CS237" s="4"/>
      <c r="CT237" s="4"/>
      <c r="CU237" s="4"/>
      <c r="CV237" s="4"/>
      <c r="CW237" s="4"/>
      <c r="CX237" s="4"/>
      <c r="CY237" s="4"/>
      <c r="CZ237" s="4"/>
      <c r="DA237" s="4"/>
      <c r="DB237" s="4"/>
      <c r="DC237" s="4"/>
    </row>
    <row r="238" spans="1:107" s="39" customFormat="1" x14ac:dyDescent="0.35">
      <c r="A238" s="39">
        <v>2012</v>
      </c>
      <c r="B238" s="40">
        <v>1</v>
      </c>
      <c r="C238" s="39" t="s">
        <v>169</v>
      </c>
      <c r="D238" s="39" t="s">
        <v>13</v>
      </c>
      <c r="E238" s="41">
        <v>1</v>
      </c>
      <c r="F238" s="39" t="s">
        <v>108</v>
      </c>
      <c r="G238" s="39" t="s">
        <v>170</v>
      </c>
      <c r="H238" s="39">
        <v>2006</v>
      </c>
      <c r="I238" s="39">
        <v>2011</v>
      </c>
      <c r="J238" s="39">
        <v>5</v>
      </c>
      <c r="K238" s="41">
        <v>20</v>
      </c>
      <c r="L238" s="41" t="s">
        <v>250</v>
      </c>
      <c r="M238" s="39" t="s">
        <v>64</v>
      </c>
      <c r="N238" s="39" t="s">
        <v>110</v>
      </c>
      <c r="O238" s="42" t="s">
        <v>110</v>
      </c>
      <c r="P238" s="39" t="s">
        <v>110</v>
      </c>
      <c r="Q238" s="43">
        <v>2</v>
      </c>
      <c r="R238" s="4"/>
      <c r="S238" s="4"/>
      <c r="T238" s="4"/>
      <c r="U238" s="4"/>
      <c r="V238" s="4"/>
      <c r="W238" s="4"/>
      <c r="X238" s="4"/>
      <c r="Y238" s="4"/>
      <c r="Z238" s="4"/>
      <c r="AA238" s="4"/>
      <c r="AB238" s="4"/>
      <c r="AC238" s="4"/>
      <c r="AD238" s="4"/>
      <c r="AE238" s="4"/>
      <c r="AF238" s="4"/>
      <c r="AG238" s="4"/>
      <c r="AH238" s="4"/>
      <c r="AI238" s="4"/>
      <c r="AJ238" s="4"/>
      <c r="AK238" s="4"/>
      <c r="AL238" s="4"/>
      <c r="AM238" s="4"/>
      <c r="AN238" s="4"/>
      <c r="AO238" s="4"/>
      <c r="AP238" s="4"/>
      <c r="AQ238" s="4"/>
      <c r="AR238" s="4"/>
      <c r="AS238" s="4"/>
      <c r="AT238" s="4"/>
      <c r="AU238" s="4"/>
      <c r="AV238" s="4"/>
      <c r="AW238" s="4"/>
      <c r="AX238" s="4"/>
      <c r="AY238" s="4"/>
      <c r="AZ238" s="4"/>
      <c r="BA238" s="4"/>
      <c r="BB238" s="4"/>
      <c r="BC238" s="4"/>
      <c r="BD238" s="4"/>
      <c r="BE238" s="4"/>
      <c r="BF238" s="4"/>
      <c r="BG238" s="4"/>
      <c r="BH238" s="4"/>
      <c r="BI238" s="4"/>
      <c r="BJ238" s="4"/>
      <c r="BK238" s="4"/>
      <c r="BL238" s="4"/>
      <c r="BM238" s="4"/>
      <c r="BN238" s="4"/>
      <c r="BO238" s="4"/>
      <c r="BP238" s="4"/>
      <c r="BQ238" s="4"/>
      <c r="BR238" s="4"/>
      <c r="BS238" s="4"/>
      <c r="BT238" s="4"/>
      <c r="BU238" s="4"/>
      <c r="BV238" s="4"/>
      <c r="BW238" s="4"/>
      <c r="BX238" s="4"/>
      <c r="BY238" s="4"/>
      <c r="BZ238" s="4"/>
      <c r="CA238" s="4"/>
      <c r="CB238" s="4"/>
      <c r="CC238" s="4"/>
      <c r="CD238" s="4"/>
      <c r="CE238" s="4"/>
      <c r="CF238" s="4"/>
      <c r="CG238" s="4"/>
      <c r="CH238" s="4"/>
      <c r="CI238" s="4"/>
      <c r="CJ238" s="4"/>
      <c r="CK238" s="4"/>
      <c r="CL238" s="4"/>
      <c r="CM238" s="4"/>
      <c r="CN238" s="4"/>
      <c r="CO238" s="4"/>
      <c r="CP238" s="4"/>
      <c r="CQ238" s="4"/>
      <c r="CR238" s="4"/>
      <c r="CS238" s="4"/>
      <c r="CT238" s="4"/>
      <c r="CU238" s="4"/>
      <c r="CV238" s="4"/>
      <c r="CW238" s="4"/>
      <c r="CX238" s="4"/>
      <c r="CY238" s="4"/>
      <c r="CZ238" s="4"/>
      <c r="DA238" s="4"/>
      <c r="DB238" s="4"/>
      <c r="DC238" s="4"/>
    </row>
    <row r="239" spans="1:107" s="39" customFormat="1" x14ac:dyDescent="0.35">
      <c r="A239" s="39">
        <v>2019</v>
      </c>
      <c r="B239" s="40">
        <v>1</v>
      </c>
      <c r="C239" s="39" t="s">
        <v>50</v>
      </c>
      <c r="D239" s="39" t="s">
        <v>13</v>
      </c>
      <c r="E239" s="41">
        <v>1</v>
      </c>
      <c r="F239" s="39" t="s">
        <v>220</v>
      </c>
      <c r="G239" s="39" t="s">
        <v>221</v>
      </c>
      <c r="H239" s="39">
        <v>2007</v>
      </c>
      <c r="I239" s="39">
        <v>2016</v>
      </c>
      <c r="J239" s="39">
        <v>7</v>
      </c>
      <c r="K239" s="41">
        <v>37.5</v>
      </c>
      <c r="L239" s="41" t="s">
        <v>250</v>
      </c>
      <c r="M239" s="39" t="s">
        <v>60</v>
      </c>
      <c r="N239" s="39" t="s">
        <v>110</v>
      </c>
      <c r="O239" s="42">
        <v>3</v>
      </c>
      <c r="P239" s="39" t="s">
        <v>250</v>
      </c>
      <c r="Q239" s="43">
        <v>4</v>
      </c>
      <c r="R239" s="4"/>
      <c r="S239" s="4"/>
      <c r="T239" s="4"/>
      <c r="U239" s="4"/>
      <c r="V239" s="4"/>
      <c r="W239" s="4"/>
      <c r="X239" s="4"/>
      <c r="Y239" s="4"/>
      <c r="Z239" s="4"/>
      <c r="AA239" s="4"/>
      <c r="AB239" s="4"/>
      <c r="AC239" s="4"/>
      <c r="AD239" s="4"/>
      <c r="AE239" s="4"/>
      <c r="AF239" s="4"/>
      <c r="AG239" s="4"/>
      <c r="AH239" s="4"/>
      <c r="AI239" s="4"/>
      <c r="AJ239" s="4"/>
      <c r="AK239" s="4"/>
      <c r="AL239" s="4"/>
      <c r="AM239" s="4"/>
      <c r="AN239" s="4"/>
      <c r="AO239" s="4"/>
      <c r="AP239" s="4"/>
      <c r="AQ239" s="4"/>
      <c r="AR239" s="4"/>
      <c r="AS239" s="4"/>
      <c r="AT239" s="4"/>
      <c r="AU239" s="4"/>
      <c r="AV239" s="4"/>
      <c r="AW239" s="4"/>
      <c r="AX239" s="4"/>
      <c r="AY239" s="4"/>
      <c r="AZ239" s="4"/>
      <c r="BA239" s="4"/>
      <c r="BB239" s="4"/>
      <c r="BC239" s="4"/>
      <c r="BD239" s="4"/>
      <c r="BE239" s="4"/>
      <c r="BF239" s="4"/>
      <c r="BG239" s="4"/>
      <c r="BH239" s="4"/>
      <c r="BI239" s="4"/>
      <c r="BJ239" s="4"/>
      <c r="BK239" s="4"/>
      <c r="BL239" s="4"/>
      <c r="BM239" s="4"/>
      <c r="BN239" s="4"/>
      <c r="BO239" s="4"/>
      <c r="BP239" s="4"/>
      <c r="BQ239" s="4"/>
      <c r="BR239" s="4"/>
      <c r="BS239" s="4"/>
      <c r="BT239" s="4"/>
      <c r="BU239" s="4"/>
      <c r="BV239" s="4"/>
      <c r="BW239" s="4"/>
      <c r="BX239" s="4"/>
      <c r="BY239" s="4"/>
      <c r="BZ239" s="4"/>
      <c r="CA239" s="4"/>
      <c r="CB239" s="4"/>
      <c r="CC239" s="4"/>
      <c r="CD239" s="4"/>
      <c r="CE239" s="4"/>
      <c r="CF239" s="4"/>
      <c r="CG239" s="4"/>
      <c r="CH239" s="4"/>
      <c r="CI239" s="4"/>
      <c r="CJ239" s="4"/>
      <c r="CK239" s="4"/>
      <c r="CL239" s="4"/>
      <c r="CM239" s="4"/>
      <c r="CN239" s="4"/>
      <c r="CO239" s="4"/>
      <c r="CP239" s="4"/>
      <c r="CQ239" s="4"/>
      <c r="CR239" s="4"/>
      <c r="CS239" s="4"/>
      <c r="CT239" s="4"/>
      <c r="CU239" s="4"/>
      <c r="CV239" s="4"/>
      <c r="CW239" s="4"/>
      <c r="CX239" s="4"/>
      <c r="CY239" s="4"/>
      <c r="CZ239" s="4"/>
      <c r="DA239" s="4"/>
      <c r="DB239" s="4"/>
      <c r="DC239" s="4"/>
    </row>
    <row r="241" spans="6:17" x14ac:dyDescent="0.35">
      <c r="N241" s="5"/>
      <c r="O241" s="4"/>
      <c r="P241" s="6"/>
      <c r="Q241" s="4"/>
    </row>
    <row r="244" spans="6:17" x14ac:dyDescent="0.35">
      <c r="F244" s="7"/>
    </row>
    <row r="245" spans="6:17" x14ac:dyDescent="0.35">
      <c r="F245" s="7"/>
    </row>
    <row r="246" spans="6:17" x14ac:dyDescent="0.35">
      <c r="F246" s="7"/>
    </row>
    <row r="247" spans="6:17" x14ac:dyDescent="0.35">
      <c r="F247" s="7"/>
    </row>
    <row r="248" spans="6:17" x14ac:dyDescent="0.35">
      <c r="F248" s="7"/>
    </row>
    <row r="249" spans="6:17" x14ac:dyDescent="0.35">
      <c r="F249" s="7"/>
    </row>
    <row r="250" spans="6:17" x14ac:dyDescent="0.35">
      <c r="F250" s="7"/>
    </row>
    <row r="251" spans="6:17" x14ac:dyDescent="0.35">
      <c r="F251" s="7"/>
    </row>
    <row r="253" spans="6:17" x14ac:dyDescent="0.35">
      <c r="F253" s="7"/>
    </row>
  </sheetData>
  <pageMargins left="0.7" right="0.7" top="0.75" bottom="0.75" header="0.3" footer="0.3"/>
  <pageSetup paperSize="9" orientation="portrait" horizontalDpi="0"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D1FC44-673A-4D4C-A8BF-C31C90C49E39}">
  <dimension ref="A1:B26"/>
  <sheetViews>
    <sheetView workbookViewId="0">
      <selection activeCell="B12" sqref="B12"/>
    </sheetView>
  </sheetViews>
  <sheetFormatPr baseColWidth="10" defaultRowHeight="14.5" x14ac:dyDescent="0.35"/>
  <cols>
    <col min="1" max="1" width="30.81640625" style="27" customWidth="1"/>
    <col min="2" max="16384" width="10.90625" style="27"/>
  </cols>
  <sheetData>
    <row r="1" spans="1:2" x14ac:dyDescent="0.35">
      <c r="A1" s="27" t="s">
        <v>4</v>
      </c>
      <c r="B1" s="27" t="s">
        <v>5</v>
      </c>
    </row>
    <row r="2" spans="1:2" x14ac:dyDescent="0.35">
      <c r="A2" s="27" t="s">
        <v>238</v>
      </c>
      <c r="B2" s="27" t="s">
        <v>317</v>
      </c>
    </row>
    <row r="3" spans="1:2" x14ac:dyDescent="0.35">
      <c r="A3" s="27" t="s">
        <v>356</v>
      </c>
      <c r="B3" s="27" t="s">
        <v>343</v>
      </c>
    </row>
    <row r="4" spans="1:2" x14ac:dyDescent="0.35">
      <c r="A4" s="27" t="s">
        <v>194</v>
      </c>
      <c r="B4" s="27" t="s">
        <v>344</v>
      </c>
    </row>
    <row r="5" spans="1:2" x14ac:dyDescent="0.35">
      <c r="A5" s="27" t="s">
        <v>215</v>
      </c>
      <c r="B5" s="27" t="s">
        <v>216</v>
      </c>
    </row>
    <row r="6" spans="1:2" x14ac:dyDescent="0.35">
      <c r="A6" s="27" t="s">
        <v>123</v>
      </c>
      <c r="B6" s="27" t="s">
        <v>123</v>
      </c>
    </row>
    <row r="7" spans="1:2" x14ac:dyDescent="0.35">
      <c r="A7" s="27" t="s">
        <v>357</v>
      </c>
      <c r="B7" s="27" t="s">
        <v>110</v>
      </c>
    </row>
    <row r="8" spans="1:2" x14ac:dyDescent="0.35">
      <c r="A8" s="27" t="s">
        <v>358</v>
      </c>
      <c r="B8" s="27" t="s">
        <v>110</v>
      </c>
    </row>
    <row r="9" spans="1:2" x14ac:dyDescent="0.35">
      <c r="A9" s="27" t="s">
        <v>163</v>
      </c>
      <c r="B9" s="27" t="s">
        <v>345</v>
      </c>
    </row>
    <row r="10" spans="1:2" x14ac:dyDescent="0.35">
      <c r="A10" s="27" t="s">
        <v>235</v>
      </c>
      <c r="B10" s="27" t="s">
        <v>359</v>
      </c>
    </row>
    <row r="11" spans="1:2" x14ac:dyDescent="0.35">
      <c r="A11" s="27" t="s">
        <v>1</v>
      </c>
      <c r="B11" s="27" t="s">
        <v>346</v>
      </c>
    </row>
    <row r="12" spans="1:2" x14ac:dyDescent="0.35">
      <c r="A12" s="27" t="s">
        <v>108</v>
      </c>
      <c r="B12" s="27" t="s">
        <v>347</v>
      </c>
    </row>
    <row r="13" spans="1:2" x14ac:dyDescent="0.35">
      <c r="A13" s="27" t="s">
        <v>120</v>
      </c>
      <c r="B13" s="27" t="s">
        <v>121</v>
      </c>
    </row>
    <row r="14" spans="1:2" x14ac:dyDescent="0.35">
      <c r="A14" s="27" t="s">
        <v>117</v>
      </c>
      <c r="B14" s="27" t="s">
        <v>118</v>
      </c>
    </row>
    <row r="15" spans="1:2" x14ac:dyDescent="0.35">
      <c r="A15" s="27" t="s">
        <v>360</v>
      </c>
      <c r="B15" s="27" t="s">
        <v>348</v>
      </c>
    </row>
    <row r="16" spans="1:2" x14ac:dyDescent="0.35">
      <c r="A16" s="27" t="s">
        <v>95</v>
      </c>
      <c r="B16" s="27" t="s">
        <v>96</v>
      </c>
    </row>
    <row r="17" spans="1:2" x14ac:dyDescent="0.35">
      <c r="A17" s="27" t="s">
        <v>6</v>
      </c>
      <c r="B17" s="27" t="s">
        <v>349</v>
      </c>
    </row>
    <row r="18" spans="1:2" x14ac:dyDescent="0.35">
      <c r="A18" s="27" t="s">
        <v>131</v>
      </c>
      <c r="B18" s="27" t="s">
        <v>350</v>
      </c>
    </row>
    <row r="19" spans="1:2" x14ac:dyDescent="0.35">
      <c r="A19" s="27" t="s">
        <v>351</v>
      </c>
      <c r="B19" s="27" t="s">
        <v>168</v>
      </c>
    </row>
    <row r="20" spans="1:2" x14ac:dyDescent="0.35">
      <c r="A20" s="27" t="s">
        <v>133</v>
      </c>
      <c r="B20" s="27" t="s">
        <v>352</v>
      </c>
    </row>
    <row r="21" spans="1:2" x14ac:dyDescent="0.35">
      <c r="A21" s="27" t="s">
        <v>177</v>
      </c>
      <c r="B21" s="27" t="s">
        <v>353</v>
      </c>
    </row>
    <row r="22" spans="1:2" x14ac:dyDescent="0.35">
      <c r="A22" s="27" t="s">
        <v>200</v>
      </c>
      <c r="B22" s="27" t="s">
        <v>354</v>
      </c>
    </row>
    <row r="23" spans="1:2" x14ac:dyDescent="0.35">
      <c r="A23" s="27" t="s">
        <v>220</v>
      </c>
      <c r="B23" s="27" t="s">
        <v>221</v>
      </c>
    </row>
    <row r="24" spans="1:2" x14ac:dyDescent="0.35">
      <c r="A24" s="27" t="s">
        <v>149</v>
      </c>
      <c r="B24" s="27" t="s">
        <v>150</v>
      </c>
    </row>
    <row r="25" spans="1:2" x14ac:dyDescent="0.35">
      <c r="A25" s="27" t="s">
        <v>190</v>
      </c>
      <c r="B25" s="27" t="s">
        <v>191</v>
      </c>
    </row>
    <row r="26" spans="1:2" x14ac:dyDescent="0.35">
      <c r="A26" s="27" t="s">
        <v>361</v>
      </c>
      <c r="B26" s="27" t="s">
        <v>355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160902-9BE9-4283-A50C-0719C9F6B9E1}">
  <dimension ref="A1:B26"/>
  <sheetViews>
    <sheetView workbookViewId="0">
      <selection activeCell="B4" sqref="B4"/>
    </sheetView>
  </sheetViews>
  <sheetFormatPr baseColWidth="10" defaultRowHeight="14.5" x14ac:dyDescent="0.35"/>
  <cols>
    <col min="1" max="1" width="13.7265625" style="27" customWidth="1"/>
    <col min="2" max="2" width="87.54296875" style="27" customWidth="1"/>
    <col min="3" max="16384" width="10.90625" style="27"/>
  </cols>
  <sheetData>
    <row r="1" spans="1:2" x14ac:dyDescent="0.35">
      <c r="A1" s="28" t="s">
        <v>4</v>
      </c>
      <c r="B1" s="28" t="s">
        <v>380</v>
      </c>
    </row>
    <row r="2" spans="1:2" x14ac:dyDescent="0.35">
      <c r="A2" s="27" t="s">
        <v>238</v>
      </c>
      <c r="B2" s="27" t="s">
        <v>156</v>
      </c>
    </row>
    <row r="3" spans="1:2" x14ac:dyDescent="0.35">
      <c r="A3" s="27" t="s">
        <v>356</v>
      </c>
      <c r="B3" s="27" t="s">
        <v>366</v>
      </c>
    </row>
    <row r="4" spans="1:2" x14ac:dyDescent="0.35">
      <c r="A4" s="27" t="s">
        <v>194</v>
      </c>
      <c r="B4" s="27" t="s">
        <v>367</v>
      </c>
    </row>
    <row r="5" spans="1:2" x14ac:dyDescent="0.35">
      <c r="A5" s="27" t="s">
        <v>215</v>
      </c>
      <c r="B5" s="27" t="s">
        <v>153</v>
      </c>
    </row>
    <row r="6" spans="1:2" x14ac:dyDescent="0.35">
      <c r="A6" s="27" t="s">
        <v>123</v>
      </c>
      <c r="B6" s="27" t="s">
        <v>368</v>
      </c>
    </row>
    <row r="7" spans="1:2" x14ac:dyDescent="0.35">
      <c r="A7" s="27" t="s">
        <v>357</v>
      </c>
      <c r="B7" s="27" t="s">
        <v>284</v>
      </c>
    </row>
    <row r="8" spans="1:2" x14ac:dyDescent="0.35">
      <c r="A8" s="27" t="s">
        <v>163</v>
      </c>
      <c r="B8" s="27" t="s">
        <v>369</v>
      </c>
    </row>
    <row r="9" spans="1:2" x14ac:dyDescent="0.35">
      <c r="A9" s="27" t="s">
        <v>1</v>
      </c>
      <c r="B9" s="27" t="s">
        <v>370</v>
      </c>
    </row>
    <row r="10" spans="1:2" ht="43.5" x14ac:dyDescent="0.35">
      <c r="A10" s="27" t="s">
        <v>108</v>
      </c>
      <c r="B10" s="29" t="s">
        <v>371</v>
      </c>
    </row>
    <row r="11" spans="1:2" ht="29" x14ac:dyDescent="0.35">
      <c r="A11" s="27" t="s">
        <v>120</v>
      </c>
      <c r="B11" s="29" t="s">
        <v>372</v>
      </c>
    </row>
    <row r="12" spans="1:2" x14ac:dyDescent="0.35">
      <c r="A12" s="27" t="s">
        <v>117</v>
      </c>
      <c r="B12" s="27" t="s">
        <v>294</v>
      </c>
    </row>
    <row r="13" spans="1:2" x14ac:dyDescent="0.35">
      <c r="A13" s="27" t="s">
        <v>360</v>
      </c>
      <c r="B13" s="27" t="s">
        <v>176</v>
      </c>
    </row>
    <row r="14" spans="1:2" x14ac:dyDescent="0.35">
      <c r="A14" s="27" t="s">
        <v>95</v>
      </c>
      <c r="B14" s="27" t="s">
        <v>299</v>
      </c>
    </row>
    <row r="15" spans="1:2" x14ac:dyDescent="0.35">
      <c r="A15" s="27" t="s">
        <v>6</v>
      </c>
      <c r="B15" s="27" t="s">
        <v>373</v>
      </c>
    </row>
    <row r="16" spans="1:2" x14ac:dyDescent="0.35">
      <c r="A16" s="27" t="s">
        <v>131</v>
      </c>
      <c r="B16" s="27" t="s">
        <v>374</v>
      </c>
    </row>
    <row r="17" spans="1:2" x14ac:dyDescent="0.35">
      <c r="A17" s="27" t="s">
        <v>351</v>
      </c>
      <c r="B17" s="27" t="s">
        <v>162</v>
      </c>
    </row>
    <row r="18" spans="1:2" x14ac:dyDescent="0.35">
      <c r="A18" s="27" t="s">
        <v>133</v>
      </c>
      <c r="B18" s="27" t="s">
        <v>375</v>
      </c>
    </row>
    <row r="19" spans="1:2" x14ac:dyDescent="0.35">
      <c r="A19" s="27" t="s">
        <v>177</v>
      </c>
      <c r="B19" s="27" t="s">
        <v>176</v>
      </c>
    </row>
    <row r="20" spans="1:2" x14ac:dyDescent="0.35">
      <c r="A20" s="27" t="s">
        <v>358</v>
      </c>
      <c r="B20" s="27" t="s">
        <v>284</v>
      </c>
    </row>
    <row r="21" spans="1:2" x14ac:dyDescent="0.35">
      <c r="A21" s="27" t="s">
        <v>200</v>
      </c>
      <c r="B21" s="27" t="s">
        <v>376</v>
      </c>
    </row>
    <row r="22" spans="1:2" x14ac:dyDescent="0.35">
      <c r="A22" s="27" t="s">
        <v>220</v>
      </c>
      <c r="B22" s="27" t="s">
        <v>377</v>
      </c>
    </row>
    <row r="23" spans="1:2" x14ac:dyDescent="0.35">
      <c r="A23" s="27" t="s">
        <v>149</v>
      </c>
      <c r="B23" s="27" t="s">
        <v>148</v>
      </c>
    </row>
    <row r="24" spans="1:2" x14ac:dyDescent="0.35">
      <c r="A24" s="27" t="s">
        <v>190</v>
      </c>
      <c r="B24" s="27" t="s">
        <v>176</v>
      </c>
    </row>
    <row r="25" spans="1:2" ht="29" x14ac:dyDescent="0.35">
      <c r="A25" s="27" t="s">
        <v>235</v>
      </c>
      <c r="B25" s="29" t="s">
        <v>378</v>
      </c>
    </row>
    <row r="26" spans="1:2" ht="43.5" x14ac:dyDescent="0.35">
      <c r="A26" s="27" t="s">
        <v>361</v>
      </c>
      <c r="B26" s="29" t="s">
        <v>379</v>
      </c>
    </row>
  </sheetData>
  <pageMargins left="0.7" right="0.7" top="0.75" bottom="0.75" header="0.3" footer="0.3"/>
  <pageSetup paperSize="9" orientation="portrait" horizontalDpi="0"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9E929B280443A34B88165ABA8F7D5782" ma:contentTypeVersion="13" ma:contentTypeDescription="Crear nuevo documento." ma:contentTypeScope="" ma:versionID="036ce5737a45343d76a95c48fe056107">
  <xsd:schema xmlns:xsd="http://www.w3.org/2001/XMLSchema" xmlns:xs="http://www.w3.org/2001/XMLSchema" xmlns:p="http://schemas.microsoft.com/office/2006/metadata/properties" xmlns:ns3="a8d1f332-df87-474b-b124-16584716ea4d" xmlns:ns4="31ecf6fd-3bcb-42af-965e-f4a46f741991" targetNamespace="http://schemas.microsoft.com/office/2006/metadata/properties" ma:root="true" ma:fieldsID="b3c2ff5763e23f52fc9f3ee20cc58847" ns3:_="" ns4:_="">
    <xsd:import namespace="a8d1f332-df87-474b-b124-16584716ea4d"/>
    <xsd:import namespace="31ecf6fd-3bcb-42af-965e-f4a46f741991"/>
    <xsd:element name="properties">
      <xsd:complexType>
        <xsd:sequence>
          <xsd:element name="documentManagement">
            <xsd:complexType>
              <xsd:all>
                <xsd:element ref="ns3:MediaServiceDateTaken" minOccurs="0"/>
                <xsd:element ref="ns3:MediaServiceMetadata" minOccurs="0"/>
                <xsd:element ref="ns3:MediaServiceFastMetadata" minOccurs="0"/>
                <xsd:element ref="ns3:MediaServiceSearchProperties" minOccurs="0"/>
                <xsd:element ref="ns3:MediaServiceObjectDetectorVersions" minOccurs="0"/>
                <xsd:element ref="ns3:_activity" minOccurs="0"/>
                <xsd:element ref="ns4:SharedWithUsers" minOccurs="0"/>
                <xsd:element ref="ns4:SharedWithDetails" minOccurs="0"/>
                <xsd:element ref="ns4:SharingHintHash" minOccurs="0"/>
                <xsd:element ref="ns3:MediaServiceSystemTags" minOccurs="0"/>
                <xsd:element ref="ns3:MediaServiceGenerationTime" minOccurs="0"/>
                <xsd:element ref="ns3:MediaServiceEventHashCode" minOccurs="0"/>
                <xsd:element ref="ns3: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8d1f332-df87-474b-b124-16584716ea4d" elementFormDefault="qualified">
    <xsd:import namespace="http://schemas.microsoft.com/office/2006/documentManagement/types"/>
    <xsd:import namespace="http://schemas.microsoft.com/office/infopath/2007/PartnerControls"/>
    <xsd:element name="MediaServiceDateTaken" ma:index="8" nillable="true" ma:displayName="MediaServiceDateTaken" ma:hidden="true" ma:indexed="true" ma:internalName="MediaServiceDateTaken" ma:readOnly="true">
      <xsd:simpleType>
        <xsd:restriction base="dms:Text"/>
      </xsd:simpleType>
    </xsd:element>
    <xsd:element name="MediaServiceMetadata" ma:index="9" nillable="true" ma:displayName="MediaServiceMetadata" ma:hidden="true" ma:internalName="MediaServiceMetadata" ma:readOnly="true">
      <xsd:simpleType>
        <xsd:restriction base="dms:Note"/>
      </xsd:simpleType>
    </xsd:element>
    <xsd:element name="MediaServiceFastMetadata" ma:index="10" nillable="true" ma:displayName="MediaServiceFastMetadata" ma:hidden="true" ma:internalName="MediaServiceFastMetadata" ma:readOnly="true">
      <xsd:simpleType>
        <xsd:restriction base="dms:Note"/>
      </xsd:simpleType>
    </xsd:element>
    <xsd:element name="MediaServiceSearchProperties" ma:index="11" nillable="true" ma:displayName="MediaServiceSearchProperties" ma:hidden="true" ma:internalName="MediaServiceSearchProperties" ma:readOnly="true">
      <xsd:simpleType>
        <xsd:restriction base="dms:Note"/>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element name="_activity" ma:index="13" nillable="true" ma:displayName="_activity" ma:hidden="true" ma:internalName="_activity">
      <xsd:simpleType>
        <xsd:restriction base="dms:Note"/>
      </xsd:simpleType>
    </xsd:element>
    <xsd:element name="MediaServiceSystemTags" ma:index="17" nillable="true" ma:displayName="MediaServiceSystemTags" ma:hidden="true" ma:internalName="MediaServiceSystemTags" ma:readOnly="true">
      <xsd:simpleType>
        <xsd:restriction base="dms:Note"/>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OCR" ma:index="20"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1ecf6fd-3bcb-42af-965e-f4a46f741991" elementFormDefault="qualified">
    <xsd:import namespace="http://schemas.microsoft.com/office/2006/documentManagement/types"/>
    <xsd:import namespace="http://schemas.microsoft.com/office/infopath/2007/PartnerControls"/>
    <xsd:element name="SharedWithUsers" ma:index="14"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Detalles de uso compartido" ma:internalName="SharedWithDetails" ma:readOnly="true">
      <xsd:simpleType>
        <xsd:restriction base="dms:Note">
          <xsd:maxLength value="255"/>
        </xsd:restriction>
      </xsd:simpleType>
    </xsd:element>
    <xsd:element name="SharingHintHash" ma:index="16" nillable="true" ma:displayName="Hash de la sugerencia para compartir"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1 6 " ? > < D a t a M a s h u p   s q m i d = " c 8 2 6 d 8 d c - 6 f 3 2 - 4 7 8 1 - a 1 c f - 5 3 9 c f d 4 4 1 d 4 9 "   x m l n s = " h t t p : / / s c h e m a s . m i c r o s o f t . c o m / D a t a M a s h u p " > A A A A A B U D A A B Q S w M E F A A C A A g A T m F 3 W v G y c g + l A A A A 9 g A A A B I A H A B D b 2 5 m a W c v U G F j a 2 F n Z S 5 4 b W w g o h g A K K A U A A A A A A A A A A A A A A A A A A A A A A A A A A A A h Y 8 x D o I w G I W v Q r r T l o q J I T 9 l M G 6 S m J A Y 1 6 Z U a I R i a L H c z c E j e Q U x i r o 5 v u 9 9 w 3 v 3 6 w 2 y s W 2 C i + q t 7 k y K I k x R o I z s S m 2 q F A 3 u G K 5 Q x m E n 5 E l U K p h k Y 5 P R l i m q n T s n h H j v s V / g r q 8 I o z Q i h 3 x b y F q 1 A n 1 k / V 8 O t b F O G K k Q h / 1 r D G c 4 i i m O 6 R J T I D O E X J u v w K a 9 z / Y H w n p o 3 N A r r m y 4 K Y D M E c j 7 A 3 8 A U E s D B B Q A A g A I A E 5 h d 1 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O Y X d a K I p H u A 4 A A A A R A A A A E w A c A E Z v c m 1 1 b G F z L 1 N l Y 3 R p b 2 4 x L m 0 g o h g A K K A U A A A A A A A A A A A A A A A A A A A A A A A A A A A A K 0 5 N L s n M z 1 M I h t C G 1 g B Q S w E C L Q A U A A I A C A B O Y X d a 8 b J y D 6 U A A A D 2 A A A A E g A A A A A A A A A A A A A A A A A A A A A A Q 2 9 u Z m l n L 1 B h Y 2 t h Z 2 U u e G 1 s U E s B A i 0 A F A A C A A g A T m F 3 W g / K 6 a u k A A A A 6 Q A A A B M A A A A A A A A A A A A A A A A A 8 Q A A A F t D b 2 5 0 Z W 5 0 X 1 R 5 c G V z X S 5 4 b W x Q S w E C L Q A U A A I A C A B O Y X d a 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q s K B Y 7 I t P 0 K X 7 x f k v u 9 Z S w A A A A A C A A A A A A A Q Z g A A A A E A A C A A A A B Y W 9 I o u k b N Q X i F n X S w L 0 G j j w o h e G T q M K z j i i K Y h Y Q Z P A A A A A A O g A A A A A I A A C A A A A B 3 s k P u w P I N c N H 6 8 A V A P u v C P 4 4 z 6 l N 2 B o U Q k k 0 7 w T R m v F A A A A C z i x o Q x X W w 1 P a H g s F o h 8 8 + R c j 7 + e T R E x A E f 8 P X L 3 s S m d 5 s U E X G f n 3 E r o x U W O 3 w A L 0 p 9 / i C O 5 y w 3 D N 9 k h / k 2 P H Y q w Y J c d k r v K a a t M l / j e e g F 0 A A A A A C l v U 2 m K 6 T K D e B b b 4 7 V 9 J F f w x H x z D m X A I o C X 7 9 j B A V O x T t 7 H t 2 j K n V 0 J J r Y N 8 Z x P y a b W d e k 8 K f C m I k d I O D n 2 x A < / D a t a M a s h u p > 
</file>

<file path=customXml/item4.xml><?xml version="1.0" encoding="utf-8"?>
<p:properties xmlns:p="http://schemas.microsoft.com/office/2006/metadata/properties" xmlns:xsi="http://www.w3.org/2001/XMLSchema-instance" xmlns:pc="http://schemas.microsoft.com/office/infopath/2007/PartnerControls">
  <documentManagement>
    <_activity xmlns="a8d1f332-df87-474b-b124-16584716ea4d" xsi:nil="true"/>
  </documentManagement>
</p:properties>
</file>

<file path=customXml/itemProps1.xml><?xml version="1.0" encoding="utf-8"?>
<ds:datastoreItem xmlns:ds="http://schemas.openxmlformats.org/officeDocument/2006/customXml" ds:itemID="{C7E131D9-9DA1-45D0-9385-ED4F2163023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8d1f332-df87-474b-b124-16584716ea4d"/>
    <ds:schemaRef ds:uri="31ecf6fd-3bcb-42af-965e-f4a46f74199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DF02D52-B8AE-406F-9765-4F305DA4F965}">
  <ds:schemaRefs>
    <ds:schemaRef ds:uri="http://schemas.microsoft.com/sharepoint/v3/contenttype/forms"/>
  </ds:schemaRefs>
</ds:datastoreItem>
</file>

<file path=customXml/itemProps3.xml><?xml version="1.0" encoding="utf-8"?>
<ds:datastoreItem xmlns:ds="http://schemas.openxmlformats.org/officeDocument/2006/customXml" ds:itemID="{A7CC2DD4-10E5-4970-AAFD-C6899AA8BEA7}">
  <ds:schemaRefs>
    <ds:schemaRef ds:uri="http://schemas.microsoft.com/DataMashup"/>
  </ds:schemaRefs>
</ds:datastoreItem>
</file>

<file path=customXml/itemProps4.xml><?xml version="1.0" encoding="utf-8"?>
<ds:datastoreItem xmlns:ds="http://schemas.openxmlformats.org/officeDocument/2006/customXml" ds:itemID="{15DA45F2-2719-4B36-889B-2D7BB49CB1D5}">
  <ds:schemaRefs>
    <ds:schemaRef ds:uri="http://purl.org/dc/dcmitype/"/>
    <ds:schemaRef ds:uri="http://www.w3.org/XML/1998/namespace"/>
    <ds:schemaRef ds:uri="http://schemas.microsoft.com/office/2006/metadata/properties"/>
    <ds:schemaRef ds:uri="http://purl.org/dc/elements/1.1/"/>
    <ds:schemaRef ds:uri="31ecf6fd-3bcb-42af-965e-f4a46f741991"/>
    <ds:schemaRef ds:uri="http://purl.org/dc/terms/"/>
    <ds:schemaRef ds:uri="http://schemas.microsoft.com/office/2006/documentManagement/types"/>
    <ds:schemaRef ds:uri="http://schemas.microsoft.com/office/infopath/2007/PartnerControls"/>
    <ds:schemaRef ds:uri="http://schemas.openxmlformats.org/package/2006/metadata/core-properties"/>
    <ds:schemaRef ds:uri="a8d1f332-df87-474b-b124-16584716ea4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11</vt:i4>
      </vt:variant>
    </vt:vector>
  </HeadingPairs>
  <TitlesOfParts>
    <vt:vector size="11" baseType="lpstr">
      <vt:lpstr>extract_methodology</vt:lpstr>
      <vt:lpstr>data</vt:lpstr>
      <vt:lpstr>Heterogeneity calculation</vt:lpstr>
      <vt:lpstr>Heterogeneity values</vt:lpstr>
      <vt:lpstr>data for classification</vt:lpstr>
      <vt:lpstr>data for consistency</vt:lpstr>
      <vt:lpstr>data standard for consistency</vt:lpstr>
      <vt:lpstr>Country and region</vt:lpstr>
      <vt:lpstr>Country x model</vt:lpstr>
      <vt:lpstr>methodology_mechanisism</vt:lpstr>
      <vt:lpstr>Biorregions for classification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Laura</dc:creator>
  <cp:lastModifiedBy>Jonathan S Castaño Serna</cp:lastModifiedBy>
  <dcterms:created xsi:type="dcterms:W3CDTF">2025-01-13T17:15:05Z</dcterms:created>
  <dcterms:modified xsi:type="dcterms:W3CDTF">2025-09-03T11:52:35Z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0x0101009E929B280443A34B88165ABA8F7D5782</vt:lpwstr>
  </property>
</Properties>
</file>