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in\OneDrive\Desktop\"/>
    </mc:Choice>
  </mc:AlternateContent>
  <bookViews>
    <workbookView xWindow="0" yWindow="0" windowWidth="23040" windowHeight="9072" activeTab="2"/>
  </bookViews>
  <sheets>
    <sheet name="Исх.данные" sheetId="1" r:id="rId1"/>
    <sheet name="Произв. программа" sheetId="3" r:id="rId2"/>
    <sheet name="Выручка" sheetId="4" r:id="rId3"/>
    <sheet name="Инвест.изд" sheetId="5" r:id="rId4"/>
    <sheet name="Себестоимость" sheetId="6" r:id="rId5"/>
    <sheet name="Прибыль" sheetId="7" r:id="rId6"/>
    <sheet name="эффективность" sheetId="8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8" l="1"/>
  <c r="E22" i="8"/>
  <c r="F22" i="8"/>
  <c r="G22" i="8"/>
  <c r="H22" i="8"/>
  <c r="I22" i="8"/>
  <c r="J22" i="8"/>
  <c r="K22" i="8"/>
  <c r="L22" i="8"/>
  <c r="M22" i="8"/>
  <c r="N22" i="8"/>
  <c r="C21" i="8"/>
  <c r="E21" i="8"/>
  <c r="F21" i="8"/>
  <c r="G21" i="8"/>
  <c r="H21" i="8"/>
  <c r="I21" i="8"/>
  <c r="J21" i="8"/>
  <c r="K21" i="8"/>
  <c r="L21" i="8"/>
  <c r="M21" i="8"/>
  <c r="N21" i="8"/>
  <c r="E20" i="8"/>
  <c r="F20" i="8"/>
  <c r="G20" i="8"/>
  <c r="H20" i="8"/>
  <c r="I20" i="8"/>
  <c r="J20" i="8"/>
  <c r="K20" i="8"/>
  <c r="L20" i="8"/>
  <c r="M20" i="8"/>
  <c r="N20" i="8"/>
  <c r="E19" i="8"/>
  <c r="F19" i="8"/>
  <c r="G19" i="8"/>
  <c r="H19" i="8"/>
  <c r="I19" i="8"/>
  <c r="J19" i="8"/>
  <c r="K19" i="8"/>
  <c r="L19" i="8"/>
  <c r="M19" i="8"/>
  <c r="N19" i="8"/>
  <c r="F18" i="8"/>
  <c r="G18" i="8"/>
  <c r="H18" i="8"/>
  <c r="I18" i="8"/>
  <c r="J18" i="8"/>
  <c r="K18" i="8"/>
  <c r="L18" i="8"/>
  <c r="M18" i="8"/>
  <c r="N18" i="8"/>
  <c r="E18" i="8"/>
  <c r="D18" i="8"/>
  <c r="E12" i="8"/>
  <c r="E14" i="8"/>
  <c r="E11" i="8"/>
  <c r="E15" i="8"/>
  <c r="F12" i="8"/>
  <c r="F14" i="8"/>
  <c r="F11" i="8"/>
  <c r="F15" i="8"/>
  <c r="G12" i="8"/>
  <c r="G14" i="8"/>
  <c r="G11" i="8"/>
  <c r="G15" i="8"/>
  <c r="H12" i="8"/>
  <c r="H14" i="8"/>
  <c r="H11" i="8"/>
  <c r="H15" i="8"/>
  <c r="I12" i="8"/>
  <c r="I14" i="8"/>
  <c r="I11" i="8"/>
  <c r="I15" i="8"/>
  <c r="J12" i="8"/>
  <c r="J14" i="8"/>
  <c r="J11" i="8"/>
  <c r="J15" i="8"/>
  <c r="K12" i="8"/>
  <c r="K14" i="8"/>
  <c r="K11" i="8"/>
  <c r="K15" i="8"/>
  <c r="L12" i="8"/>
  <c r="L14" i="8"/>
  <c r="L11" i="8"/>
  <c r="L15" i="8"/>
  <c r="M12" i="8"/>
  <c r="M14" i="8"/>
  <c r="M11" i="8"/>
  <c r="M15" i="8"/>
  <c r="N12" i="8"/>
  <c r="N14" i="8"/>
  <c r="N11" i="8"/>
  <c r="N15" i="8"/>
  <c r="D11" i="8"/>
  <c r="D20" i="8"/>
  <c r="D13" i="7"/>
  <c r="E13" i="7"/>
  <c r="F13" i="7"/>
  <c r="G13" i="7"/>
  <c r="H13" i="7"/>
  <c r="I13" i="7"/>
  <c r="J13" i="7"/>
  <c r="K13" i="7"/>
  <c r="L13" i="7"/>
  <c r="M13" i="7"/>
  <c r="G12" i="7"/>
  <c r="H12" i="7"/>
  <c r="I12" i="7"/>
  <c r="J12" i="7"/>
  <c r="K12" i="7"/>
  <c r="L12" i="7"/>
  <c r="M12" i="7"/>
  <c r="F12" i="7"/>
  <c r="E12" i="7"/>
  <c r="D12" i="7"/>
  <c r="C12" i="7"/>
  <c r="D11" i="7"/>
  <c r="E11" i="7"/>
  <c r="F11" i="7"/>
  <c r="G11" i="7"/>
  <c r="H11" i="7"/>
  <c r="I11" i="7"/>
  <c r="J11" i="7"/>
  <c r="K11" i="7"/>
  <c r="L11" i="7"/>
  <c r="M11" i="7"/>
  <c r="C11" i="7"/>
  <c r="F7" i="7"/>
  <c r="D10" i="7"/>
  <c r="E10" i="7"/>
  <c r="F10" i="7"/>
  <c r="G10" i="7"/>
  <c r="H10" i="7"/>
  <c r="I10" i="7"/>
  <c r="J10" i="7"/>
  <c r="K10" i="7"/>
  <c r="L10" i="7"/>
  <c r="M10" i="7"/>
  <c r="D7" i="7"/>
  <c r="E7" i="7"/>
  <c r="G7" i="7"/>
  <c r="H7" i="7"/>
  <c r="I7" i="7"/>
  <c r="J7" i="7"/>
  <c r="K7" i="7"/>
  <c r="L7" i="7"/>
  <c r="M7" i="7"/>
  <c r="F6" i="7"/>
  <c r="G6" i="7"/>
  <c r="H6" i="7"/>
  <c r="I6" i="7"/>
  <c r="J6" i="7"/>
  <c r="K6" i="7"/>
  <c r="L6" i="7"/>
  <c r="M6" i="7"/>
  <c r="E6" i="7"/>
  <c r="D6" i="7"/>
  <c r="C6" i="7"/>
  <c r="G5" i="7"/>
  <c r="H5" i="7"/>
  <c r="I5" i="7"/>
  <c r="J5" i="7"/>
  <c r="K5" i="7"/>
  <c r="L5" i="7"/>
  <c r="M5" i="7"/>
  <c r="F5" i="7"/>
  <c r="F4" i="7"/>
  <c r="G4" i="7"/>
  <c r="H4" i="7"/>
  <c r="I4" i="7"/>
  <c r="J4" i="7"/>
  <c r="K4" i="7"/>
  <c r="L4" i="7"/>
  <c r="M4" i="7"/>
  <c r="E5" i="7"/>
  <c r="E4" i="7"/>
  <c r="D4" i="7"/>
  <c r="C4" i="7"/>
  <c r="B4" i="7"/>
  <c r="F28" i="6"/>
  <c r="G28" i="6"/>
  <c r="H28" i="6"/>
  <c r="I28" i="6"/>
  <c r="J28" i="6"/>
  <c r="K28" i="6"/>
  <c r="L28" i="6"/>
  <c r="M28" i="6"/>
  <c r="E28" i="6"/>
  <c r="D28" i="6"/>
  <c r="C28" i="6"/>
  <c r="M8" i="4"/>
  <c r="N8" i="4"/>
  <c r="J7" i="4"/>
  <c r="K7" i="4"/>
  <c r="L7" i="4"/>
  <c r="M7" i="4"/>
  <c r="N7" i="4"/>
  <c r="I7" i="4"/>
  <c r="H7" i="4"/>
  <c r="G7" i="4"/>
  <c r="F7" i="4"/>
  <c r="C16" i="4"/>
  <c r="C15" i="4"/>
  <c r="D14" i="4"/>
  <c r="D13" i="4"/>
  <c r="G6" i="4"/>
  <c r="B10" i="4"/>
  <c r="H6" i="4"/>
  <c r="I6" i="4"/>
  <c r="J6" i="4"/>
  <c r="K6" i="4"/>
  <c r="L6" i="4"/>
  <c r="M6" i="4"/>
  <c r="N6" i="4"/>
  <c r="C7" i="7"/>
  <c r="C10" i="7"/>
  <c r="C13" i="7"/>
  <c r="E6" i="4"/>
  <c r="F6" i="4"/>
  <c r="E7" i="4"/>
  <c r="E8" i="4"/>
  <c r="F8" i="4"/>
  <c r="G8" i="4"/>
  <c r="H8" i="4"/>
  <c r="I8" i="4"/>
  <c r="J8" i="4"/>
  <c r="K8" i="4"/>
  <c r="L8" i="4"/>
  <c r="D8" i="4"/>
  <c r="B13" i="7"/>
  <c r="D12" i="8"/>
  <c r="D14" i="8"/>
  <c r="D19" i="8"/>
  <c r="D21" i="8"/>
  <c r="C11" i="8"/>
  <c r="C20" i="8"/>
  <c r="C14" i="8"/>
  <c r="C19" i="8"/>
  <c r="C15" i="8"/>
  <c r="C22" i="8"/>
  <c r="D15" i="8"/>
  <c r="D22" i="8"/>
  <c r="B28" i="6"/>
  <c r="B9" i="5"/>
  <c r="B10" i="5"/>
</calcChain>
</file>

<file path=xl/sharedStrings.xml><?xml version="1.0" encoding="utf-8"?>
<sst xmlns="http://schemas.openxmlformats.org/spreadsheetml/2006/main" count="129" uniqueCount="113">
  <si>
    <t>дисконт срок окупаемости плюс год</t>
  </si>
  <si>
    <t>Горизонт расчета (лет)</t>
  </si>
  <si>
    <t>Ставка дисконтирования (%)</t>
  </si>
  <si>
    <t>Дата начала реализации проекта</t>
  </si>
  <si>
    <t xml:space="preserve">Валюта расчета - денежная расчетная единица проекта </t>
  </si>
  <si>
    <t xml:space="preserve">Курс белорусского рубля (BYN)  за 1 доллар США, принятый на дату проведения расчетов </t>
  </si>
  <si>
    <t>Курс белорусского рубля (BYN)  за 1 евро, принятый на дату проведения расчетов</t>
  </si>
  <si>
    <t>Дата составления раздела эффективность инвестиций</t>
  </si>
  <si>
    <t>2024-2035 г.г. (включительно)</t>
  </si>
  <si>
    <t>Таблица 1.1 - Производственная программа в натуральном выражении (до модернизации)</t>
  </si>
  <si>
    <t>Наименование продукции</t>
  </si>
  <si>
    <t>полуфабрикаты из мраморной говядины</t>
  </si>
  <si>
    <t>Ед. изм.</t>
  </si>
  <si>
    <t>кг</t>
  </si>
  <si>
    <t>Годы реализации</t>
  </si>
  <si>
    <t>Инвестиционный этап</t>
  </si>
  <si>
    <t>Этап эксплуатации</t>
  </si>
  <si>
    <t>Выручка</t>
  </si>
  <si>
    <t>бел.руб.</t>
  </si>
  <si>
    <t>в том числе: ндс 10%</t>
  </si>
  <si>
    <t>единый налог для производителей</t>
  </si>
  <si>
    <t>500 голов</t>
  </si>
  <si>
    <t>1000 голов</t>
  </si>
  <si>
    <t>250 голов</t>
  </si>
  <si>
    <t>Статья затрат</t>
  </si>
  <si>
    <t>1 Капитальные вложения (без НДС), всего</t>
  </si>
  <si>
    <t>в том числе</t>
  </si>
  <si>
    <t>1.1. СМР, оборудование</t>
  </si>
  <si>
    <t>1.2 маточное поголовье</t>
  </si>
  <si>
    <t>1.3 эмбрионы</t>
  </si>
  <si>
    <t>1.4 техника</t>
  </si>
  <si>
    <t>Таблица 3 - Сводная ведомость инвестиционных издержек, бел. Руб.</t>
  </si>
  <si>
    <t>2  НДС, уплачиваемый при осуществлении капитальных затрат</t>
  </si>
  <si>
    <t>Итого общие инвестиционные затраты с НДС</t>
  </si>
  <si>
    <t>Таблица- Структура себестоимости (калькуляционные статьи затрат)</t>
  </si>
  <si>
    <t>Наименование статьи затрат</t>
  </si>
  <si>
    <t>1. Материальные ресурсы</t>
  </si>
  <si>
    <t>2. Оплата труда</t>
  </si>
  <si>
    <t>3. Отчисления на социальные нужны</t>
  </si>
  <si>
    <t>4. Содержание основных средств</t>
  </si>
  <si>
    <t>5. Работы и услуги вспомогательных (сторонних) организаций</t>
  </si>
  <si>
    <t>6. Расходы по страхованию имущества</t>
  </si>
  <si>
    <t>7. Прочие затраты</t>
  </si>
  <si>
    <t>8. Потери от брака, падежа животных</t>
  </si>
  <si>
    <t>9. Общепроизводственные затраты</t>
  </si>
  <si>
    <t>10.Общехозяйственные затраты</t>
  </si>
  <si>
    <t>11. Расходы денежных средств</t>
  </si>
  <si>
    <t>ИТОГО</t>
  </si>
  <si>
    <t>НДС</t>
  </si>
  <si>
    <t>Себестоимость реализованной продукции</t>
  </si>
  <si>
    <t>ВАЛОВАЯ ПРИБЫЛЬ</t>
  </si>
  <si>
    <t>управленческие расходы</t>
  </si>
  <si>
    <t>расходы на реализацию</t>
  </si>
  <si>
    <t>ПРИБЫЛЬ ОТ РЕАЛИЗАЦИИ</t>
  </si>
  <si>
    <t>ПРИБЫЛЬ ДО НАЛОООБЛОЖЕНИЯ</t>
  </si>
  <si>
    <t>единый налог</t>
  </si>
  <si>
    <t>ЧИСТАЯ ПРИБЫЛЬ</t>
  </si>
  <si>
    <t>1.</t>
  </si>
  <si>
    <t>Отток денежных средств</t>
  </si>
  <si>
    <t>1.1.</t>
  </si>
  <si>
    <t>Инвестиционные затраты по проекту (без НДС)</t>
  </si>
  <si>
    <t>1.2.</t>
  </si>
  <si>
    <t>Плата за кредиты(займы), связанные с осуществлением капитальных затрат по проекту</t>
  </si>
  <si>
    <t>1.3.</t>
  </si>
  <si>
    <t>Полный отток</t>
  </si>
  <si>
    <t>2.</t>
  </si>
  <si>
    <t>Приток денежных средств</t>
  </si>
  <si>
    <t>2.1.</t>
  </si>
  <si>
    <t>Чистый доход по проекту</t>
  </si>
  <si>
    <t>2.3.</t>
  </si>
  <si>
    <t>Полный приток</t>
  </si>
  <si>
    <t>3.</t>
  </si>
  <si>
    <t>Сальдо потока (чистый поток денежных средств)</t>
  </si>
  <si>
    <t>4.</t>
  </si>
  <si>
    <t>То же нарастающим итогом</t>
  </si>
  <si>
    <t>5.</t>
  </si>
  <si>
    <t>Приведение будущей стоимости денег к их текущей стоимости</t>
  </si>
  <si>
    <t>6.</t>
  </si>
  <si>
    <t>Коэффициент дисконтирования</t>
  </si>
  <si>
    <t>7.</t>
  </si>
  <si>
    <t>Дисконтированный приток</t>
  </si>
  <si>
    <t>8.</t>
  </si>
  <si>
    <t>Дисконтированный отток</t>
  </si>
  <si>
    <t>9.</t>
  </si>
  <si>
    <t>Дисконтированный чистый поток денежных средств</t>
  </si>
  <si>
    <t>10.</t>
  </si>
  <si>
    <t>То же нарастающим итогом - чистый дисконтированный доход</t>
  </si>
  <si>
    <t>Таблица- Выручка. пф из мраморной говядины</t>
  </si>
  <si>
    <t>Таблица-Расчет чистой прибыли</t>
  </si>
  <si>
    <t>Таблица- Расчет эффективности проекта</t>
  </si>
  <si>
    <t>май 2024 г.</t>
  </si>
  <si>
    <t>BYN</t>
  </si>
  <si>
    <t>накопленный НДС</t>
  </si>
  <si>
    <t>Год</t>
  </si>
  <si>
    <t>Остаток накопленного НДС</t>
  </si>
  <si>
    <t>2028-2035</t>
  </si>
  <si>
    <t xml:space="preserve">    в т.ч.</t>
  </si>
  <si>
    <t xml:space="preserve">    средства защиты животных</t>
  </si>
  <si>
    <t xml:space="preserve">    корма собственного производства</t>
  </si>
  <si>
    <t xml:space="preserve">    нефтепродукты</t>
  </si>
  <si>
    <t xml:space="preserve">    топливо и энергия на технические цели</t>
  </si>
  <si>
    <t xml:space="preserve">    в т.ч. ФСЗН</t>
  </si>
  <si>
    <t xml:space="preserve">    в т.ч. Амортизация</t>
  </si>
  <si>
    <t xml:space="preserve">    ремонт и тех. Обслуживание основных средств</t>
  </si>
  <si>
    <t xml:space="preserve">    в т.ч. Налоги экологический</t>
  </si>
  <si>
    <t xml:space="preserve">    в т.ч. Основная</t>
  </si>
  <si>
    <t xml:space="preserve">    дополнительная</t>
  </si>
  <si>
    <t xml:space="preserve">    другие выплаты</t>
  </si>
  <si>
    <t xml:space="preserve">    Соц.страх.</t>
  </si>
  <si>
    <t>Таблица - Исходные данные по проекту</t>
  </si>
  <si>
    <t>Наименование</t>
  </si>
  <si>
    <t>Значение</t>
  </si>
  <si>
    <t>База налогооблажения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</si>
</sst>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ISOCPEUR"/>
      <family val="2"/>
      <charset val="204"/>
    </font>
    <font>
      <b/>
      <sz val="12"/>
      <name val="ISOCPEUR"/>
      <family val="2"/>
      <charset val="204"/>
    </font>
    <font>
      <sz val="12"/>
      <name val="ISOCPEUR"/>
      <family val="2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ISOCPEUR"/>
      <family val="2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ISOCPEUR"/>
      <charset val="204"/>
    </font>
    <font>
      <sz val="1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D4DE"/>
        <bgColor indexed="64"/>
      </patternFill>
    </fill>
    <fill>
      <patternFill patternType="solid">
        <fgColor rgb="FFABB7C9"/>
        <bgColor indexed="64"/>
      </patternFill>
    </fill>
    <fill>
      <patternFill patternType="solid">
        <fgColor rgb="FFFF8F7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ck">
        <color indexed="64"/>
      </left>
      <right/>
      <top style="thin">
        <color auto="1"/>
      </top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ck">
        <color indexed="64"/>
      </left>
      <right style="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7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5" xfId="0" applyFont="1" applyBorder="1" applyAlignment="1"/>
    <xf numFmtId="3" fontId="0" fillId="3" borderId="1" xfId="0" applyNumberFormat="1" applyFill="1" applyBorder="1"/>
    <xf numFmtId="0" fontId="6" fillId="0" borderId="0" xfId="0" applyFont="1" applyFill="1" applyAlignment="1"/>
    <xf numFmtId="0" fontId="11" fillId="0" borderId="0" xfId="0" applyFont="1"/>
    <xf numFmtId="0" fontId="0" fillId="0" borderId="0" xfId="0" applyFill="1"/>
    <xf numFmtId="0" fontId="10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/>
    <xf numFmtId="0" fontId="0" fillId="0" borderId="1" xfId="0" applyFont="1" applyBorder="1"/>
    <xf numFmtId="3" fontId="0" fillId="0" borderId="13" xfId="0" applyNumberFormat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right" vertical="center"/>
    </xf>
    <xf numFmtId="0" fontId="6" fillId="0" borderId="24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wrapText="1"/>
    </xf>
    <xf numFmtId="3" fontId="0" fillId="7" borderId="1" xfId="0" applyNumberFormat="1" applyFill="1" applyBorder="1"/>
    <xf numFmtId="0" fontId="6" fillId="0" borderId="31" xfId="0" applyFont="1" applyBorder="1" applyAlignment="1"/>
    <xf numFmtId="0" fontId="6" fillId="0" borderId="10" xfId="0" applyFont="1" applyBorder="1" applyAlignment="1">
      <alignment wrapText="1"/>
    </xf>
    <xf numFmtId="0" fontId="6" fillId="0" borderId="0" xfId="0" applyFont="1" applyBorder="1" applyAlignment="1"/>
    <xf numFmtId="0" fontId="6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/>
    </xf>
    <xf numFmtId="0" fontId="6" fillId="7" borderId="23" xfId="0" applyFont="1" applyFill="1" applyBorder="1" applyAlignment="1">
      <alignment wrapText="1"/>
    </xf>
    <xf numFmtId="0" fontId="8" fillId="7" borderId="9" xfId="0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4" fontId="0" fillId="0" borderId="9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9" xfId="0" applyNumberFormat="1" applyFont="1" applyBorder="1" applyAlignment="1">
      <alignment horizontal="center"/>
    </xf>
    <xf numFmtId="0" fontId="0" fillId="0" borderId="1" xfId="0" applyFont="1" applyBorder="1" applyAlignment="1"/>
    <xf numFmtId="0" fontId="0" fillId="0" borderId="9" xfId="0" applyFont="1" applyBorder="1" applyAlignment="1"/>
    <xf numFmtId="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/>
    <xf numFmtId="0" fontId="0" fillId="11" borderId="0" xfId="0" applyFont="1" applyFill="1" applyBorder="1" applyAlignment="1"/>
    <xf numFmtId="0" fontId="0" fillId="0" borderId="0" xfId="0" applyFont="1" applyBorder="1" applyAlignment="1"/>
    <xf numFmtId="4" fontId="0" fillId="0" borderId="22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11" borderId="22" xfId="0" applyFont="1" applyFill="1" applyBorder="1" applyAlignment="1">
      <alignment horizontal="center"/>
    </xf>
    <xf numFmtId="3" fontId="0" fillId="0" borderId="22" xfId="0" applyNumberFormat="1" applyFont="1" applyFill="1" applyBorder="1" applyAlignment="1">
      <alignment horizontal="center"/>
    </xf>
    <xf numFmtId="4" fontId="0" fillId="0" borderId="22" xfId="0" applyNumberFormat="1" applyFont="1" applyFill="1" applyBorder="1" applyAlignment="1">
      <alignment horizontal="center"/>
    </xf>
    <xf numFmtId="3" fontId="0" fillId="0" borderId="22" xfId="0" applyNumberFormat="1" applyFont="1" applyBorder="1" applyAlignment="1">
      <alignment horizontal="center"/>
    </xf>
    <xf numFmtId="3" fontId="0" fillId="0" borderId="22" xfId="0" applyNumberFormat="1" applyFont="1" applyBorder="1" applyAlignment="1"/>
    <xf numFmtId="0" fontId="0" fillId="11" borderId="22" xfId="0" applyFont="1" applyFill="1" applyBorder="1" applyAlignment="1"/>
    <xf numFmtId="0" fontId="0" fillId="0" borderId="22" xfId="0" applyFont="1" applyBorder="1" applyAlignment="1"/>
    <xf numFmtId="0" fontId="9" fillId="0" borderId="8" xfId="0" applyFont="1" applyBorder="1" applyAlignment="1"/>
    <xf numFmtId="0" fontId="6" fillId="0" borderId="39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9" fillId="0" borderId="39" xfId="0" applyFont="1" applyBorder="1" applyAlignment="1"/>
    <xf numFmtId="0" fontId="6" fillId="0" borderId="39" xfId="0" applyFont="1" applyBorder="1" applyAlignment="1"/>
    <xf numFmtId="0" fontId="6" fillId="11" borderId="39" xfId="0" applyFont="1" applyFill="1" applyBorder="1" applyAlignment="1"/>
    <xf numFmtId="0" fontId="6" fillId="0" borderId="39" xfId="0" applyFont="1" applyFill="1" applyBorder="1" applyAlignment="1"/>
    <xf numFmtId="0" fontId="6" fillId="0" borderId="39" xfId="0" applyFont="1" applyBorder="1" applyAlignment="1">
      <alignment wrapText="1"/>
    </xf>
    <xf numFmtId="0" fontId="9" fillId="0" borderId="39" xfId="0" applyFont="1" applyBorder="1" applyAlignment="1">
      <alignment wrapText="1"/>
    </xf>
    <xf numFmtId="0" fontId="9" fillId="11" borderId="39" xfId="0" applyFont="1" applyFill="1" applyBorder="1" applyAlignment="1"/>
    <xf numFmtId="0" fontId="9" fillId="4" borderId="40" xfId="0" applyFont="1" applyFill="1" applyBorder="1" applyAlignment="1"/>
    <xf numFmtId="0" fontId="0" fillId="4" borderId="14" xfId="0" applyFont="1" applyFill="1" applyBorder="1" applyAlignment="1"/>
    <xf numFmtId="0" fontId="0" fillId="4" borderId="36" xfId="0" applyFont="1" applyFill="1" applyBorder="1" applyAlignment="1"/>
    <xf numFmtId="0" fontId="6" fillId="0" borderId="32" xfId="0" applyFont="1" applyBorder="1" applyAlignment="1"/>
    <xf numFmtId="0" fontId="7" fillId="7" borderId="7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4" fontId="0" fillId="0" borderId="42" xfId="0" applyNumberFormat="1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11" borderId="30" xfId="0" applyFont="1" applyFill="1" applyBorder="1" applyAlignment="1">
      <alignment horizontal="center"/>
    </xf>
    <xf numFmtId="3" fontId="0" fillId="0" borderId="30" xfId="0" applyNumberFormat="1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4" fontId="0" fillId="0" borderId="30" xfId="0" applyNumberFormat="1" applyFont="1" applyFill="1" applyBorder="1" applyAlignment="1">
      <alignment horizontal="center"/>
    </xf>
    <xf numFmtId="3" fontId="0" fillId="0" borderId="30" xfId="0" applyNumberFormat="1" applyFont="1" applyBorder="1" applyAlignment="1">
      <alignment horizontal="center" vertical="center"/>
    </xf>
    <xf numFmtId="3" fontId="0" fillId="0" borderId="30" xfId="0" applyNumberFormat="1" applyFont="1" applyBorder="1" applyAlignment="1">
      <alignment horizontal="center"/>
    </xf>
    <xf numFmtId="3" fontId="0" fillId="0" borderId="30" xfId="0" applyNumberFormat="1" applyFont="1" applyBorder="1" applyAlignment="1"/>
    <xf numFmtId="0" fontId="0" fillId="11" borderId="30" xfId="0" applyFont="1" applyFill="1" applyBorder="1" applyAlignment="1"/>
    <xf numFmtId="0" fontId="0" fillId="0" borderId="30" xfId="0" applyFont="1" applyBorder="1" applyAlignment="1"/>
    <xf numFmtId="0" fontId="0" fillId="4" borderId="43" xfId="0" applyFont="1" applyFill="1" applyBorder="1" applyAlignment="1"/>
    <xf numFmtId="0" fontId="6" fillId="0" borderId="0" xfId="0" applyFont="1" applyBorder="1"/>
    <xf numFmtId="0" fontId="6" fillId="0" borderId="31" xfId="0" applyFont="1" applyBorder="1" applyAlignment="1">
      <alignment wrapText="1"/>
    </xf>
    <xf numFmtId="0" fontId="9" fillId="7" borderId="23" xfId="0" applyFont="1" applyFill="1" applyBorder="1" applyAlignment="1">
      <alignment wrapText="1"/>
    </xf>
    <xf numFmtId="0" fontId="9" fillId="7" borderId="24" xfId="0" applyFont="1" applyFill="1" applyBorder="1" applyAlignment="1">
      <alignment wrapText="1"/>
    </xf>
    <xf numFmtId="0" fontId="6" fillId="0" borderId="31" xfId="0" applyFont="1" applyBorder="1"/>
    <xf numFmtId="0" fontId="6" fillId="0" borderId="10" xfId="0" applyFont="1" applyBorder="1"/>
    <xf numFmtId="0" fontId="6" fillId="0" borderId="32" xfId="0" applyFont="1" applyBorder="1"/>
    <xf numFmtId="0" fontId="8" fillId="7" borderId="23" xfId="2" applyFont="1" applyFill="1" applyBorder="1" applyAlignment="1">
      <alignment vertical="center"/>
    </xf>
    <xf numFmtId="0" fontId="8" fillId="7" borderId="2" xfId="2" applyFont="1" applyFill="1" applyBorder="1" applyAlignment="1">
      <alignment vertical="center" wrapText="1"/>
    </xf>
    <xf numFmtId="0" fontId="7" fillId="7" borderId="23" xfId="2" applyFont="1" applyFill="1" applyBorder="1" applyAlignment="1">
      <alignment vertical="center" wrapText="1"/>
    </xf>
    <xf numFmtId="0" fontId="7" fillId="7" borderId="2" xfId="2" applyFont="1" applyFill="1" applyBorder="1" applyAlignment="1">
      <alignment vertical="center" wrapText="1"/>
    </xf>
    <xf numFmtId="0" fontId="7" fillId="7" borderId="23" xfId="2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/>
    </xf>
    <xf numFmtId="0" fontId="6" fillId="0" borderId="0" xfId="0" applyFont="1" applyFill="1"/>
    <xf numFmtId="0" fontId="8" fillId="6" borderId="23" xfId="2" applyFont="1" applyFill="1" applyBorder="1" applyAlignment="1">
      <alignment vertical="center"/>
    </xf>
    <xf numFmtId="0" fontId="8" fillId="6" borderId="2" xfId="2" applyFont="1" applyFill="1" applyBorder="1" applyAlignment="1">
      <alignment vertical="center" wrapText="1"/>
    </xf>
    <xf numFmtId="0" fontId="8" fillId="6" borderId="24" xfId="2" applyFont="1" applyFill="1" applyBorder="1" applyAlignment="1">
      <alignment vertical="center"/>
    </xf>
    <xf numFmtId="0" fontId="8" fillId="6" borderId="13" xfId="2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17" fillId="0" borderId="0" xfId="0" applyFont="1" applyAlignment="1"/>
    <xf numFmtId="3" fontId="0" fillId="0" borderId="1" xfId="0" applyNumberFormat="1" applyFont="1" applyBorder="1"/>
    <xf numFmtId="3" fontId="0" fillId="0" borderId="25" xfId="0" applyNumberFormat="1" applyFont="1" applyBorder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3" fontId="0" fillId="0" borderId="9" xfId="0" applyNumberFormat="1" applyFont="1" applyBorder="1" applyAlignment="1">
      <alignment horizontal="center" vertical="center"/>
    </xf>
    <xf numFmtId="4" fontId="0" fillId="0" borderId="25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0" fontId="0" fillId="0" borderId="25" xfId="0" applyFont="1" applyBorder="1" applyAlignment="1"/>
    <xf numFmtId="0" fontId="0" fillId="0" borderId="7" xfId="0" applyFont="1" applyBorder="1" applyAlignment="1"/>
    <xf numFmtId="4" fontId="0" fillId="0" borderId="25" xfId="0" applyNumberFormat="1" applyFont="1" applyBorder="1"/>
    <xf numFmtId="4" fontId="0" fillId="0" borderId="7" xfId="0" applyNumberFormat="1" applyFont="1" applyBorder="1"/>
    <xf numFmtId="4" fontId="0" fillId="0" borderId="1" xfId="0" applyNumberFormat="1" applyFont="1" applyBorder="1"/>
    <xf numFmtId="4" fontId="0" fillId="0" borderId="9" xfId="0" applyNumberFormat="1" applyFont="1" applyBorder="1"/>
    <xf numFmtId="0" fontId="0" fillId="0" borderId="25" xfId="0" applyFont="1" applyBorder="1"/>
    <xf numFmtId="0" fontId="0" fillId="0" borderId="7" xfId="0" applyFont="1" applyBorder="1"/>
    <xf numFmtId="0" fontId="0" fillId="0" borderId="9" xfId="0" applyFont="1" applyBorder="1"/>
    <xf numFmtId="4" fontId="0" fillId="0" borderId="1" xfId="0" applyNumberFormat="1" applyFont="1" applyBorder="1" applyAlignment="1">
      <alignment horizontal="center" vertical="center" wrapText="1"/>
    </xf>
    <xf numFmtId="4" fontId="0" fillId="0" borderId="7" xfId="0" applyNumberFormat="1" applyFont="1" applyBorder="1" applyAlignment="1">
      <alignment horizontal="center" vertical="center"/>
    </xf>
    <xf numFmtId="4" fontId="0" fillId="0" borderId="15" xfId="0" applyNumberFormat="1" applyFont="1" applyBorder="1"/>
    <xf numFmtId="4" fontId="0" fillId="0" borderId="21" xfId="0" applyNumberFormat="1" applyFont="1" applyBorder="1"/>
    <xf numFmtId="4" fontId="0" fillId="0" borderId="44" xfId="0" applyNumberFormat="1" applyFont="1" applyBorder="1"/>
    <xf numFmtId="4" fontId="0" fillId="0" borderId="16" xfId="0" applyNumberFormat="1" applyFont="1" applyBorder="1"/>
    <xf numFmtId="0" fontId="19" fillId="7" borderId="1" xfId="0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3" fontId="0" fillId="0" borderId="20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4" fontId="0" fillId="0" borderId="13" xfId="0" applyNumberFormat="1" applyFont="1" applyBorder="1" applyAlignment="1">
      <alignment horizontal="center" vertical="center" wrapText="1"/>
    </xf>
    <xf numFmtId="4" fontId="0" fillId="0" borderId="35" xfId="0" applyNumberFormat="1" applyFont="1" applyBorder="1" applyAlignment="1">
      <alignment horizontal="center" vertical="center" wrapText="1"/>
    </xf>
    <xf numFmtId="4" fontId="0" fillId="0" borderId="15" xfId="0" applyNumberFormat="1" applyFont="1" applyBorder="1" applyAlignment="1">
      <alignment horizontal="center" vertical="center" wrapText="1"/>
    </xf>
    <xf numFmtId="4" fontId="0" fillId="0" borderId="16" xfId="0" applyNumberFormat="1" applyFont="1" applyBorder="1" applyAlignment="1">
      <alignment horizontal="center" vertical="center" wrapText="1"/>
    </xf>
    <xf numFmtId="0" fontId="6" fillId="7" borderId="23" xfId="0" applyFont="1" applyFill="1" applyBorder="1"/>
    <xf numFmtId="0" fontId="6" fillId="7" borderId="2" xfId="0" applyFont="1" applyFill="1" applyBorder="1"/>
    <xf numFmtId="0" fontId="6" fillId="5" borderId="24" xfId="0" applyFont="1" applyFill="1" applyBorder="1" applyAlignment="1">
      <alignment wrapText="1"/>
    </xf>
    <xf numFmtId="0" fontId="6" fillId="0" borderId="13" xfId="0" applyFont="1" applyBorder="1"/>
    <xf numFmtId="0" fontId="7" fillId="7" borderId="2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3" fontId="0" fillId="0" borderId="21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21" fillId="0" borderId="1" xfId="0" applyFont="1" applyBorder="1"/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wrapText="1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wrapText="1"/>
    </xf>
    <xf numFmtId="0" fontId="14" fillId="0" borderId="6" xfId="0" applyFont="1" applyBorder="1" applyAlignment="1">
      <alignment wrapText="1"/>
    </xf>
    <xf numFmtId="14" fontId="14" fillId="0" borderId="6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3" fontId="0" fillId="0" borderId="25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3" fontId="0" fillId="6" borderId="1" xfId="0" applyNumberFormat="1" applyFont="1" applyFill="1" applyBorder="1" applyAlignment="1">
      <alignment horizontal="center"/>
    </xf>
    <xf numFmtId="3" fontId="0" fillId="6" borderId="25" xfId="0" applyNumberFormat="1" applyFont="1" applyFill="1" applyBorder="1" applyAlignment="1">
      <alignment horizontal="center"/>
    </xf>
    <xf numFmtId="3" fontId="0" fillId="6" borderId="7" xfId="0" applyNumberFormat="1" applyFont="1" applyFill="1" applyBorder="1" applyAlignment="1">
      <alignment horizontal="center"/>
    </xf>
    <xf numFmtId="3" fontId="0" fillId="6" borderId="9" xfId="0" applyNumberFormat="1" applyFont="1" applyFill="1" applyBorder="1" applyAlignment="1">
      <alignment horizontal="center"/>
    </xf>
    <xf numFmtId="4" fontId="0" fillId="0" borderId="25" xfId="0" applyNumberFormat="1" applyFont="1" applyBorder="1" applyAlignment="1">
      <alignment horizontal="center"/>
    </xf>
    <xf numFmtId="4" fontId="0" fillId="0" borderId="7" xfId="0" applyNumberFormat="1" applyFont="1" applyBorder="1" applyAlignment="1">
      <alignment horizontal="center"/>
    </xf>
    <xf numFmtId="4" fontId="0" fillId="6" borderId="1" xfId="0" applyNumberFormat="1" applyFont="1" applyFill="1" applyBorder="1" applyAlignment="1">
      <alignment horizontal="center"/>
    </xf>
    <xf numFmtId="4" fontId="0" fillId="6" borderId="25" xfId="0" applyNumberFormat="1" applyFont="1" applyFill="1" applyBorder="1" applyAlignment="1">
      <alignment horizontal="center"/>
    </xf>
    <xf numFmtId="4" fontId="0" fillId="6" borderId="7" xfId="0" applyNumberFormat="1" applyFont="1" applyFill="1" applyBorder="1" applyAlignment="1">
      <alignment horizontal="center"/>
    </xf>
    <xf numFmtId="4" fontId="0" fillId="6" borderId="9" xfId="0" applyNumberFormat="1" applyFont="1" applyFill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6" borderId="44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 wrapText="1"/>
    </xf>
    <xf numFmtId="0" fontId="6" fillId="8" borderId="3" xfId="0" applyFont="1" applyFill="1" applyBorder="1" applyAlignment="1">
      <alignment horizontal="center" wrapText="1"/>
    </xf>
    <xf numFmtId="0" fontId="6" fillId="9" borderId="19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20" fillId="10" borderId="33" xfId="0" applyFont="1" applyFill="1" applyBorder="1" applyAlignment="1">
      <alignment horizontal="center"/>
    </xf>
    <xf numFmtId="0" fontId="20" fillId="10" borderId="11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6" fillId="10" borderId="33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0" fillId="0" borderId="0" xfId="0" applyFont="1" applyAlignment="1"/>
    <xf numFmtId="0" fontId="6" fillId="8" borderId="3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/>
    </xf>
    <xf numFmtId="0" fontId="12" fillId="8" borderId="45" xfId="0" applyFont="1" applyFill="1" applyBorder="1" applyAlignment="1">
      <alignment horizontal="center"/>
    </xf>
    <xf numFmtId="0" fontId="12" fillId="9" borderId="26" xfId="0" applyFont="1" applyFill="1" applyBorder="1" applyAlignment="1">
      <alignment horizontal="center"/>
    </xf>
    <xf numFmtId="0" fontId="12" fillId="9" borderId="37" xfId="0" applyFont="1" applyFill="1" applyBorder="1" applyAlignment="1">
      <alignment horizontal="center"/>
    </xf>
    <xf numFmtId="0" fontId="12" fillId="9" borderId="38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6" fillId="8" borderId="37" xfId="0" applyFont="1" applyFill="1" applyBorder="1" applyAlignment="1">
      <alignment horizontal="center" vertical="center" wrapText="1"/>
    </xf>
    <xf numFmtId="0" fontId="6" fillId="8" borderId="45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0" fontId="6" fillId="9" borderId="38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colors>
    <mruColors>
      <color rgb="FFCCD4DE"/>
      <color rgb="FFFF8F75"/>
      <color rgb="FFFF6D4B"/>
      <color rgb="FFABB7C9"/>
      <color rgb="FF9BAABF"/>
      <color rgb="FF8C9EB6"/>
      <color rgb="FFDBECD0"/>
      <color rgb="FFC0DEAC"/>
      <color rgb="FF9AC87A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zoomScale="96" zoomScaleNormal="96" workbookViewId="0">
      <selection activeCell="B19" sqref="B19"/>
    </sheetView>
  </sheetViews>
  <sheetFormatPr defaultColWidth="9.109375" defaultRowHeight="15"/>
  <cols>
    <col min="1" max="1" width="24.33203125" style="1" customWidth="1"/>
    <col min="2" max="2" width="71.6640625" style="1" customWidth="1"/>
    <col min="3" max="3" width="20.33203125" style="7" customWidth="1"/>
    <col min="4" max="7" width="10.33203125" style="1" customWidth="1"/>
    <col min="8" max="9" width="9.109375" style="1"/>
    <col min="10" max="10" width="9.109375" style="9"/>
    <col min="11" max="16384" width="9.109375" style="1"/>
  </cols>
  <sheetData>
    <row r="3" spans="1:12" ht="15.6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15.6">
      <c r="B4" s="28" t="s">
        <v>109</v>
      </c>
      <c r="C4" s="2"/>
      <c r="D4" s="3"/>
      <c r="E4" s="3"/>
      <c r="F4" s="3"/>
      <c r="G4" s="3"/>
      <c r="H4" s="3"/>
      <c r="I4" s="3"/>
      <c r="J4" s="8"/>
      <c r="K4" s="3"/>
      <c r="L4" s="3"/>
    </row>
    <row r="5" spans="1:12">
      <c r="B5" s="201" t="s">
        <v>110</v>
      </c>
      <c r="C5" s="4" t="s">
        <v>111</v>
      </c>
      <c r="J5" s="1"/>
    </row>
    <row r="6" spans="1:12" s="5" customFormat="1" ht="27.6">
      <c r="A6" s="210" t="s">
        <v>0</v>
      </c>
      <c r="B6" s="202" t="s">
        <v>1</v>
      </c>
      <c r="C6" s="203" t="s">
        <v>8</v>
      </c>
    </row>
    <row r="7" spans="1:12" s="6" customFormat="1">
      <c r="B7" s="204" t="s">
        <v>2</v>
      </c>
      <c r="C7" s="205">
        <v>9.5000000000000001E-2</v>
      </c>
    </row>
    <row r="8" spans="1:12">
      <c r="B8" s="204" t="s">
        <v>3</v>
      </c>
      <c r="C8" s="206" t="s">
        <v>90</v>
      </c>
      <c r="J8" s="1"/>
    </row>
    <row r="9" spans="1:12">
      <c r="B9" s="204" t="s">
        <v>4</v>
      </c>
      <c r="C9" s="206" t="s">
        <v>91</v>
      </c>
      <c r="J9" s="1"/>
    </row>
    <row r="10" spans="1:12" ht="27.6">
      <c r="B10" s="207" t="s">
        <v>5</v>
      </c>
      <c r="C10" s="206">
        <v>3.2</v>
      </c>
      <c r="J10" s="1"/>
    </row>
    <row r="11" spans="1:12" ht="27.6">
      <c r="B11" s="204" t="s">
        <v>6</v>
      </c>
      <c r="C11" s="206">
        <v>3.48</v>
      </c>
      <c r="J11" s="1"/>
    </row>
    <row r="12" spans="1:12">
      <c r="B12" s="208" t="s">
        <v>7</v>
      </c>
      <c r="C12" s="209">
        <v>45727</v>
      </c>
      <c r="J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02" zoomScaleNormal="102" workbookViewId="0">
      <selection activeCell="D11" sqref="D11"/>
    </sheetView>
  </sheetViews>
  <sheetFormatPr defaultRowHeight="14.4"/>
  <cols>
    <col min="1" max="1" width="31.109375" customWidth="1"/>
    <col min="4" max="4" width="10.109375" style="10" customWidth="1"/>
  </cols>
  <sheetData>
    <row r="1" spans="1:14">
      <c r="E1" s="10"/>
    </row>
    <row r="2" spans="1:14" ht="21.6" thickBot="1">
      <c r="A2" s="25" t="s">
        <v>9</v>
      </c>
    </row>
    <row r="3" spans="1:14">
      <c r="A3" s="129"/>
      <c r="B3" s="131"/>
      <c r="C3" s="241" t="s">
        <v>14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3"/>
    </row>
    <row r="4" spans="1:14" ht="30.6" customHeight="1">
      <c r="A4" s="130"/>
      <c r="B4" s="125"/>
      <c r="C4" s="236" t="s">
        <v>15</v>
      </c>
      <c r="D4" s="237"/>
      <c r="E4" s="238" t="s">
        <v>16</v>
      </c>
      <c r="F4" s="239"/>
      <c r="G4" s="239"/>
      <c r="H4" s="239"/>
      <c r="I4" s="239"/>
      <c r="J4" s="239"/>
      <c r="K4" s="239"/>
      <c r="L4" s="239"/>
      <c r="M4" s="239"/>
      <c r="N4" s="240"/>
    </row>
    <row r="5" spans="1:14" ht="15.6">
      <c r="A5" s="189" t="s">
        <v>10</v>
      </c>
      <c r="B5" s="190" t="s">
        <v>12</v>
      </c>
      <c r="C5" s="200">
        <v>2024</v>
      </c>
      <c r="D5" s="200">
        <v>2025</v>
      </c>
      <c r="E5" s="193">
        <v>2026</v>
      </c>
      <c r="F5" s="194">
        <v>2027</v>
      </c>
      <c r="G5" s="194">
        <v>2028</v>
      </c>
      <c r="H5" s="194">
        <v>2029</v>
      </c>
      <c r="I5" s="194">
        <v>2030</v>
      </c>
      <c r="J5" s="41">
        <v>2031</v>
      </c>
      <c r="K5" s="41">
        <v>2032</v>
      </c>
      <c r="L5" s="41">
        <v>2033</v>
      </c>
      <c r="M5" s="66">
        <v>2034</v>
      </c>
      <c r="N5" s="68">
        <v>2035</v>
      </c>
    </row>
    <row r="6" spans="1:14" ht="28.8" thickBot="1">
      <c r="A6" s="191" t="s">
        <v>11</v>
      </c>
      <c r="B6" s="192" t="s">
        <v>13</v>
      </c>
      <c r="C6" s="34">
        <v>0</v>
      </c>
      <c r="D6" s="195">
        <v>90000</v>
      </c>
      <c r="E6" s="196">
        <v>180000</v>
      </c>
      <c r="F6" s="197">
        <v>360000</v>
      </c>
      <c r="G6" s="197">
        <v>360000</v>
      </c>
      <c r="H6" s="197">
        <v>360000</v>
      </c>
      <c r="I6" s="197">
        <v>360000</v>
      </c>
      <c r="J6" s="198">
        <v>360000</v>
      </c>
      <c r="K6" s="198">
        <v>360000</v>
      </c>
      <c r="L6" s="198">
        <v>360000</v>
      </c>
      <c r="M6" s="198">
        <v>360000</v>
      </c>
      <c r="N6" s="199">
        <v>360000</v>
      </c>
    </row>
    <row r="7" spans="1:14">
      <c r="E7" s="10"/>
    </row>
    <row r="11" spans="1:14">
      <c r="A11" s="10"/>
    </row>
    <row r="12" spans="1:14">
      <c r="E12" s="10"/>
    </row>
    <row r="13" spans="1:14">
      <c r="E13" s="10"/>
    </row>
    <row r="16" spans="1:14">
      <c r="I16" s="10"/>
    </row>
  </sheetData>
  <mergeCells count="3">
    <mergeCell ref="C4:D4"/>
    <mergeCell ref="E4:N4"/>
    <mergeCell ref="C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80" zoomScaleNormal="80" workbookViewId="0">
      <selection activeCell="D13" sqref="D13"/>
    </sheetView>
  </sheetViews>
  <sheetFormatPr defaultColWidth="9.109375" defaultRowHeight="13.8"/>
  <cols>
    <col min="1" max="1" width="21.33203125" style="11" customWidth="1"/>
    <col min="2" max="2" width="10.6640625" style="11" customWidth="1"/>
    <col min="3" max="3" width="12.109375" style="11" customWidth="1"/>
    <col min="4" max="4" width="15.6640625" style="12" customWidth="1"/>
    <col min="5" max="5" width="10.109375" style="11" customWidth="1"/>
    <col min="6" max="7" width="10.109375" style="11" bestFit="1" customWidth="1"/>
    <col min="8" max="8" width="11.5546875" style="11" customWidth="1"/>
    <col min="9" max="9" width="12.33203125" style="11" customWidth="1"/>
    <col min="10" max="10" width="13.6640625" style="11" customWidth="1"/>
    <col min="11" max="11" width="12.5546875" style="11" customWidth="1"/>
    <col min="12" max="12" width="13.44140625" style="11" customWidth="1"/>
    <col min="13" max="13" width="11.5546875" style="11" customWidth="1"/>
    <col min="14" max="14" width="14" style="11" customWidth="1"/>
    <col min="15" max="16384" width="9.109375" style="11"/>
  </cols>
  <sheetData>
    <row r="1" spans="1:14">
      <c r="D1" s="29"/>
      <c r="E1" s="29"/>
      <c r="F1" s="29"/>
    </row>
    <row r="2" spans="1:14" ht="49.8" customHeight="1" thickBot="1">
      <c r="A2" s="249" t="s">
        <v>87</v>
      </c>
      <c r="B2" s="249"/>
      <c r="C2" s="250"/>
      <c r="D2" s="47" t="s">
        <v>23</v>
      </c>
      <c r="E2" s="58" t="s">
        <v>21</v>
      </c>
      <c r="F2" s="49" t="s">
        <v>22</v>
      </c>
      <c r="G2" s="29"/>
    </row>
    <row r="3" spans="1:14">
      <c r="A3" s="50"/>
      <c r="B3" s="51"/>
      <c r="C3" s="244" t="s">
        <v>14</v>
      </c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6"/>
    </row>
    <row r="4" spans="1:14" ht="16.8" customHeight="1">
      <c r="A4" s="52"/>
      <c r="B4" s="29"/>
      <c r="C4" s="247" t="s">
        <v>15</v>
      </c>
      <c r="D4" s="248"/>
      <c r="E4" s="238" t="s">
        <v>16</v>
      </c>
      <c r="F4" s="239"/>
      <c r="G4" s="239"/>
      <c r="H4" s="239"/>
      <c r="I4" s="239"/>
      <c r="J4" s="239"/>
      <c r="K4" s="239"/>
      <c r="L4" s="239"/>
      <c r="M4" s="239"/>
      <c r="N4" s="240"/>
    </row>
    <row r="5" spans="1:14" s="46" customFormat="1" ht="27.6">
      <c r="A5" s="53" t="s">
        <v>10</v>
      </c>
      <c r="B5" s="43" t="s">
        <v>12</v>
      </c>
      <c r="C5" s="40">
        <v>2024</v>
      </c>
      <c r="D5" s="59">
        <v>2025</v>
      </c>
      <c r="E5" s="111">
        <v>2026</v>
      </c>
      <c r="F5" s="41">
        <v>2027</v>
      </c>
      <c r="G5" s="41">
        <v>2028</v>
      </c>
      <c r="H5" s="41">
        <v>2029</v>
      </c>
      <c r="I5" s="41">
        <v>2030</v>
      </c>
      <c r="J5" s="41">
        <v>2031</v>
      </c>
      <c r="K5" s="41">
        <v>2032</v>
      </c>
      <c r="L5" s="41">
        <v>2033</v>
      </c>
      <c r="M5" s="42">
        <v>2034</v>
      </c>
      <c r="N5" s="45">
        <v>2035</v>
      </c>
    </row>
    <row r="6" spans="1:14" ht="50.25" customHeight="1">
      <c r="A6" s="54" t="s">
        <v>17</v>
      </c>
      <c r="B6" s="44" t="s">
        <v>18</v>
      </c>
      <c r="C6" s="178">
        <v>0</v>
      </c>
      <c r="D6" s="179">
        <v>2655000</v>
      </c>
      <c r="E6" s="180">
        <f t="shared" ref="E6:F7" si="0">D6*2</f>
        <v>5310000</v>
      </c>
      <c r="F6" s="74">
        <f t="shared" si="0"/>
        <v>10620000</v>
      </c>
      <c r="G6" s="74">
        <f>360000*29.5</f>
        <v>10620000</v>
      </c>
      <c r="H6" s="74">
        <f t="shared" ref="H6:N6" si="1">360000*29.5</f>
        <v>10620000</v>
      </c>
      <c r="I6" s="74">
        <f t="shared" si="1"/>
        <v>10620000</v>
      </c>
      <c r="J6" s="74">
        <f t="shared" si="1"/>
        <v>10620000</v>
      </c>
      <c r="K6" s="74">
        <f t="shared" si="1"/>
        <v>10620000</v>
      </c>
      <c r="L6" s="74">
        <f t="shared" si="1"/>
        <v>10620000</v>
      </c>
      <c r="M6" s="74">
        <f t="shared" si="1"/>
        <v>10620000</v>
      </c>
      <c r="N6" s="153">
        <f t="shared" si="1"/>
        <v>10620000</v>
      </c>
    </row>
    <row r="7" spans="1:14" ht="14.4">
      <c r="A7" s="55" t="s">
        <v>19</v>
      </c>
      <c r="B7" s="44" t="s">
        <v>18</v>
      </c>
      <c r="C7" s="181"/>
      <c r="D7" s="182">
        <v>0</v>
      </c>
      <c r="E7" s="183">
        <f t="shared" si="0"/>
        <v>0</v>
      </c>
      <c r="F7" s="181">
        <f>C15*10/110</f>
        <v>853516.36363636365</v>
      </c>
      <c r="G7" s="156">
        <f>C16*10/110</f>
        <v>96545.454545454544</v>
      </c>
      <c r="H7" s="156">
        <f>C16*10/110</f>
        <v>96545.454545454544</v>
      </c>
      <c r="I7" s="156">
        <f>H7</f>
        <v>96545.454545454544</v>
      </c>
      <c r="J7" s="156">
        <f t="shared" ref="J7:N7" si="2">I7</f>
        <v>96545.454545454544</v>
      </c>
      <c r="K7" s="156">
        <f t="shared" si="2"/>
        <v>96545.454545454544</v>
      </c>
      <c r="L7" s="156">
        <f t="shared" si="2"/>
        <v>96545.454545454544</v>
      </c>
      <c r="M7" s="156">
        <f t="shared" si="2"/>
        <v>96545.454545454544</v>
      </c>
      <c r="N7" s="157">
        <f t="shared" si="2"/>
        <v>96545.454545454544</v>
      </c>
    </row>
    <row r="8" spans="1:14" ht="27" customHeight="1" thickBot="1">
      <c r="A8" s="56" t="s">
        <v>20</v>
      </c>
      <c r="B8" s="57" t="s">
        <v>18</v>
      </c>
      <c r="C8" s="184"/>
      <c r="D8" s="185">
        <f>(D6-D7)*0.01</f>
        <v>26550</v>
      </c>
      <c r="E8" s="186">
        <f t="shared" ref="E8:N8" si="3">(E6-E7)*0.01</f>
        <v>53100</v>
      </c>
      <c r="F8" s="187">
        <f t="shared" si="3"/>
        <v>97664.836363636365</v>
      </c>
      <c r="G8" s="187">
        <f t="shared" si="3"/>
        <v>105234.54545454546</v>
      </c>
      <c r="H8" s="187">
        <f t="shared" si="3"/>
        <v>105234.54545454546</v>
      </c>
      <c r="I8" s="187">
        <f t="shared" si="3"/>
        <v>105234.54545454546</v>
      </c>
      <c r="J8" s="187">
        <f t="shared" si="3"/>
        <v>105234.54545454546</v>
      </c>
      <c r="K8" s="187">
        <f t="shared" si="3"/>
        <v>105234.54545454546</v>
      </c>
      <c r="L8" s="187">
        <f t="shared" si="3"/>
        <v>105234.54545454546</v>
      </c>
      <c r="M8" s="187">
        <f t="shared" si="3"/>
        <v>105234.54545454546</v>
      </c>
      <c r="N8" s="188">
        <f t="shared" si="3"/>
        <v>105234.54545454546</v>
      </c>
    </row>
    <row r="9" spans="1:14">
      <c r="D9" s="13"/>
    </row>
    <row r="10" spans="1:14">
      <c r="A10" s="38" t="s">
        <v>92</v>
      </c>
      <c r="B10" s="39">
        <f>Инвест.изд!B9</f>
        <v>9196320</v>
      </c>
      <c r="D10" s="29"/>
    </row>
    <row r="11" spans="1:14">
      <c r="A11" s="29"/>
      <c r="B11" s="29"/>
      <c r="D11" s="11"/>
      <c r="G11" s="29"/>
    </row>
    <row r="12" spans="1:14" ht="43.2">
      <c r="A12" s="48" t="s">
        <v>93</v>
      </c>
      <c r="B12" s="48" t="s">
        <v>17</v>
      </c>
      <c r="C12" s="48" t="s">
        <v>112</v>
      </c>
      <c r="D12" s="48" t="s">
        <v>94</v>
      </c>
      <c r="F12" s="29"/>
    </row>
    <row r="13" spans="1:14" ht="14.4">
      <c r="A13" s="35">
        <v>2025</v>
      </c>
      <c r="B13" s="36">
        <v>2655000</v>
      </c>
      <c r="C13" s="37">
        <v>0</v>
      </c>
      <c r="D13" s="36">
        <f>B10-B13</f>
        <v>6541320</v>
      </c>
    </row>
    <row r="14" spans="1:14" ht="14.4">
      <c r="A14" s="35">
        <v>2026</v>
      </c>
      <c r="B14" s="36">
        <v>5310000</v>
      </c>
      <c r="C14" s="37">
        <v>0</v>
      </c>
      <c r="D14" s="36">
        <f>D13-B14</f>
        <v>1231320</v>
      </c>
    </row>
    <row r="15" spans="1:14" ht="14.4">
      <c r="A15" s="35">
        <v>2027</v>
      </c>
      <c r="B15" s="36">
        <v>10620000</v>
      </c>
      <c r="C15" s="36">
        <f>B15-D14</f>
        <v>9388680</v>
      </c>
      <c r="D15" s="37">
        <v>0</v>
      </c>
    </row>
    <row r="16" spans="1:14" ht="14.4">
      <c r="A16" s="35" t="s">
        <v>95</v>
      </c>
      <c r="B16" s="36">
        <v>10620000</v>
      </c>
      <c r="C16" s="36">
        <f>B16*0.1</f>
        <v>1062000</v>
      </c>
      <c r="D16" s="37">
        <v>0</v>
      </c>
    </row>
    <row r="17" spans="4:4">
      <c r="D17" s="29"/>
    </row>
    <row r="18" spans="4:4">
      <c r="D18" s="29"/>
    </row>
    <row r="19" spans="4:4">
      <c r="D19" s="29"/>
    </row>
    <row r="20" spans="4:4">
      <c r="D20" s="29"/>
    </row>
    <row r="21" spans="4:4">
      <c r="D21" s="29"/>
    </row>
    <row r="22" spans="4:4">
      <c r="D22" s="29"/>
    </row>
    <row r="23" spans="4:4">
      <c r="D23" s="11"/>
    </row>
    <row r="24" spans="4:4">
      <c r="D24" s="11"/>
    </row>
    <row r="25" spans="4:4">
      <c r="D25" s="11"/>
    </row>
    <row r="26" spans="4:4">
      <c r="D26" s="11"/>
    </row>
    <row r="27" spans="4:4">
      <c r="D27" s="11"/>
    </row>
    <row r="28" spans="4:4">
      <c r="D28" s="11"/>
    </row>
    <row r="29" spans="4:4">
      <c r="D29" s="11"/>
    </row>
  </sheetData>
  <mergeCells count="4">
    <mergeCell ref="C3:N3"/>
    <mergeCell ref="C4:D4"/>
    <mergeCell ref="E4:N4"/>
    <mergeCell ref="A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3" sqref="B13"/>
    </sheetView>
  </sheetViews>
  <sheetFormatPr defaultRowHeight="14.4"/>
  <cols>
    <col min="1" max="1" width="33" customWidth="1"/>
    <col min="2" max="2" width="13.6640625" customWidth="1"/>
    <col min="6" max="6" width="23" customWidth="1"/>
    <col min="7" max="7" width="11.5546875" customWidth="1"/>
  </cols>
  <sheetData>
    <row r="1" spans="1:6" ht="21">
      <c r="A1" s="25" t="s">
        <v>31</v>
      </c>
    </row>
    <row r="2" spans="1:6">
      <c r="A2" s="14" t="s">
        <v>24</v>
      </c>
      <c r="B2" s="14"/>
    </row>
    <row r="3" spans="1:6" ht="28.8">
      <c r="A3" s="15" t="s">
        <v>25</v>
      </c>
      <c r="B3" s="31">
        <v>45981600</v>
      </c>
      <c r="E3" s="26"/>
      <c r="F3" s="26"/>
    </row>
    <row r="4" spans="1:6">
      <c r="A4" s="16" t="s">
        <v>26</v>
      </c>
      <c r="B4" s="30"/>
    </row>
    <row r="5" spans="1:6">
      <c r="A5" s="17" t="s">
        <v>27</v>
      </c>
      <c r="B5" s="30">
        <v>30000000</v>
      </c>
    </row>
    <row r="6" spans="1:6">
      <c r="A6" s="17" t="s">
        <v>28</v>
      </c>
      <c r="B6" s="30">
        <v>4000000</v>
      </c>
    </row>
    <row r="7" spans="1:6">
      <c r="A7" s="17" t="s">
        <v>29</v>
      </c>
      <c r="B7" s="30">
        <v>3500000</v>
      </c>
    </row>
    <row r="8" spans="1:6">
      <c r="A8" s="17" t="s">
        <v>30</v>
      </c>
      <c r="B8" s="30">
        <v>8481600</v>
      </c>
    </row>
    <row r="9" spans="1:6" ht="28.8">
      <c r="A9" s="18" t="s">
        <v>32</v>
      </c>
      <c r="B9" s="23">
        <f>B3*0.2</f>
        <v>9196320</v>
      </c>
    </row>
    <row r="10" spans="1:6" ht="28.8">
      <c r="A10" s="60" t="s">
        <v>33</v>
      </c>
      <c r="B10" s="61">
        <f>B9+B3</f>
        <v>55177920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zoomScale="90" zoomScaleNormal="90" workbookViewId="0">
      <selection activeCell="O13" sqref="O13"/>
    </sheetView>
  </sheetViews>
  <sheetFormatPr defaultColWidth="9.109375" defaultRowHeight="13.8"/>
  <cols>
    <col min="1" max="1" width="38.44140625" style="21" customWidth="1"/>
    <col min="2" max="2" width="14.6640625" style="21" customWidth="1"/>
    <col min="3" max="3" width="13.5546875" style="22" customWidth="1"/>
    <col min="4" max="4" width="13.77734375" style="21" customWidth="1"/>
    <col min="5" max="5" width="14" style="21" customWidth="1"/>
    <col min="6" max="6" width="12.33203125" style="21" customWidth="1"/>
    <col min="7" max="8" width="12.5546875" style="21" customWidth="1"/>
    <col min="9" max="9" width="12.33203125" style="21" customWidth="1"/>
    <col min="10" max="10" width="12.5546875" style="21" customWidth="1"/>
    <col min="11" max="11" width="13.5546875" style="21" customWidth="1"/>
    <col min="12" max="12" width="14.6640625" style="21" customWidth="1"/>
    <col min="13" max="13" width="13.109375" style="21" customWidth="1"/>
    <col min="14" max="16384" width="9.109375" style="21"/>
  </cols>
  <sheetData>
    <row r="1" spans="1:13" ht="21" thickBot="1">
      <c r="A1" s="251" t="s">
        <v>34</v>
      </c>
      <c r="B1" s="251"/>
      <c r="C1" s="251"/>
      <c r="D1" s="251"/>
      <c r="E1" s="251"/>
      <c r="F1" s="251"/>
      <c r="G1" s="251"/>
      <c r="H1" s="251"/>
      <c r="I1" s="251"/>
    </row>
    <row r="2" spans="1:13">
      <c r="A2" s="62"/>
      <c r="B2" s="252" t="s">
        <v>15</v>
      </c>
      <c r="C2" s="253"/>
      <c r="D2" s="254" t="s">
        <v>16</v>
      </c>
      <c r="E2" s="255"/>
      <c r="F2" s="255"/>
      <c r="G2" s="255"/>
      <c r="H2" s="255"/>
      <c r="I2" s="255"/>
      <c r="J2" s="255"/>
      <c r="K2" s="255"/>
      <c r="L2" s="255"/>
      <c r="M2" s="256"/>
    </row>
    <row r="3" spans="1:13" ht="15.6">
      <c r="A3" s="65" t="s">
        <v>35</v>
      </c>
      <c r="B3" s="41">
        <v>2024</v>
      </c>
      <c r="C3" s="112">
        <v>2025</v>
      </c>
      <c r="D3" s="111">
        <v>2026</v>
      </c>
      <c r="E3" s="41">
        <v>2027</v>
      </c>
      <c r="F3" s="41">
        <v>2028</v>
      </c>
      <c r="G3" s="41">
        <v>2029</v>
      </c>
      <c r="H3" s="41">
        <v>2030</v>
      </c>
      <c r="I3" s="41">
        <v>2031</v>
      </c>
      <c r="J3" s="41">
        <v>2032</v>
      </c>
      <c r="K3" s="41">
        <v>2033</v>
      </c>
      <c r="L3" s="66">
        <v>2034</v>
      </c>
      <c r="M3" s="66">
        <v>2035</v>
      </c>
    </row>
    <row r="4" spans="1:13" ht="14.4">
      <c r="A4" s="96" t="s">
        <v>36</v>
      </c>
      <c r="B4" s="78">
        <v>5227999.96</v>
      </c>
      <c r="C4" s="113">
        <v>5227999.96</v>
      </c>
      <c r="D4" s="78">
        <v>5227999.96</v>
      </c>
      <c r="E4" s="78">
        <v>5227999.96</v>
      </c>
      <c r="F4" s="78">
        <v>5227999.96</v>
      </c>
      <c r="G4" s="78">
        <v>5227999.96</v>
      </c>
      <c r="H4" s="78">
        <v>5227999.96</v>
      </c>
      <c r="I4" s="78">
        <v>5227999.96</v>
      </c>
      <c r="J4" s="78">
        <v>5227999.96</v>
      </c>
      <c r="K4" s="78">
        <v>5227999.96</v>
      </c>
      <c r="L4" s="78">
        <v>5227999.96</v>
      </c>
      <c r="M4" s="87">
        <v>5227999.96</v>
      </c>
    </row>
    <row r="5" spans="1:13" ht="14.4">
      <c r="A5" s="97" t="s">
        <v>96</v>
      </c>
      <c r="B5" s="79"/>
      <c r="C5" s="79"/>
      <c r="D5" s="114"/>
      <c r="E5" s="79"/>
      <c r="F5" s="79"/>
      <c r="G5" s="79"/>
      <c r="H5" s="79"/>
      <c r="I5" s="79"/>
      <c r="J5" s="79"/>
      <c r="K5" s="79"/>
      <c r="L5" s="79"/>
      <c r="M5" s="88"/>
    </row>
    <row r="6" spans="1:13" s="24" customFormat="1" ht="14.4">
      <c r="A6" s="98" t="s">
        <v>97</v>
      </c>
      <c r="B6" s="80"/>
      <c r="C6" s="115"/>
      <c r="D6" s="80"/>
      <c r="E6" s="80"/>
      <c r="F6" s="80"/>
      <c r="G6" s="80"/>
      <c r="H6" s="80"/>
      <c r="I6" s="80"/>
      <c r="J6" s="80"/>
      <c r="K6" s="80"/>
      <c r="L6" s="80"/>
      <c r="M6" s="89"/>
    </row>
    <row r="7" spans="1:13" s="24" customFormat="1" ht="14.4">
      <c r="A7" s="97" t="s">
        <v>98</v>
      </c>
      <c r="B7" s="81">
        <v>4018000</v>
      </c>
      <c r="C7" s="116">
        <v>4018000</v>
      </c>
      <c r="D7" s="81">
        <v>4018000</v>
      </c>
      <c r="E7" s="81">
        <v>4018000</v>
      </c>
      <c r="F7" s="81">
        <v>4018000</v>
      </c>
      <c r="G7" s="81">
        <v>4018000</v>
      </c>
      <c r="H7" s="81">
        <v>4018000</v>
      </c>
      <c r="I7" s="81">
        <v>4018000</v>
      </c>
      <c r="J7" s="81">
        <v>4018000</v>
      </c>
      <c r="K7" s="81">
        <v>4018000</v>
      </c>
      <c r="L7" s="81">
        <v>4018000</v>
      </c>
      <c r="M7" s="90">
        <v>4018000</v>
      </c>
    </row>
    <row r="8" spans="1:13" ht="14.4">
      <c r="A8" s="99" t="s">
        <v>99</v>
      </c>
      <c r="B8" s="78"/>
      <c r="C8" s="117"/>
      <c r="D8" s="79"/>
      <c r="E8" s="79"/>
      <c r="F8" s="79"/>
      <c r="G8" s="79"/>
      <c r="H8" s="79"/>
      <c r="I8" s="79"/>
      <c r="J8" s="79"/>
      <c r="K8" s="79"/>
      <c r="L8" s="79"/>
      <c r="M8" s="88"/>
    </row>
    <row r="9" spans="1:13" s="24" customFormat="1" ht="14.4">
      <c r="A9" s="97" t="s">
        <v>100</v>
      </c>
      <c r="B9" s="82">
        <v>1209999.96</v>
      </c>
      <c r="C9" s="118">
        <v>1209999.96</v>
      </c>
      <c r="D9" s="82">
        <v>1209999.96</v>
      </c>
      <c r="E9" s="82">
        <v>1209999.96</v>
      </c>
      <c r="F9" s="82">
        <v>1209999.96</v>
      </c>
      <c r="G9" s="82">
        <v>1209999.96</v>
      </c>
      <c r="H9" s="82">
        <v>1209999.96</v>
      </c>
      <c r="I9" s="82">
        <v>1209999.96</v>
      </c>
      <c r="J9" s="82">
        <v>1209999.96</v>
      </c>
      <c r="K9" s="82">
        <v>1209999.96</v>
      </c>
      <c r="L9" s="82">
        <v>1209999.96</v>
      </c>
      <c r="M9" s="91">
        <v>1209999.96</v>
      </c>
    </row>
    <row r="10" spans="1:13" ht="14.4">
      <c r="A10" s="100" t="s">
        <v>37</v>
      </c>
      <c r="B10" s="83">
        <v>225000</v>
      </c>
      <c r="C10" s="119">
        <v>337500</v>
      </c>
      <c r="D10" s="83">
        <v>675000</v>
      </c>
      <c r="E10" s="83">
        <v>675000</v>
      </c>
      <c r="F10" s="83">
        <v>675000</v>
      </c>
      <c r="G10" s="83">
        <v>675000</v>
      </c>
      <c r="H10" s="83">
        <v>675000</v>
      </c>
      <c r="I10" s="83">
        <v>675000</v>
      </c>
      <c r="J10" s="83">
        <v>675000</v>
      </c>
      <c r="K10" s="83">
        <v>675000</v>
      </c>
      <c r="L10" s="83">
        <v>675000</v>
      </c>
      <c r="M10" s="92">
        <v>675000</v>
      </c>
    </row>
    <row r="11" spans="1:13" ht="14.4">
      <c r="A11" s="101" t="s">
        <v>105</v>
      </c>
      <c r="B11" s="79"/>
      <c r="C11" s="117"/>
      <c r="D11" s="79"/>
      <c r="E11" s="79"/>
      <c r="F11" s="79"/>
      <c r="G11" s="79"/>
      <c r="H11" s="79"/>
      <c r="I11" s="79"/>
      <c r="J11" s="79"/>
      <c r="K11" s="79"/>
      <c r="L11" s="79"/>
      <c r="M11" s="88"/>
    </row>
    <row r="12" spans="1:13" s="24" customFormat="1" ht="14.4">
      <c r="A12" s="102" t="s">
        <v>106</v>
      </c>
      <c r="B12" s="80"/>
      <c r="C12" s="115"/>
      <c r="D12" s="80"/>
      <c r="E12" s="80"/>
      <c r="F12" s="80"/>
      <c r="G12" s="80"/>
      <c r="H12" s="80"/>
      <c r="I12" s="80"/>
      <c r="J12" s="80"/>
      <c r="K12" s="80"/>
      <c r="L12" s="80"/>
      <c r="M12" s="89"/>
    </row>
    <row r="13" spans="1:13" s="24" customFormat="1" ht="14.4">
      <c r="A13" s="102" t="s">
        <v>107</v>
      </c>
      <c r="B13" s="80"/>
      <c r="C13" s="115"/>
      <c r="D13" s="80"/>
      <c r="E13" s="80"/>
      <c r="F13" s="80"/>
      <c r="G13" s="80"/>
      <c r="H13" s="80"/>
      <c r="I13" s="80"/>
      <c r="J13" s="80"/>
      <c r="K13" s="80"/>
      <c r="L13" s="80"/>
      <c r="M13" s="89"/>
    </row>
    <row r="14" spans="1:13" ht="14.4">
      <c r="A14" s="100" t="s">
        <v>38</v>
      </c>
      <c r="B14" s="79"/>
      <c r="C14" s="117"/>
      <c r="D14" s="79"/>
      <c r="E14" s="79"/>
      <c r="F14" s="79"/>
      <c r="G14" s="79"/>
      <c r="H14" s="79"/>
      <c r="I14" s="79"/>
      <c r="J14" s="79"/>
      <c r="K14" s="79"/>
      <c r="L14" s="79"/>
      <c r="M14" s="88"/>
    </row>
    <row r="15" spans="1:13" ht="14.4">
      <c r="A15" s="101" t="s">
        <v>101</v>
      </c>
      <c r="B15" s="83">
        <v>76500</v>
      </c>
      <c r="C15" s="120">
        <v>114750</v>
      </c>
      <c r="D15" s="83">
        <v>229500</v>
      </c>
      <c r="E15" s="79">
        <v>229500</v>
      </c>
      <c r="F15" s="79">
        <v>229500</v>
      </c>
      <c r="G15" s="79">
        <v>229500</v>
      </c>
      <c r="H15" s="79">
        <v>229500</v>
      </c>
      <c r="I15" s="79">
        <v>229500</v>
      </c>
      <c r="J15" s="79">
        <v>229500</v>
      </c>
      <c r="K15" s="79">
        <v>229500</v>
      </c>
      <c r="L15" s="79">
        <v>229500</v>
      </c>
      <c r="M15" s="88">
        <v>229500</v>
      </c>
    </row>
    <row r="16" spans="1:13" s="24" customFormat="1" ht="14.4">
      <c r="A16" s="102" t="s">
        <v>108</v>
      </c>
      <c r="B16" s="80"/>
      <c r="C16" s="115"/>
      <c r="D16" s="80"/>
      <c r="E16" s="80"/>
      <c r="F16" s="80"/>
      <c r="G16" s="80"/>
      <c r="H16" s="80"/>
      <c r="I16" s="80"/>
      <c r="J16" s="80"/>
      <c r="K16" s="80"/>
      <c r="L16" s="80"/>
      <c r="M16" s="89"/>
    </row>
    <row r="17" spans="1:13" ht="14.4">
      <c r="A17" s="100" t="s">
        <v>39</v>
      </c>
      <c r="B17" s="79"/>
      <c r="C17" s="117"/>
      <c r="D17" s="79"/>
      <c r="E17" s="79"/>
      <c r="F17" s="79"/>
      <c r="G17" s="79"/>
      <c r="H17" s="79"/>
      <c r="I17" s="79"/>
      <c r="J17" s="79"/>
      <c r="K17" s="79"/>
      <c r="L17" s="79"/>
      <c r="M17" s="88"/>
    </row>
    <row r="18" spans="1:13" ht="14.4">
      <c r="A18" s="103" t="s">
        <v>102</v>
      </c>
      <c r="B18" s="79"/>
      <c r="C18" s="117"/>
      <c r="D18" s="78">
        <v>1887083.33</v>
      </c>
      <c r="E18" s="78">
        <v>1887083.33</v>
      </c>
      <c r="F18" s="78">
        <v>1887083.33</v>
      </c>
      <c r="G18" s="78">
        <v>1887083.33</v>
      </c>
      <c r="H18" s="78">
        <v>1887083.33</v>
      </c>
      <c r="I18" s="78">
        <v>1887083.33</v>
      </c>
      <c r="J18" s="78">
        <v>1887083.33</v>
      </c>
      <c r="K18" s="78">
        <v>1887083.33</v>
      </c>
      <c r="L18" s="78">
        <v>1887083.33</v>
      </c>
      <c r="M18" s="87">
        <v>1887083.33</v>
      </c>
    </row>
    <row r="19" spans="1:13" ht="28.2">
      <c r="A19" s="104" t="s">
        <v>103</v>
      </c>
      <c r="B19" s="79"/>
      <c r="C19" s="117"/>
      <c r="D19" s="79"/>
      <c r="E19" s="79"/>
      <c r="F19" s="79"/>
      <c r="G19" s="79"/>
      <c r="H19" s="79"/>
      <c r="I19" s="79"/>
      <c r="J19" s="79"/>
      <c r="K19" s="79"/>
      <c r="L19" s="79"/>
      <c r="M19" s="88"/>
    </row>
    <row r="20" spans="1:13" ht="28.2">
      <c r="A20" s="105" t="s">
        <v>40</v>
      </c>
      <c r="B20" s="79"/>
      <c r="C20" s="117"/>
      <c r="D20" s="79"/>
      <c r="E20" s="79"/>
      <c r="F20" s="79"/>
      <c r="G20" s="79"/>
      <c r="H20" s="79"/>
      <c r="I20" s="79"/>
      <c r="J20" s="79"/>
      <c r="K20" s="79"/>
      <c r="L20" s="79"/>
      <c r="M20" s="88"/>
    </row>
    <row r="21" spans="1:13" ht="14.4">
      <c r="A21" s="100" t="s">
        <v>41</v>
      </c>
      <c r="B21" s="84">
        <v>18000</v>
      </c>
      <c r="C21" s="121">
        <v>18000</v>
      </c>
      <c r="D21" s="84">
        <v>18000</v>
      </c>
      <c r="E21" s="84">
        <v>18000</v>
      </c>
      <c r="F21" s="84">
        <v>18000</v>
      </c>
      <c r="G21" s="84">
        <v>18000</v>
      </c>
      <c r="H21" s="84">
        <v>18000</v>
      </c>
      <c r="I21" s="84">
        <v>18000</v>
      </c>
      <c r="J21" s="84">
        <v>18000</v>
      </c>
      <c r="K21" s="84">
        <v>18000</v>
      </c>
      <c r="L21" s="84">
        <v>18000</v>
      </c>
      <c r="M21" s="93">
        <v>18000</v>
      </c>
    </row>
    <row r="22" spans="1:13" s="24" customFormat="1" ht="14.4">
      <c r="A22" s="106" t="s">
        <v>42</v>
      </c>
      <c r="B22" s="85"/>
      <c r="C22" s="122"/>
      <c r="D22" s="85"/>
      <c r="E22" s="85"/>
      <c r="F22" s="85"/>
      <c r="G22" s="85"/>
      <c r="H22" s="85"/>
      <c r="I22" s="85"/>
      <c r="J22" s="85"/>
      <c r="K22" s="85"/>
      <c r="L22" s="85"/>
      <c r="M22" s="94"/>
    </row>
    <row r="23" spans="1:13" s="24" customFormat="1" ht="14.4">
      <c r="A23" s="106" t="s">
        <v>43</v>
      </c>
      <c r="B23" s="85"/>
      <c r="C23" s="122"/>
      <c r="D23" s="85"/>
      <c r="E23" s="85"/>
      <c r="F23" s="85"/>
      <c r="G23" s="85"/>
      <c r="H23" s="85"/>
      <c r="I23" s="85"/>
      <c r="J23" s="85"/>
      <c r="K23" s="85"/>
      <c r="L23" s="85"/>
      <c r="M23" s="94"/>
    </row>
    <row r="24" spans="1:13" s="24" customFormat="1" ht="14.4">
      <c r="A24" s="106" t="s">
        <v>44</v>
      </c>
      <c r="B24" s="85"/>
      <c r="C24" s="122"/>
      <c r="D24" s="85"/>
      <c r="E24" s="85"/>
      <c r="F24" s="85"/>
      <c r="G24" s="85"/>
      <c r="H24" s="85"/>
      <c r="I24" s="85"/>
      <c r="J24" s="85"/>
      <c r="K24" s="85"/>
      <c r="L24" s="85"/>
      <c r="M24" s="94"/>
    </row>
    <row r="25" spans="1:13" s="24" customFormat="1" ht="14.4">
      <c r="A25" s="106" t="s">
        <v>45</v>
      </c>
      <c r="B25" s="85"/>
      <c r="C25" s="122"/>
      <c r="D25" s="85"/>
      <c r="E25" s="85"/>
      <c r="F25" s="85"/>
      <c r="G25" s="85"/>
      <c r="H25" s="85"/>
      <c r="I25" s="85"/>
      <c r="J25" s="85"/>
      <c r="K25" s="85"/>
      <c r="L25" s="85"/>
      <c r="M25" s="94"/>
    </row>
    <row r="26" spans="1:13" ht="14.4">
      <c r="A26" s="100" t="s">
        <v>46</v>
      </c>
      <c r="B26" s="86"/>
      <c r="C26" s="123"/>
      <c r="D26" s="86"/>
      <c r="E26" s="86"/>
      <c r="F26" s="86"/>
      <c r="G26" s="86"/>
      <c r="H26" s="86"/>
      <c r="I26" s="86"/>
      <c r="J26" s="86"/>
      <c r="K26" s="86"/>
      <c r="L26" s="86"/>
      <c r="M26" s="95"/>
    </row>
    <row r="27" spans="1:13" ht="14.4">
      <c r="A27" s="101" t="s">
        <v>104</v>
      </c>
      <c r="B27" s="84">
        <v>18000</v>
      </c>
      <c r="C27" s="121">
        <v>18000</v>
      </c>
      <c r="D27" s="84">
        <v>18000</v>
      </c>
      <c r="E27" s="84">
        <v>18000</v>
      </c>
      <c r="F27" s="84">
        <v>18000</v>
      </c>
      <c r="G27" s="84">
        <v>18000</v>
      </c>
      <c r="H27" s="84">
        <v>18000</v>
      </c>
      <c r="I27" s="84">
        <v>18000</v>
      </c>
      <c r="J27" s="84">
        <v>18000</v>
      </c>
      <c r="K27" s="84">
        <v>18000</v>
      </c>
      <c r="L27" s="84">
        <v>18000</v>
      </c>
      <c r="M27" s="93">
        <v>18000</v>
      </c>
    </row>
    <row r="28" spans="1:13" s="24" customFormat="1" ht="15" thickBot="1">
      <c r="A28" s="107" t="s">
        <v>47</v>
      </c>
      <c r="B28" s="108">
        <f>(B4+B10+B15+B18+B21+B27)</f>
        <v>5565499.96</v>
      </c>
      <c r="C28" s="124">
        <f>(C4+C10+C15+C18+C21+C27)</f>
        <v>5716249.96</v>
      </c>
      <c r="D28" s="108">
        <f>(D4+D10+D15+D18+D21+D27)</f>
        <v>8055583.29</v>
      </c>
      <c r="E28" s="108">
        <f>(E4+E10+E15+E18+E21+E27)</f>
        <v>8055583.29</v>
      </c>
      <c r="F28" s="108">
        <f t="shared" ref="F28:M28" si="0">(F4+F10+F15+F18+F21+F27)</f>
        <v>8055583.29</v>
      </c>
      <c r="G28" s="108">
        <f t="shared" si="0"/>
        <v>8055583.29</v>
      </c>
      <c r="H28" s="108">
        <f t="shared" si="0"/>
        <v>8055583.29</v>
      </c>
      <c r="I28" s="108">
        <f t="shared" si="0"/>
        <v>8055583.29</v>
      </c>
      <c r="J28" s="108">
        <f t="shared" si="0"/>
        <v>8055583.29</v>
      </c>
      <c r="K28" s="108">
        <f t="shared" si="0"/>
        <v>8055583.29</v>
      </c>
      <c r="L28" s="108">
        <f t="shared" si="0"/>
        <v>8055583.29</v>
      </c>
      <c r="M28" s="109">
        <f t="shared" si="0"/>
        <v>8055583.29</v>
      </c>
    </row>
    <row r="29" spans="1:13">
      <c r="C29" s="64"/>
      <c r="D29" s="110"/>
    </row>
    <row r="30" spans="1:13">
      <c r="C30" s="64"/>
    </row>
    <row r="31" spans="1:13">
      <c r="C31" s="64"/>
    </row>
    <row r="32" spans="1:13">
      <c r="C32" s="64"/>
    </row>
    <row r="33" spans="3:3">
      <c r="C33" s="64"/>
    </row>
    <row r="34" spans="3:3">
      <c r="C34" s="64"/>
    </row>
    <row r="35" spans="3:3">
      <c r="C35" s="64"/>
    </row>
    <row r="36" spans="3:3">
      <c r="C36" s="64"/>
    </row>
    <row r="37" spans="3:3">
      <c r="C37" s="64"/>
    </row>
    <row r="38" spans="3:3">
      <c r="C38" s="64"/>
    </row>
    <row r="39" spans="3:3">
      <c r="C39" s="64"/>
    </row>
    <row r="40" spans="3:3">
      <c r="C40" s="64"/>
    </row>
    <row r="41" spans="3:3">
      <c r="C41" s="64"/>
    </row>
    <row r="42" spans="3:3">
      <c r="C42" s="64"/>
    </row>
    <row r="43" spans="3:3">
      <c r="C43" s="64"/>
    </row>
    <row r="44" spans="3:3">
      <c r="C44" s="64"/>
    </row>
    <row r="45" spans="3:3">
      <c r="C45" s="64"/>
    </row>
    <row r="46" spans="3:3">
      <c r="C46" s="64"/>
    </row>
    <row r="47" spans="3:3">
      <c r="C47" s="64"/>
    </row>
    <row r="48" spans="3:3">
      <c r="C48" s="64"/>
    </row>
    <row r="49" spans="3:3">
      <c r="C49" s="64"/>
    </row>
    <row r="50" spans="3:3">
      <c r="C50" s="64"/>
    </row>
    <row r="51" spans="3:3">
      <c r="C51" s="64"/>
    </row>
    <row r="52" spans="3:3">
      <c r="C52" s="64"/>
    </row>
    <row r="53" spans="3:3">
      <c r="C53" s="64"/>
    </row>
    <row r="54" spans="3:3">
      <c r="C54" s="64"/>
    </row>
    <row r="55" spans="3:3">
      <c r="C55" s="64"/>
    </row>
    <row r="56" spans="3:3">
      <c r="C56" s="64"/>
    </row>
    <row r="57" spans="3:3">
      <c r="C57" s="64"/>
    </row>
    <row r="58" spans="3:3">
      <c r="C58" s="64"/>
    </row>
    <row r="59" spans="3:3">
      <c r="C59" s="64"/>
    </row>
    <row r="60" spans="3:3">
      <c r="C60" s="64"/>
    </row>
    <row r="61" spans="3:3">
      <c r="C61" s="64"/>
    </row>
    <row r="62" spans="3:3">
      <c r="C62" s="64"/>
    </row>
    <row r="63" spans="3:3">
      <c r="C63" s="64"/>
    </row>
    <row r="64" spans="3:3">
      <c r="C64" s="64"/>
    </row>
    <row r="65" spans="3:3">
      <c r="C65" s="64"/>
    </row>
    <row r="66" spans="3:3">
      <c r="C66" s="64"/>
    </row>
    <row r="67" spans="3:3">
      <c r="C67" s="64"/>
    </row>
    <row r="68" spans="3:3">
      <c r="C68" s="64"/>
    </row>
    <row r="69" spans="3:3">
      <c r="C69" s="64"/>
    </row>
    <row r="70" spans="3:3">
      <c r="C70" s="64"/>
    </row>
    <row r="71" spans="3:3">
      <c r="C71" s="64"/>
    </row>
    <row r="72" spans="3:3">
      <c r="C72" s="64"/>
    </row>
    <row r="73" spans="3:3">
      <c r="C73" s="64"/>
    </row>
    <row r="74" spans="3:3">
      <c r="C74" s="64"/>
    </row>
    <row r="75" spans="3:3">
      <c r="C75" s="64"/>
    </row>
    <row r="76" spans="3:3">
      <c r="C76" s="64"/>
    </row>
    <row r="77" spans="3:3">
      <c r="C77" s="64"/>
    </row>
  </sheetData>
  <mergeCells count="3">
    <mergeCell ref="A1:I1"/>
    <mergeCell ref="B2:C2"/>
    <mergeCell ref="D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20" sqref="H20"/>
    </sheetView>
  </sheetViews>
  <sheetFormatPr defaultColWidth="10.77734375" defaultRowHeight="13.8"/>
  <cols>
    <col min="1" max="1" width="31.109375" style="20" customWidth="1"/>
    <col min="2" max="2" width="14.44140625" style="19" customWidth="1"/>
    <col min="3" max="3" width="14" style="125" customWidth="1"/>
    <col min="4" max="4" width="15" style="19" customWidth="1"/>
    <col min="5" max="13" width="13.77734375" style="19" customWidth="1"/>
    <col min="14" max="16384" width="10.77734375" style="19"/>
  </cols>
  <sheetData>
    <row r="1" spans="1:13" ht="30" customHeight="1" thickBot="1">
      <c r="A1" s="262" t="s">
        <v>88</v>
      </c>
      <c r="B1" s="262"/>
      <c r="C1" s="263"/>
      <c r="D1" s="125"/>
    </row>
    <row r="2" spans="1:13">
      <c r="A2" s="126"/>
      <c r="B2" s="257" t="s">
        <v>15</v>
      </c>
      <c r="C2" s="258"/>
      <c r="D2" s="259" t="s">
        <v>16</v>
      </c>
      <c r="E2" s="260"/>
      <c r="F2" s="260"/>
      <c r="G2" s="260"/>
      <c r="H2" s="260"/>
      <c r="I2" s="260"/>
      <c r="J2" s="260"/>
      <c r="K2" s="260"/>
      <c r="L2" s="260"/>
      <c r="M2" s="261"/>
    </row>
    <row r="3" spans="1:13" ht="18">
      <c r="A3" s="63"/>
      <c r="B3" s="173">
        <v>2024</v>
      </c>
      <c r="C3" s="174">
        <v>2025</v>
      </c>
      <c r="D3" s="175">
        <v>2026</v>
      </c>
      <c r="E3" s="173">
        <v>2027</v>
      </c>
      <c r="F3" s="173">
        <v>2028</v>
      </c>
      <c r="G3" s="173">
        <v>2029</v>
      </c>
      <c r="H3" s="173">
        <v>2030</v>
      </c>
      <c r="I3" s="173">
        <v>2031</v>
      </c>
      <c r="J3" s="173">
        <v>2032</v>
      </c>
      <c r="K3" s="173">
        <v>2033</v>
      </c>
      <c r="L3" s="176">
        <v>2034</v>
      </c>
      <c r="M3" s="177">
        <v>2035</v>
      </c>
    </row>
    <row r="4" spans="1:13" ht="14.4">
      <c r="A4" s="67" t="s">
        <v>17</v>
      </c>
      <c r="B4" s="150">
        <f>Выручка!C6</f>
        <v>0</v>
      </c>
      <c r="C4" s="151">
        <f>Выручка!D6</f>
        <v>2655000</v>
      </c>
      <c r="D4" s="152">
        <f>Выручка!E6</f>
        <v>5310000</v>
      </c>
      <c r="E4" s="74">
        <f>Выручка!F6</f>
        <v>10620000</v>
      </c>
      <c r="F4" s="74">
        <f>Выручка!G6</f>
        <v>10620000</v>
      </c>
      <c r="G4" s="74">
        <f>Выручка!H6</f>
        <v>10620000</v>
      </c>
      <c r="H4" s="74">
        <f>Выручка!I6</f>
        <v>10620000</v>
      </c>
      <c r="I4" s="74">
        <f>Выручка!J6</f>
        <v>10620000</v>
      </c>
      <c r="J4" s="74">
        <f>Выручка!K6</f>
        <v>10620000</v>
      </c>
      <c r="K4" s="74">
        <f>Выручка!L6</f>
        <v>10620000</v>
      </c>
      <c r="L4" s="74">
        <f>Выручка!M6</f>
        <v>10620000</v>
      </c>
      <c r="M4" s="153">
        <f>Выручка!N6</f>
        <v>10620000</v>
      </c>
    </row>
    <row r="5" spans="1:13" ht="14.4">
      <c r="A5" s="67" t="s">
        <v>48</v>
      </c>
      <c r="B5" s="33">
        <v>0</v>
      </c>
      <c r="C5" s="154">
        <v>0</v>
      </c>
      <c r="D5" s="155">
        <v>0</v>
      </c>
      <c r="E5" s="74">
        <f>Выручка!C15</f>
        <v>9388680</v>
      </c>
      <c r="F5" s="156">
        <f>Выручка!$C$16</f>
        <v>1062000</v>
      </c>
      <c r="G5" s="156">
        <f>Выручка!$C$16</f>
        <v>1062000</v>
      </c>
      <c r="H5" s="156">
        <f>Выручка!$C$16</f>
        <v>1062000</v>
      </c>
      <c r="I5" s="156">
        <f>Выручка!$C$16</f>
        <v>1062000</v>
      </c>
      <c r="J5" s="156">
        <f>Выручка!$C$16</f>
        <v>1062000</v>
      </c>
      <c r="K5" s="156">
        <f>Выручка!$C$16</f>
        <v>1062000</v>
      </c>
      <c r="L5" s="156">
        <f>Выручка!$C$16</f>
        <v>1062000</v>
      </c>
      <c r="M5" s="157">
        <f>Выручка!$C$16</f>
        <v>1062000</v>
      </c>
    </row>
    <row r="6" spans="1:13" ht="27.6" customHeight="1">
      <c r="A6" s="67" t="s">
        <v>49</v>
      </c>
      <c r="B6" s="76">
        <v>0</v>
      </c>
      <c r="C6" s="158">
        <f>Себестоимость!C28</f>
        <v>5716249.96</v>
      </c>
      <c r="D6" s="159">
        <f>Себестоимость!D28</f>
        <v>8055583.29</v>
      </c>
      <c r="E6" s="76">
        <f>Себестоимость!E28</f>
        <v>8055583.29</v>
      </c>
      <c r="F6" s="76">
        <f>Себестоимость!F28</f>
        <v>8055583.29</v>
      </c>
      <c r="G6" s="76">
        <f>Себестоимость!G28</f>
        <v>8055583.29</v>
      </c>
      <c r="H6" s="76">
        <f>Себестоимость!H28</f>
        <v>8055583.29</v>
      </c>
      <c r="I6" s="76">
        <f>Себестоимость!I28</f>
        <v>8055583.29</v>
      </c>
      <c r="J6" s="76">
        <f>Себестоимость!J28</f>
        <v>8055583.29</v>
      </c>
      <c r="K6" s="76">
        <f>Себестоимость!K28</f>
        <v>8055583.29</v>
      </c>
      <c r="L6" s="76">
        <f>Себестоимость!L28</f>
        <v>8055583.29</v>
      </c>
      <c r="M6" s="77">
        <f>Себестоимость!M28</f>
        <v>8055583.29</v>
      </c>
    </row>
    <row r="7" spans="1:13" ht="14.4">
      <c r="A7" s="127" t="s">
        <v>50</v>
      </c>
      <c r="B7" s="33"/>
      <c r="C7" s="160">
        <f>C4-C5-C6</f>
        <v>-3061249.96</v>
      </c>
      <c r="D7" s="161">
        <f t="shared" ref="D7:M7" si="0">D4-D5-D6</f>
        <v>-2745583.29</v>
      </c>
      <c r="E7" s="162">
        <f t="shared" si="0"/>
        <v>-6824263.29</v>
      </c>
      <c r="F7" s="162">
        <f>F4-F5-F6</f>
        <v>1502416.71</v>
      </c>
      <c r="G7" s="162">
        <f t="shared" si="0"/>
        <v>1502416.71</v>
      </c>
      <c r="H7" s="162">
        <f t="shared" si="0"/>
        <v>1502416.71</v>
      </c>
      <c r="I7" s="162">
        <f t="shared" si="0"/>
        <v>1502416.71</v>
      </c>
      <c r="J7" s="162">
        <f t="shared" si="0"/>
        <v>1502416.71</v>
      </c>
      <c r="K7" s="162">
        <f t="shared" si="0"/>
        <v>1502416.71</v>
      </c>
      <c r="L7" s="162">
        <f t="shared" si="0"/>
        <v>1502416.71</v>
      </c>
      <c r="M7" s="163">
        <f t="shared" si="0"/>
        <v>1502416.71</v>
      </c>
    </row>
    <row r="8" spans="1:13" ht="16.8" customHeight="1">
      <c r="A8" s="67" t="s">
        <v>51</v>
      </c>
      <c r="B8" s="33"/>
      <c r="C8" s="164"/>
      <c r="D8" s="165"/>
      <c r="E8" s="33"/>
      <c r="F8" s="33"/>
      <c r="G8" s="33"/>
      <c r="H8" s="33"/>
      <c r="I8" s="33"/>
      <c r="J8" s="33"/>
      <c r="K8" s="33"/>
      <c r="L8" s="33"/>
      <c r="M8" s="166"/>
    </row>
    <row r="9" spans="1:13" ht="13.8" customHeight="1">
      <c r="A9" s="67" t="s">
        <v>52</v>
      </c>
      <c r="B9" s="33"/>
      <c r="C9" s="164"/>
      <c r="D9" s="165"/>
      <c r="E9" s="33"/>
      <c r="F9" s="33"/>
      <c r="G9" s="33"/>
      <c r="H9" s="33"/>
      <c r="I9" s="33"/>
      <c r="J9" s="33"/>
      <c r="K9" s="33"/>
      <c r="L9" s="33"/>
      <c r="M9" s="166"/>
    </row>
    <row r="10" spans="1:13" ht="16.2" customHeight="1">
      <c r="A10" s="127" t="s">
        <v>53</v>
      </c>
      <c r="B10" s="33"/>
      <c r="C10" s="160">
        <f>C7-C8-C9</f>
        <v>-3061249.96</v>
      </c>
      <c r="D10" s="161">
        <f t="shared" ref="D10:M10" si="1">D7-D8-D9</f>
        <v>-2745583.29</v>
      </c>
      <c r="E10" s="162">
        <f t="shared" si="1"/>
        <v>-6824263.29</v>
      </c>
      <c r="F10" s="162">
        <f t="shared" si="1"/>
        <v>1502416.71</v>
      </c>
      <c r="G10" s="162">
        <f t="shared" si="1"/>
        <v>1502416.71</v>
      </c>
      <c r="H10" s="162">
        <f t="shared" si="1"/>
        <v>1502416.71</v>
      </c>
      <c r="I10" s="162">
        <f t="shared" si="1"/>
        <v>1502416.71</v>
      </c>
      <c r="J10" s="162">
        <f t="shared" si="1"/>
        <v>1502416.71</v>
      </c>
      <c r="K10" s="162">
        <f t="shared" si="1"/>
        <v>1502416.71</v>
      </c>
      <c r="L10" s="162">
        <f t="shared" si="1"/>
        <v>1502416.71</v>
      </c>
      <c r="M10" s="163">
        <f t="shared" si="1"/>
        <v>1502416.71</v>
      </c>
    </row>
    <row r="11" spans="1:13" ht="28.2">
      <c r="A11" s="127" t="s">
        <v>54</v>
      </c>
      <c r="B11" s="33"/>
      <c r="C11" s="160">
        <f>C10</f>
        <v>-3061249.96</v>
      </c>
      <c r="D11" s="161">
        <f t="shared" ref="D11:M11" si="2">D10</f>
        <v>-2745583.29</v>
      </c>
      <c r="E11" s="162">
        <f t="shared" si="2"/>
        <v>-6824263.29</v>
      </c>
      <c r="F11" s="162">
        <f t="shared" si="2"/>
        <v>1502416.71</v>
      </c>
      <c r="G11" s="162">
        <f t="shared" si="2"/>
        <v>1502416.71</v>
      </c>
      <c r="H11" s="162">
        <f t="shared" si="2"/>
        <v>1502416.71</v>
      </c>
      <c r="I11" s="162">
        <f t="shared" si="2"/>
        <v>1502416.71</v>
      </c>
      <c r="J11" s="162">
        <f t="shared" si="2"/>
        <v>1502416.71</v>
      </c>
      <c r="K11" s="162">
        <f t="shared" si="2"/>
        <v>1502416.71</v>
      </c>
      <c r="L11" s="162">
        <f t="shared" si="2"/>
        <v>1502416.71</v>
      </c>
      <c r="M11" s="163">
        <f t="shared" si="2"/>
        <v>1502416.71</v>
      </c>
    </row>
    <row r="12" spans="1:13" ht="14.4">
      <c r="A12" s="67" t="s">
        <v>55</v>
      </c>
      <c r="B12" s="167"/>
      <c r="C12" s="154">
        <f>Выручка!D8</f>
        <v>26550</v>
      </c>
      <c r="D12" s="168">
        <f>Выручка!E8</f>
        <v>53100</v>
      </c>
      <c r="E12" s="156">
        <f>Выручка!F8</f>
        <v>97664.836363636365</v>
      </c>
      <c r="F12" s="156">
        <f>Выручка!G8</f>
        <v>105234.54545454546</v>
      </c>
      <c r="G12" s="156">
        <f>Выручка!H8</f>
        <v>105234.54545454546</v>
      </c>
      <c r="H12" s="156">
        <f>Выручка!I8</f>
        <v>105234.54545454546</v>
      </c>
      <c r="I12" s="156">
        <f>Выручка!J8</f>
        <v>105234.54545454546</v>
      </c>
      <c r="J12" s="156">
        <f>Выручка!K8</f>
        <v>105234.54545454546</v>
      </c>
      <c r="K12" s="156">
        <f>Выручка!L8</f>
        <v>105234.54545454546</v>
      </c>
      <c r="L12" s="156">
        <f>Выручка!M8</f>
        <v>105234.54545454546</v>
      </c>
      <c r="M12" s="157">
        <f>Выручка!N8</f>
        <v>105234.54545454546</v>
      </c>
    </row>
    <row r="13" spans="1:13" ht="15" thickBot="1">
      <c r="A13" s="128" t="s">
        <v>56</v>
      </c>
      <c r="B13" s="169">
        <f>B10-B12</f>
        <v>0</v>
      </c>
      <c r="C13" s="170">
        <f>C10-C12</f>
        <v>-3087799.96</v>
      </c>
      <c r="D13" s="171">
        <f t="shared" ref="D13:M13" si="3">D10-D12</f>
        <v>-2798683.29</v>
      </c>
      <c r="E13" s="169">
        <f t="shared" si="3"/>
        <v>-6921928.126363636</v>
      </c>
      <c r="F13" s="169">
        <f t="shared" si="3"/>
        <v>1397182.1645454546</v>
      </c>
      <c r="G13" s="169">
        <f t="shared" si="3"/>
        <v>1397182.1645454546</v>
      </c>
      <c r="H13" s="169">
        <f t="shared" si="3"/>
        <v>1397182.1645454546</v>
      </c>
      <c r="I13" s="169">
        <f t="shared" si="3"/>
        <v>1397182.1645454546</v>
      </c>
      <c r="J13" s="169">
        <f t="shared" si="3"/>
        <v>1397182.1645454546</v>
      </c>
      <c r="K13" s="169">
        <f t="shared" si="3"/>
        <v>1397182.1645454546</v>
      </c>
      <c r="L13" s="169">
        <f t="shared" si="3"/>
        <v>1397182.1645454546</v>
      </c>
      <c r="M13" s="172">
        <f t="shared" si="3"/>
        <v>1397182.1645454546</v>
      </c>
    </row>
  </sheetData>
  <mergeCells count="3">
    <mergeCell ref="B2:C2"/>
    <mergeCell ref="D2:M2"/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topLeftCell="A4" zoomScale="80" zoomScaleNormal="80" workbookViewId="0">
      <selection activeCell="J29" sqref="J29"/>
    </sheetView>
  </sheetViews>
  <sheetFormatPr defaultColWidth="9.109375" defaultRowHeight="13.8"/>
  <cols>
    <col min="1" max="1" width="5.109375" style="19" customWidth="1"/>
    <col min="2" max="2" width="35.21875" style="19" customWidth="1"/>
    <col min="3" max="3" width="17.6640625" style="19" customWidth="1"/>
    <col min="4" max="4" width="15" style="19" customWidth="1"/>
    <col min="5" max="5" width="15.5546875" style="19" customWidth="1"/>
    <col min="6" max="6" width="14" style="19" customWidth="1"/>
    <col min="7" max="7" width="14.88671875" style="19" customWidth="1"/>
    <col min="8" max="8" width="13.88671875" style="19" customWidth="1"/>
    <col min="9" max="9" width="12.6640625" style="19" customWidth="1"/>
    <col min="10" max="10" width="12.88671875" style="19" customWidth="1"/>
    <col min="11" max="11" width="15.44140625" style="19" customWidth="1"/>
    <col min="12" max="12" width="12.109375" style="19" customWidth="1"/>
    <col min="13" max="13" width="13" style="19" customWidth="1"/>
    <col min="14" max="14" width="13.6640625" style="19" customWidth="1"/>
    <col min="15" max="15" width="9.109375" style="19"/>
    <col min="16" max="16" width="12.109375" style="19" bestFit="1" customWidth="1"/>
    <col min="17" max="16384" width="9.109375" style="19"/>
  </cols>
  <sheetData>
    <row r="2" spans="1:14">
      <c r="E2" s="125"/>
    </row>
    <row r="3" spans="1:14" s="27" customFormat="1" ht="23.4">
      <c r="A3" s="149"/>
      <c r="B3" s="149"/>
      <c r="C3" s="149"/>
      <c r="D3" s="149"/>
    </row>
    <row r="4" spans="1:14" ht="24" thickBot="1">
      <c r="A4" s="269" t="s">
        <v>89</v>
      </c>
      <c r="B4" s="269"/>
      <c r="C4" s="269"/>
      <c r="D4" s="269"/>
    </row>
    <row r="5" spans="1:14">
      <c r="A5" s="129"/>
      <c r="B5" s="131"/>
      <c r="C5" s="264" t="s">
        <v>15</v>
      </c>
      <c r="D5" s="265"/>
      <c r="E5" s="266" t="s">
        <v>16</v>
      </c>
      <c r="F5" s="267"/>
      <c r="G5" s="267"/>
      <c r="H5" s="267"/>
      <c r="I5" s="267"/>
      <c r="J5" s="267"/>
      <c r="K5" s="267"/>
      <c r="L5" s="267"/>
      <c r="M5" s="267"/>
      <c r="N5" s="268"/>
    </row>
    <row r="6" spans="1:14" ht="15.6">
      <c r="A6" s="130"/>
      <c r="B6" s="125"/>
      <c r="C6" s="137">
        <v>2024</v>
      </c>
      <c r="D6" s="148">
        <v>2025</v>
      </c>
      <c r="E6" s="147">
        <v>2026</v>
      </c>
      <c r="F6" s="138">
        <v>2027</v>
      </c>
      <c r="G6" s="138">
        <v>2028</v>
      </c>
      <c r="H6" s="138">
        <v>2029</v>
      </c>
      <c r="I6" s="138">
        <v>2030</v>
      </c>
      <c r="J6" s="138">
        <v>2031</v>
      </c>
      <c r="K6" s="138">
        <v>2032</v>
      </c>
      <c r="L6" s="138">
        <v>2033</v>
      </c>
      <c r="M6" s="139">
        <v>2034</v>
      </c>
      <c r="N6" s="146">
        <v>2035</v>
      </c>
    </row>
    <row r="7" spans="1:14" ht="15.6">
      <c r="A7" s="130"/>
      <c r="B7" s="140" t="s">
        <v>93</v>
      </c>
      <c r="C7" s="211">
        <v>0</v>
      </c>
      <c r="D7" s="212">
        <v>1</v>
      </c>
      <c r="E7" s="213">
        <v>2</v>
      </c>
      <c r="F7" s="214">
        <v>3</v>
      </c>
      <c r="G7" s="214">
        <v>4</v>
      </c>
      <c r="H7" s="214">
        <v>5</v>
      </c>
      <c r="I7" s="214">
        <v>6</v>
      </c>
      <c r="J7" s="214">
        <v>7</v>
      </c>
      <c r="K7" s="214">
        <v>8</v>
      </c>
      <c r="L7" s="214">
        <v>9</v>
      </c>
      <c r="M7" s="215">
        <v>10</v>
      </c>
      <c r="N7" s="216">
        <v>11</v>
      </c>
    </row>
    <row r="8" spans="1:14" ht="15.6">
      <c r="A8" s="132" t="s">
        <v>57</v>
      </c>
      <c r="B8" s="133" t="s">
        <v>58</v>
      </c>
      <c r="C8" s="73"/>
      <c r="D8" s="217"/>
      <c r="E8" s="218"/>
      <c r="F8" s="71"/>
      <c r="G8" s="71"/>
      <c r="H8" s="71"/>
      <c r="I8" s="71"/>
      <c r="J8" s="71"/>
      <c r="K8" s="71"/>
      <c r="L8" s="71"/>
      <c r="M8" s="71"/>
      <c r="N8" s="72"/>
    </row>
    <row r="9" spans="1:14" ht="31.2">
      <c r="A9" s="132" t="s">
        <v>59</v>
      </c>
      <c r="B9" s="133" t="s">
        <v>60</v>
      </c>
      <c r="C9" s="73">
        <v>33981600</v>
      </c>
      <c r="D9" s="217">
        <v>12000000</v>
      </c>
      <c r="E9" s="219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5">
        <v>0</v>
      </c>
    </row>
    <row r="10" spans="1:14" ht="55.2" customHeight="1">
      <c r="A10" s="132" t="s">
        <v>61</v>
      </c>
      <c r="B10" s="133" t="s">
        <v>62</v>
      </c>
      <c r="C10" s="71"/>
      <c r="D10" s="220"/>
      <c r="E10" s="218"/>
      <c r="F10" s="71"/>
      <c r="G10" s="71"/>
      <c r="H10" s="71"/>
      <c r="I10" s="71"/>
      <c r="J10" s="71"/>
      <c r="K10" s="71"/>
      <c r="L10" s="71"/>
      <c r="M10" s="71"/>
      <c r="N10" s="72"/>
    </row>
    <row r="11" spans="1:14" s="141" customFormat="1" ht="18.75" customHeight="1">
      <c r="A11" s="142" t="s">
        <v>63</v>
      </c>
      <c r="B11" s="143" t="s">
        <v>64</v>
      </c>
      <c r="C11" s="221">
        <f t="shared" ref="C11:N11" si="0">C9</f>
        <v>33981600</v>
      </c>
      <c r="D11" s="222">
        <f t="shared" si="0"/>
        <v>12000000</v>
      </c>
      <c r="E11" s="223">
        <f t="shared" si="0"/>
        <v>0</v>
      </c>
      <c r="F11" s="221">
        <f t="shared" si="0"/>
        <v>0</v>
      </c>
      <c r="G11" s="221">
        <f t="shared" si="0"/>
        <v>0</v>
      </c>
      <c r="H11" s="221">
        <f t="shared" si="0"/>
        <v>0</v>
      </c>
      <c r="I11" s="221">
        <f t="shared" si="0"/>
        <v>0</v>
      </c>
      <c r="J11" s="221">
        <f t="shared" si="0"/>
        <v>0</v>
      </c>
      <c r="K11" s="221">
        <f t="shared" si="0"/>
        <v>0</v>
      </c>
      <c r="L11" s="221">
        <f t="shared" si="0"/>
        <v>0</v>
      </c>
      <c r="M11" s="221">
        <f t="shared" si="0"/>
        <v>0</v>
      </c>
      <c r="N11" s="224">
        <f t="shared" si="0"/>
        <v>0</v>
      </c>
    </row>
    <row r="12" spans="1:14" ht="15.6">
      <c r="A12" s="132" t="s">
        <v>65</v>
      </c>
      <c r="B12" s="133" t="s">
        <v>66</v>
      </c>
      <c r="C12" s="69">
        <v>0</v>
      </c>
      <c r="D12" s="225">
        <f>Прибыль!C13</f>
        <v>-3087799.96</v>
      </c>
      <c r="E12" s="226">
        <f>Прибыль!D13</f>
        <v>-2798683.29</v>
      </c>
      <c r="F12" s="69">
        <f>Прибыль!E13</f>
        <v>-6921928.126363636</v>
      </c>
      <c r="G12" s="69">
        <f>Прибыль!F13</f>
        <v>1397182.1645454546</v>
      </c>
      <c r="H12" s="69">
        <f>Прибыль!G13</f>
        <v>1397182.1645454546</v>
      </c>
      <c r="I12" s="69">
        <f>Прибыль!H13</f>
        <v>1397182.1645454546</v>
      </c>
      <c r="J12" s="69">
        <f>Прибыль!I13</f>
        <v>1397182.1645454546</v>
      </c>
      <c r="K12" s="69">
        <f>Прибыль!J13</f>
        <v>1397182.1645454546</v>
      </c>
      <c r="L12" s="69">
        <f>Прибыль!K13</f>
        <v>1397182.1645454546</v>
      </c>
      <c r="M12" s="69">
        <f>Прибыль!L13</f>
        <v>1397182.1645454546</v>
      </c>
      <c r="N12" s="70">
        <f>Прибыль!M13</f>
        <v>1397182.1645454546</v>
      </c>
    </row>
    <row r="13" spans="1:14" ht="28.5" customHeight="1">
      <c r="A13" s="132" t="s">
        <v>67</v>
      </c>
      <c r="B13" s="133" t="s">
        <v>68</v>
      </c>
      <c r="C13" s="71"/>
      <c r="D13" s="220"/>
      <c r="E13" s="218"/>
      <c r="F13" s="71"/>
      <c r="G13" s="71"/>
      <c r="H13" s="71"/>
      <c r="I13" s="71"/>
      <c r="J13" s="71"/>
      <c r="K13" s="71"/>
      <c r="L13" s="71"/>
      <c r="M13" s="71"/>
      <c r="N13" s="72"/>
    </row>
    <row r="14" spans="1:14" s="141" customFormat="1" ht="15.6">
      <c r="A14" s="142" t="s">
        <v>69</v>
      </c>
      <c r="B14" s="143" t="s">
        <v>70</v>
      </c>
      <c r="C14" s="227">
        <f>C12</f>
        <v>0</v>
      </c>
      <c r="D14" s="228">
        <f>D12</f>
        <v>-3087799.96</v>
      </c>
      <c r="E14" s="229">
        <f t="shared" ref="E14:N14" si="1">E12</f>
        <v>-2798683.29</v>
      </c>
      <c r="F14" s="227">
        <f t="shared" si="1"/>
        <v>-6921928.126363636</v>
      </c>
      <c r="G14" s="227">
        <f t="shared" si="1"/>
        <v>1397182.1645454546</v>
      </c>
      <c r="H14" s="227">
        <f t="shared" si="1"/>
        <v>1397182.1645454546</v>
      </c>
      <c r="I14" s="227">
        <f t="shared" si="1"/>
        <v>1397182.1645454546</v>
      </c>
      <c r="J14" s="227">
        <f t="shared" si="1"/>
        <v>1397182.1645454546</v>
      </c>
      <c r="K14" s="227">
        <f t="shared" si="1"/>
        <v>1397182.1645454546</v>
      </c>
      <c r="L14" s="227">
        <f t="shared" si="1"/>
        <v>1397182.1645454546</v>
      </c>
      <c r="M14" s="227">
        <f t="shared" si="1"/>
        <v>1397182.1645454546</v>
      </c>
      <c r="N14" s="230">
        <f t="shared" si="1"/>
        <v>1397182.1645454546</v>
      </c>
    </row>
    <row r="15" spans="1:14" ht="31.2">
      <c r="A15" s="134" t="s">
        <v>71</v>
      </c>
      <c r="B15" s="135" t="s">
        <v>72</v>
      </c>
      <c r="C15" s="69">
        <f>C14-C11</f>
        <v>-33981600</v>
      </c>
      <c r="D15" s="225">
        <f t="shared" ref="D15:N15" si="2">D14-D11</f>
        <v>-15087799.960000001</v>
      </c>
      <c r="E15" s="226">
        <f t="shared" si="2"/>
        <v>-2798683.29</v>
      </c>
      <c r="F15" s="69">
        <f t="shared" si="2"/>
        <v>-6921928.126363636</v>
      </c>
      <c r="G15" s="69">
        <f t="shared" si="2"/>
        <v>1397182.1645454546</v>
      </c>
      <c r="H15" s="69">
        <f t="shared" si="2"/>
        <v>1397182.1645454546</v>
      </c>
      <c r="I15" s="69">
        <f t="shared" si="2"/>
        <v>1397182.1645454546</v>
      </c>
      <c r="J15" s="69">
        <f t="shared" si="2"/>
        <v>1397182.1645454546</v>
      </c>
      <c r="K15" s="69">
        <f t="shared" si="2"/>
        <v>1397182.1645454546</v>
      </c>
      <c r="L15" s="69">
        <f t="shared" si="2"/>
        <v>1397182.1645454546</v>
      </c>
      <c r="M15" s="69">
        <f t="shared" si="2"/>
        <v>1397182.1645454546</v>
      </c>
      <c r="N15" s="70">
        <f t="shared" si="2"/>
        <v>1397182.1645454546</v>
      </c>
    </row>
    <row r="16" spans="1:14" ht="24.6" customHeight="1">
      <c r="A16" s="132" t="s">
        <v>73</v>
      </c>
      <c r="B16" s="133" t="s">
        <v>74</v>
      </c>
      <c r="C16" s="71"/>
      <c r="D16" s="220"/>
      <c r="E16" s="218"/>
      <c r="F16" s="71"/>
      <c r="G16" s="71"/>
      <c r="H16" s="71"/>
      <c r="I16" s="71"/>
      <c r="J16" s="71"/>
      <c r="K16" s="71"/>
      <c r="L16" s="71"/>
      <c r="M16" s="71"/>
      <c r="N16" s="72"/>
    </row>
    <row r="17" spans="1:16" ht="33" customHeight="1">
      <c r="A17" s="136" t="s">
        <v>75</v>
      </c>
      <c r="B17" s="135" t="s">
        <v>76</v>
      </c>
      <c r="C17" s="231">
        <v>9.5000000000000001E-2</v>
      </c>
      <c r="D17" s="220"/>
      <c r="E17" s="218"/>
      <c r="F17" s="71"/>
      <c r="G17" s="71"/>
      <c r="H17" s="71"/>
      <c r="I17" s="71"/>
      <c r="J17" s="71"/>
      <c r="K17" s="71"/>
      <c r="L17" s="71"/>
      <c r="M17" s="71"/>
      <c r="N17" s="72"/>
    </row>
    <row r="18" spans="1:16" ht="23.4" customHeight="1">
      <c r="A18" s="132" t="s">
        <v>77</v>
      </c>
      <c r="B18" s="133" t="s">
        <v>78</v>
      </c>
      <c r="C18" s="71">
        <v>1</v>
      </c>
      <c r="D18" s="220">
        <f>$C$18/(1+$C$17)</f>
        <v>0.91324200913242015</v>
      </c>
      <c r="E18" s="218">
        <f>$C$18/POWER((1+$C$17),E7)</f>
        <v>0.8340109672442193</v>
      </c>
      <c r="F18" s="71">
        <f t="shared" ref="F18:N18" si="3">$C$18/POWER((1+$C$17),F7)</f>
        <v>0.76165385136458386</v>
      </c>
      <c r="G18" s="71">
        <f t="shared" si="3"/>
        <v>0.6955742934836382</v>
      </c>
      <c r="H18" s="71">
        <f t="shared" si="3"/>
        <v>0.63522766528186136</v>
      </c>
      <c r="I18" s="71">
        <f t="shared" si="3"/>
        <v>0.58011658929850352</v>
      </c>
      <c r="J18" s="71">
        <f t="shared" si="3"/>
        <v>0.52978683954201233</v>
      </c>
      <c r="K18" s="71">
        <f t="shared" si="3"/>
        <v>0.4838235977552624</v>
      </c>
      <c r="L18" s="71">
        <f t="shared" si="3"/>
        <v>0.44184803447969173</v>
      </c>
      <c r="M18" s="71">
        <f t="shared" si="3"/>
        <v>0.40351418673944445</v>
      </c>
      <c r="N18" s="72">
        <f t="shared" si="3"/>
        <v>0.36850610661136479</v>
      </c>
    </row>
    <row r="19" spans="1:16" ht="24.6" customHeight="1">
      <c r="A19" s="132" t="s">
        <v>79</v>
      </c>
      <c r="B19" s="133" t="s">
        <v>80</v>
      </c>
      <c r="C19" s="71">
        <f>C14*C18</f>
        <v>0</v>
      </c>
      <c r="D19" s="220">
        <f>D14*D18</f>
        <v>-2819908.6392694064</v>
      </c>
      <c r="E19" s="218">
        <f t="shared" ref="E19:N19" si="4">E14*E18</f>
        <v>-2334132.5577031341</v>
      </c>
      <c r="F19" s="71">
        <f t="shared" si="4"/>
        <v>-5272113.2163137011</v>
      </c>
      <c r="G19" s="71">
        <f t="shared" si="4"/>
        <v>971843.99697164493</v>
      </c>
      <c r="H19" s="71">
        <f t="shared" si="4"/>
        <v>887528.7643576666</v>
      </c>
      <c r="I19" s="71">
        <f t="shared" si="4"/>
        <v>810528.55192480958</v>
      </c>
      <c r="J19" s="71">
        <f t="shared" si="4"/>
        <v>740208.72321900423</v>
      </c>
      <c r="K19" s="71">
        <f t="shared" si="4"/>
        <v>675989.70156986685</v>
      </c>
      <c r="L19" s="71">
        <f t="shared" si="4"/>
        <v>617342.19321449031</v>
      </c>
      <c r="M19" s="71">
        <f t="shared" si="4"/>
        <v>563782.82485341572</v>
      </c>
      <c r="N19" s="72">
        <f t="shared" si="4"/>
        <v>514870.1596834847</v>
      </c>
    </row>
    <row r="20" spans="1:16" ht="15.6">
      <c r="A20" s="132" t="s">
        <v>81</v>
      </c>
      <c r="B20" s="133" t="s">
        <v>82</v>
      </c>
      <c r="C20" s="71">
        <f>C11*C18</f>
        <v>33981600</v>
      </c>
      <c r="D20" s="220">
        <f>D11*D18</f>
        <v>10958904.109589042</v>
      </c>
      <c r="E20" s="218">
        <f t="shared" ref="E20:N20" si="5">E11*E18</f>
        <v>0</v>
      </c>
      <c r="F20" s="71">
        <f t="shared" si="5"/>
        <v>0</v>
      </c>
      <c r="G20" s="71">
        <f t="shared" si="5"/>
        <v>0</v>
      </c>
      <c r="H20" s="71">
        <f t="shared" si="5"/>
        <v>0</v>
      </c>
      <c r="I20" s="71">
        <f t="shared" si="5"/>
        <v>0</v>
      </c>
      <c r="J20" s="71">
        <f t="shared" si="5"/>
        <v>0</v>
      </c>
      <c r="K20" s="71">
        <f t="shared" si="5"/>
        <v>0</v>
      </c>
      <c r="L20" s="71">
        <f t="shared" si="5"/>
        <v>0</v>
      </c>
      <c r="M20" s="71">
        <f t="shared" si="5"/>
        <v>0</v>
      </c>
      <c r="N20" s="72">
        <f t="shared" si="5"/>
        <v>0</v>
      </c>
    </row>
    <row r="21" spans="1:16" ht="40.200000000000003" customHeight="1">
      <c r="A21" s="132" t="s">
        <v>83</v>
      </c>
      <c r="B21" s="133" t="s">
        <v>84</v>
      </c>
      <c r="C21" s="71">
        <f>C15*C18</f>
        <v>-33981600</v>
      </c>
      <c r="D21" s="220">
        <f>D19-D20</f>
        <v>-13778812.748858448</v>
      </c>
      <c r="E21" s="218">
        <f t="shared" ref="E21:N21" si="6">E19-E20</f>
        <v>-2334132.5577031341</v>
      </c>
      <c r="F21" s="71">
        <f t="shared" si="6"/>
        <v>-5272113.2163137011</v>
      </c>
      <c r="G21" s="71">
        <f t="shared" si="6"/>
        <v>971843.99697164493</v>
      </c>
      <c r="H21" s="71">
        <f t="shared" si="6"/>
        <v>887528.7643576666</v>
      </c>
      <c r="I21" s="71">
        <f t="shared" si="6"/>
        <v>810528.55192480958</v>
      </c>
      <c r="J21" s="71">
        <f t="shared" si="6"/>
        <v>740208.72321900423</v>
      </c>
      <c r="K21" s="71">
        <f t="shared" si="6"/>
        <v>675989.70156986685</v>
      </c>
      <c r="L21" s="71">
        <f t="shared" si="6"/>
        <v>617342.19321449031</v>
      </c>
      <c r="M21" s="71">
        <f t="shared" si="6"/>
        <v>563782.82485341572</v>
      </c>
      <c r="N21" s="72">
        <f t="shared" si="6"/>
        <v>514870.1596834847</v>
      </c>
    </row>
    <row r="22" spans="1:16" ht="38.4" customHeight="1" thickBot="1">
      <c r="A22" s="144" t="s">
        <v>85</v>
      </c>
      <c r="B22" s="145" t="s">
        <v>86</v>
      </c>
      <c r="C22" s="232">
        <f>C21</f>
        <v>-33981600</v>
      </c>
      <c r="D22" s="233">
        <f t="shared" ref="D22" si="7">D21+C22</f>
        <v>-47760412.748858452</v>
      </c>
      <c r="E22" s="234">
        <f t="shared" ref="E22" si="8">E21+D22</f>
        <v>-50094545.306561589</v>
      </c>
      <c r="F22" s="232">
        <f t="shared" ref="F22" si="9">F21+E22</f>
        <v>-55366658.522875294</v>
      </c>
      <c r="G22" s="232">
        <f t="shared" ref="G22" si="10">G21+F22</f>
        <v>-54394814.52590365</v>
      </c>
      <c r="H22" s="232">
        <f t="shared" ref="H22" si="11">H21+G22</f>
        <v>-53507285.761545986</v>
      </c>
      <c r="I22" s="232">
        <f t="shared" ref="I22" si="12">I21+H22</f>
        <v>-52696757.209621176</v>
      </c>
      <c r="J22" s="232">
        <f t="shared" ref="J22" si="13">J21+I22</f>
        <v>-51956548.486402169</v>
      </c>
      <c r="K22" s="232">
        <f t="shared" ref="K22" si="14">K21+J22</f>
        <v>-51280558.784832299</v>
      </c>
      <c r="L22" s="232">
        <f t="shared" ref="L22" si="15">L21+K22</f>
        <v>-50663216.591617808</v>
      </c>
      <c r="M22" s="232">
        <f t="shared" ref="M22" si="16">M21+L22</f>
        <v>-50099433.766764395</v>
      </c>
      <c r="N22" s="235">
        <f t="shared" ref="N22" si="17">N21+M22</f>
        <v>-49584563.607080907</v>
      </c>
      <c r="P22" s="19">
        <f>(D19+E19+F19+G19+H19+I19+J19+K19+L19+M19+N19)-(C20+D20)</f>
        <v>-49584563.607080899</v>
      </c>
    </row>
  </sheetData>
  <mergeCells count="3">
    <mergeCell ref="C5:D5"/>
    <mergeCell ref="E5:N5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Исх.данные</vt:lpstr>
      <vt:lpstr>Произв. программа</vt:lpstr>
      <vt:lpstr>Выручка</vt:lpstr>
      <vt:lpstr>Инвест.изд</vt:lpstr>
      <vt:lpstr>Себестоимость</vt:lpstr>
      <vt:lpstr>Прибыль</vt:lpstr>
      <vt:lpstr>эффективность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Полина Калинова</cp:lastModifiedBy>
  <dcterms:created xsi:type="dcterms:W3CDTF">2023-12-27T20:26:00Z</dcterms:created>
  <dcterms:modified xsi:type="dcterms:W3CDTF">2025-04-02T15:09:38Z</dcterms:modified>
</cp:coreProperties>
</file>