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tom/Instructors/"/>
    </mc:Choice>
  </mc:AlternateContent>
  <xr:revisionPtr revIDLastSave="0" documentId="13_ncr:1_{A95B3E7E-E05F-0A47-9901-FD7FC66AFC80}" xr6:coauthVersionLast="47" xr6:coauthVersionMax="47" xr10:uidLastSave="{00000000-0000-0000-0000-000000000000}"/>
  <bookViews>
    <workbookView xWindow="0" yWindow="580" windowWidth="26240" windowHeight="16380" xr2:uid="{00000000-000D-0000-FFFF-FFFF00000000}"/>
  </bookViews>
  <sheets>
    <sheet name="工作表1" sheetId="1" r:id="rId1"/>
  </sheets>
  <calcPr calcId="191029"/>
  <webPublishing allowPng="1" targetScreenSize="1024x768" codePage="1000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C26" i="1"/>
  <c r="B26" i="1"/>
  <c r="D21" i="1"/>
  <c r="E21" i="1" s="1"/>
  <c r="D22" i="1"/>
  <c r="D23" i="1"/>
  <c r="D14" i="1"/>
  <c r="D2" i="1"/>
  <c r="D19" i="1"/>
  <c r="D17" i="1"/>
  <c r="D10" i="1"/>
  <c r="D16" i="1"/>
  <c r="D5" i="1"/>
  <c r="D6" i="1"/>
  <c r="D11" i="1"/>
  <c r="D13" i="1"/>
  <c r="D18" i="1"/>
  <c r="D24" i="1"/>
  <c r="D12" i="1"/>
  <c r="D9" i="1"/>
  <c r="D7" i="1"/>
  <c r="D3" i="1"/>
  <c r="D26" i="1" s="1"/>
  <c r="D8" i="1"/>
  <c r="D25" i="1"/>
  <c r="D20" i="1"/>
  <c r="D15" i="1"/>
  <c r="D4" i="1"/>
  <c r="E22" i="1" l="1"/>
  <c r="E23" i="1"/>
  <c r="E2" i="1"/>
  <c r="E18" i="1" l="1"/>
  <c r="E13" i="1"/>
  <c r="E9" i="1"/>
  <c r="E6" i="1"/>
  <c r="E4" i="1"/>
  <c r="E24" i="1"/>
  <c r="E15" i="1"/>
  <c r="E19" i="1"/>
  <c r="E7" i="1"/>
  <c r="E10" i="1"/>
  <c r="E5" i="1"/>
  <c r="E17" i="1"/>
  <c r="E3" i="1"/>
  <c r="E25" i="1"/>
  <c r="E14" i="1"/>
  <c r="E12" i="1"/>
  <c r="E16" i="1"/>
  <c r="E20" i="1"/>
  <c r="G5" i="1" s="1"/>
  <c r="E11" i="1"/>
  <c r="E8" i="1"/>
  <c r="E26" i="1" l="1"/>
  <c r="G21" i="1"/>
  <c r="G10" i="1"/>
  <c r="G22" i="1"/>
  <c r="G17" i="1"/>
  <c r="G24" i="1"/>
  <c r="G18" i="1"/>
  <c r="G23" i="1"/>
  <c r="G2" i="1"/>
  <c r="G14" i="1"/>
  <c r="G7" i="1"/>
  <c r="G20" i="1"/>
  <c r="I5" i="1"/>
  <c r="J5" i="1" s="1"/>
  <c r="G8" i="1"/>
  <c r="G11" i="1"/>
  <c r="G4" i="1"/>
  <c r="G25" i="1"/>
  <c r="G9" i="1"/>
  <c r="G15" i="1"/>
  <c r="G13" i="1" l="1"/>
  <c r="I13" i="1" s="1"/>
  <c r="J13" i="1" s="1"/>
  <c r="G6" i="1"/>
  <c r="I6" i="1" s="1"/>
  <c r="J6" i="1" s="1"/>
  <c r="G19" i="1"/>
  <c r="I19" i="1" s="1"/>
  <c r="J19" i="1" s="1"/>
  <c r="G12" i="1"/>
  <c r="I12" i="1" s="1"/>
  <c r="J12" i="1" s="1"/>
  <c r="G16" i="1"/>
  <c r="I16" i="1" s="1"/>
  <c r="J16" i="1" s="1"/>
  <c r="G3" i="1"/>
  <c r="I3" i="1" s="1"/>
  <c r="I21" i="1"/>
  <c r="J21" i="1" s="1"/>
  <c r="F26" i="1"/>
  <c r="I22" i="1"/>
  <c r="I17" i="1"/>
  <c r="J17" i="1" s="1"/>
  <c r="I20" i="1"/>
  <c r="J20" i="1" s="1"/>
  <c r="I7" i="1"/>
  <c r="J7" i="1" s="1"/>
  <c r="I14" i="1"/>
  <c r="J14" i="1" s="1"/>
  <c r="I23" i="1"/>
  <c r="I18" i="1"/>
  <c r="J18" i="1" s="1"/>
  <c r="I24" i="1"/>
  <c r="I2" i="1"/>
  <c r="I10" i="1"/>
  <c r="J10" i="1" s="1"/>
  <c r="I25" i="1"/>
  <c r="I11" i="1"/>
  <c r="J11" i="1" s="1"/>
  <c r="I15" i="1"/>
  <c r="J15" i="1" s="1"/>
  <c r="I9" i="1"/>
  <c r="J9" i="1" s="1"/>
  <c r="I4" i="1"/>
  <c r="J4" i="1" s="1"/>
  <c r="J2" i="1" l="1"/>
  <c r="G26" i="1"/>
  <c r="J22" i="1"/>
  <c r="J23" i="1"/>
  <c r="J24" i="1"/>
  <c r="J25" i="1"/>
  <c r="J3" i="1"/>
  <c r="I8" i="1"/>
  <c r="J8" i="1" s="1"/>
  <c r="I26" i="1" l="1"/>
  <c r="M17" i="1"/>
  <c r="M15" i="1"/>
  <c r="M16" i="1"/>
  <c r="M12" i="1"/>
  <c r="M11" i="1"/>
  <c r="M14" i="1"/>
  <c r="M18" i="1"/>
  <c r="J26" i="1"/>
  <c r="M10" i="1" s="1"/>
  <c r="M4" i="1" l="1"/>
  <c r="M6" i="1"/>
  <c r="M5" i="1"/>
  <c r="M19" i="1"/>
  <c r="M2" i="1"/>
  <c r="M13" i="1"/>
  <c r="M3" i="1"/>
  <c r="M7" i="1"/>
  <c r="N19" i="1" l="1"/>
  <c r="N18" i="1"/>
  <c r="N5" i="1"/>
  <c r="N7" i="1"/>
  <c r="N16" i="1"/>
  <c r="N14" i="1"/>
  <c r="N11" i="1"/>
  <c r="N2" i="1"/>
  <c r="N6" i="1"/>
  <c r="N12" i="1"/>
  <c r="N3" i="1"/>
  <c r="N4" i="1"/>
  <c r="N13" i="1"/>
  <c r="N17" i="1"/>
  <c r="N15" i="1"/>
  <c r="N10" i="1"/>
</calcChain>
</file>

<file path=xl/sharedStrings.xml><?xml version="1.0" encoding="utf-8"?>
<sst xmlns="http://schemas.openxmlformats.org/spreadsheetml/2006/main" count="55" uniqueCount="52">
  <si>
    <t>ID</t>
    <phoneticPr fontId="1" type="noConversion"/>
  </si>
  <si>
    <t>Midterm</t>
    <phoneticPr fontId="1" type="noConversion"/>
  </si>
  <si>
    <t>Final</t>
    <phoneticPr fontId="1" type="noConversion"/>
  </si>
  <si>
    <t>Grade</t>
    <phoneticPr fontId="1" type="noConversion"/>
  </si>
  <si>
    <t>423__01</t>
    <phoneticPr fontId="1" type="noConversion"/>
  </si>
  <si>
    <t>423__02</t>
  </si>
  <si>
    <t>423__03</t>
  </si>
  <si>
    <t>423__04</t>
  </si>
  <si>
    <t>423__05</t>
  </si>
  <si>
    <t>Grade_I</t>
    <phoneticPr fontId="1" type="noConversion"/>
  </si>
  <si>
    <t>Grade_II</t>
    <phoneticPr fontId="1" type="noConversion"/>
  </si>
  <si>
    <t>Grade_III</t>
    <phoneticPr fontId="1" type="noConversion"/>
  </si>
  <si>
    <t>GP</t>
    <phoneticPr fontId="1" type="noConversion"/>
  </si>
  <si>
    <t>Average</t>
    <phoneticPr fontId="1" type="noConversion"/>
  </si>
  <si>
    <t>Grade_0</t>
    <phoneticPr fontId="1" type="noConversion"/>
  </si>
  <si>
    <t>423__06</t>
  </si>
  <si>
    <t>423__07</t>
  </si>
  <si>
    <t>423__08</t>
  </si>
  <si>
    <t>423__09</t>
    <phoneticPr fontId="1" type="noConversion"/>
  </si>
  <si>
    <t>423__10</t>
  </si>
  <si>
    <t>423__11</t>
  </si>
  <si>
    <t>90-99</t>
    <phoneticPr fontId="1" type="noConversion"/>
  </si>
  <si>
    <t>80-89</t>
    <phoneticPr fontId="1" type="noConversion"/>
  </si>
  <si>
    <t>70-79</t>
    <phoneticPr fontId="1" type="noConversion"/>
  </si>
  <si>
    <t>60-69</t>
    <phoneticPr fontId="1" type="noConversion"/>
  </si>
  <si>
    <t>0-59</t>
    <phoneticPr fontId="1" type="noConversion"/>
  </si>
  <si>
    <t>423__12</t>
    <phoneticPr fontId="1" type="noConversion"/>
  </si>
  <si>
    <t>423__14</t>
  </si>
  <si>
    <t>423__14</t>
    <phoneticPr fontId="1" type="noConversion"/>
  </si>
  <si>
    <t>423__13</t>
    <phoneticPr fontId="1" type="noConversion"/>
  </si>
  <si>
    <t>423__15</t>
  </si>
  <si>
    <t>423__16</t>
  </si>
  <si>
    <t>423__17</t>
    <phoneticPr fontId="1" type="noConversion"/>
  </si>
  <si>
    <t>423__18</t>
  </si>
  <si>
    <t>A+</t>
    <phoneticPr fontId="1" type="noConversion"/>
  </si>
  <si>
    <t>A</t>
    <phoneticPr fontId="1" type="noConversion"/>
  </si>
  <si>
    <t>A-</t>
    <phoneticPr fontId="1" type="noConversion"/>
  </si>
  <si>
    <t>B+</t>
    <phoneticPr fontId="1" type="noConversion"/>
  </si>
  <si>
    <t>B-</t>
    <phoneticPr fontId="1" type="noConversion"/>
  </si>
  <si>
    <t>B</t>
    <phoneticPr fontId="1" type="noConversion"/>
  </si>
  <si>
    <t>C+</t>
    <phoneticPr fontId="1" type="noConversion"/>
  </si>
  <si>
    <t>C-</t>
    <phoneticPr fontId="1" type="noConversion"/>
  </si>
  <si>
    <t>F</t>
    <phoneticPr fontId="1" type="noConversion"/>
  </si>
  <si>
    <t>C</t>
    <phoneticPr fontId="1" type="noConversion"/>
  </si>
  <si>
    <t>級距</t>
    <phoneticPr fontId="1" type="noConversion"/>
  </si>
  <si>
    <t>人數</t>
    <phoneticPr fontId="1" type="noConversion"/>
  </si>
  <si>
    <t>比例</t>
    <phoneticPr fontId="1" type="noConversion"/>
  </si>
  <si>
    <t>423__19</t>
    <phoneticPr fontId="1" type="noConversion"/>
  </si>
  <si>
    <t>423__20</t>
    <phoneticPr fontId="1" type="noConversion"/>
  </si>
  <si>
    <t>423__21</t>
    <phoneticPr fontId="1" type="noConversion"/>
  </si>
  <si>
    <t>423__22</t>
    <phoneticPr fontId="1" type="noConversion"/>
  </si>
  <si>
    <t>423__23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</si>
</sst>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theme="1"/>
      <name val="新細明體"/>
      <family val="2"/>
      <charset val="136"/>
      <scheme val="minor"/>
    </font>
    <font>
      <sz val="12"/>
      <color theme="1"/>
      <name val="BiauKaiTC Regular"/>
      <family val="4"/>
      <charset val="136"/>
    </font>
    <font>
      <sz val="12"/>
      <color rgb="FF00B05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一般" xfId="0" builtinId="0"/>
    <cellStyle name="百分比" xfId="1" builtinId="5"/>
  </cellStyles>
  <dxfs count="2">
    <dxf>
      <font>
        <b val="0"/>
        <i val="0"/>
        <color rgb="FFFF0000"/>
      </font>
    </dxf>
    <dxf>
      <font>
        <b val="0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workbookViewId="0">
      <selection activeCell="G2" sqref="G2"/>
    </sheetView>
  </sheetViews>
  <sheetFormatPr baseColWidth="10" defaultColWidth="8.83203125" defaultRowHeight="16"/>
  <cols>
    <col min="1" max="1" width="8.83203125" style="1"/>
    <col min="2" max="2" width="9.83203125" style="1" bestFit="1" customWidth="1"/>
    <col min="3" max="13" width="8.83203125" style="1"/>
    <col min="14" max="14" width="10.5" style="1" bestFit="1" customWidth="1"/>
    <col min="15" max="16384" width="8.83203125" style="1"/>
  </cols>
  <sheetData>
    <row r="1" spans="1:14">
      <c r="A1" s="1" t="s">
        <v>0</v>
      </c>
      <c r="B1" s="1" t="s">
        <v>1</v>
      </c>
      <c r="C1" s="1" t="s">
        <v>2</v>
      </c>
      <c r="D1" s="1" t="s">
        <v>14</v>
      </c>
      <c r="E1" s="1" t="s">
        <v>9</v>
      </c>
      <c r="F1" s="1" t="s">
        <v>10</v>
      </c>
      <c r="G1" s="1" t="s">
        <v>11</v>
      </c>
      <c r="I1" s="1" t="s">
        <v>3</v>
      </c>
      <c r="J1" s="1" t="s">
        <v>12</v>
      </c>
      <c r="L1" s="3" t="s">
        <v>44</v>
      </c>
      <c r="M1" s="3" t="s">
        <v>45</v>
      </c>
      <c r="N1" s="3" t="s">
        <v>46</v>
      </c>
    </row>
    <row r="2" spans="1:14">
      <c r="A2" s="1" t="s">
        <v>47</v>
      </c>
      <c r="B2" s="1">
        <v>78</v>
      </c>
      <c r="C2" s="1">
        <v>72</v>
      </c>
      <c r="D2" s="1">
        <f t="shared" ref="D2:D25" si="0" xml:space="preserve"> ROUND((B2 * 0.5 + C2 * 0.5), 2)</f>
        <v>75</v>
      </c>
      <c r="E2" s="1">
        <f t="shared" ref="E2:E20" si="1">D2 + (76.49 - $D$26)</f>
        <v>104.59</v>
      </c>
      <c r="F2" s="1">
        <f>IF(MAX($E$2:$E$25) &lt; 99.4, E2 + (99.4 - MAX($E$2:$E$25)), E2)</f>
        <v>104.59</v>
      </c>
      <c r="G2" s="1">
        <f t="shared" ref="G2:G25" si="2">IF(AND(OR(B2=100,C2=100),F2&gt;99.5),100,IF(AND(B2&lt;99,C2&lt;99,F2&gt;99.5),99,IF(AND(F2&gt;=54.5,F2&lt;=59.4),60,IF(OR(B2=0,C2=0),0,F2))))</f>
        <v>99</v>
      </c>
      <c r="I2" s="1">
        <f t="shared" ref="I2:I25" si="3">ROUND(G2,0)</f>
        <v>99</v>
      </c>
      <c r="J2" s="1" t="str">
        <f t="shared" ref="J2:J25" si="4">IF(I2&gt;=90, "A+", IF(I2&gt;=86, "A", IF(I2&gt;=80, "A-", IF(I2&gt;=77, "B+", IF(I2&gt;=73, "B", IF(I2&gt;=70, "B-", IF(I2&gt;=67, "C+", IF(I2&gt;=63, "C", IF(I2&gt;=60, "C-", "F")))))))))</f>
        <v>A+</v>
      </c>
      <c r="L2" s="1">
        <v>100</v>
      </c>
      <c r="M2" s="1">
        <f>COUNTIF(I2:I80,"=100")</f>
        <v>0</v>
      </c>
      <c r="N2" s="2">
        <f>M2/SUM($M$2:$M$7)</f>
        <v>0</v>
      </c>
    </row>
    <row r="3" spans="1:14">
      <c r="A3" s="1" t="s">
        <v>7</v>
      </c>
      <c r="B3" s="1">
        <v>74</v>
      </c>
      <c r="C3" s="1">
        <v>72</v>
      </c>
      <c r="D3" s="1">
        <f t="shared" si="0"/>
        <v>73</v>
      </c>
      <c r="E3" s="1">
        <f t="shared" si="1"/>
        <v>102.59</v>
      </c>
      <c r="F3" s="1">
        <f t="shared" ref="F3:F25" si="5">IF(MAX($E$2:$E$25) &lt; 99.4, E3 + (99.4 - MAX($E$2:$E$25)), E3)</f>
        <v>102.59</v>
      </c>
      <c r="G3" s="1">
        <f t="shared" si="2"/>
        <v>99</v>
      </c>
      <c r="I3" s="1">
        <f t="shared" si="3"/>
        <v>99</v>
      </c>
      <c r="J3" s="1" t="str">
        <f t="shared" si="4"/>
        <v>A+</v>
      </c>
      <c r="L3" s="1" t="s">
        <v>21</v>
      </c>
      <c r="M3" s="1">
        <f>COUNTIF((I2:I80),"&gt;=90")-COUNTIF((I2:I80),"&gt;99")</f>
        <v>7</v>
      </c>
      <c r="N3" s="2">
        <f t="shared" ref="N3:N7" si="6">M3/SUM($M$2:$M$7)</f>
        <v>0.28000000000000003</v>
      </c>
    </row>
    <row r="4" spans="1:14">
      <c r="A4" s="1" t="s">
        <v>4</v>
      </c>
      <c r="B4" s="1">
        <v>54</v>
      </c>
      <c r="C4" s="1">
        <v>87</v>
      </c>
      <c r="D4" s="1">
        <f t="shared" si="0"/>
        <v>70.5</v>
      </c>
      <c r="E4" s="1">
        <f t="shared" si="1"/>
        <v>100.09</v>
      </c>
      <c r="F4" s="1">
        <f t="shared" si="5"/>
        <v>100.09</v>
      </c>
      <c r="G4" s="1">
        <f t="shared" si="2"/>
        <v>99</v>
      </c>
      <c r="I4" s="1">
        <f t="shared" si="3"/>
        <v>99</v>
      </c>
      <c r="J4" s="1" t="str">
        <f t="shared" si="4"/>
        <v>A+</v>
      </c>
      <c r="L4" s="1" t="s">
        <v>22</v>
      </c>
      <c r="M4" s="1">
        <f>COUNTIF((I2:I80),"&gt;=80")-COUNTIF((I2:I80),"&gt;89")</f>
        <v>2</v>
      </c>
      <c r="N4" s="2">
        <f t="shared" si="6"/>
        <v>0.08</v>
      </c>
    </row>
    <row r="5" spans="1:14">
      <c r="A5" s="1" t="s">
        <v>27</v>
      </c>
      <c r="B5" s="1">
        <v>65</v>
      </c>
      <c r="C5" s="1">
        <v>72</v>
      </c>
      <c r="D5" s="1">
        <f t="shared" si="0"/>
        <v>68.5</v>
      </c>
      <c r="E5" s="1">
        <f t="shared" si="1"/>
        <v>98.09</v>
      </c>
      <c r="F5" s="1">
        <f t="shared" si="5"/>
        <v>98.09</v>
      </c>
      <c r="G5" s="1">
        <f t="shared" si="2"/>
        <v>98.09</v>
      </c>
      <c r="I5" s="1">
        <f t="shared" si="3"/>
        <v>98</v>
      </c>
      <c r="J5" s="1" t="str">
        <f t="shared" si="4"/>
        <v>A+</v>
      </c>
      <c r="L5" s="1" t="s">
        <v>23</v>
      </c>
      <c r="M5" s="1">
        <f>COUNTIF((I2:I80),"&gt;=70")-COUNTIF((I2:I80),"&gt;79")</f>
        <v>7</v>
      </c>
      <c r="N5" s="2">
        <f t="shared" si="6"/>
        <v>0.28000000000000003</v>
      </c>
    </row>
    <row r="6" spans="1:14">
      <c r="A6" s="1" t="s">
        <v>29</v>
      </c>
      <c r="B6" s="1">
        <v>64</v>
      </c>
      <c r="C6" s="1">
        <v>67</v>
      </c>
      <c r="D6" s="1">
        <f t="shared" si="0"/>
        <v>65.5</v>
      </c>
      <c r="E6" s="1">
        <f t="shared" si="1"/>
        <v>95.09</v>
      </c>
      <c r="F6" s="1">
        <f t="shared" si="5"/>
        <v>95.09</v>
      </c>
      <c r="G6" s="1">
        <f t="shared" si="2"/>
        <v>95.09</v>
      </c>
      <c r="I6" s="1">
        <f t="shared" si="3"/>
        <v>95</v>
      </c>
      <c r="J6" s="1" t="str">
        <f t="shared" si="4"/>
        <v>A+</v>
      </c>
      <c r="L6" s="1" t="s">
        <v>24</v>
      </c>
      <c r="M6" s="1">
        <f>COUNTIF((I2:I80),"&gt;=60")-COUNTIF((I2:I80),"&gt;69")</f>
        <v>6</v>
      </c>
      <c r="N6" s="2">
        <f t="shared" si="6"/>
        <v>0.24</v>
      </c>
    </row>
    <row r="7" spans="1:14">
      <c r="A7" s="1" t="s">
        <v>6</v>
      </c>
      <c r="B7" s="1">
        <v>62</v>
      </c>
      <c r="C7" s="1">
        <v>67</v>
      </c>
      <c r="D7" s="1">
        <f t="shared" si="0"/>
        <v>64.5</v>
      </c>
      <c r="E7" s="1">
        <f t="shared" si="1"/>
        <v>94.09</v>
      </c>
      <c r="F7" s="1">
        <f t="shared" si="5"/>
        <v>94.09</v>
      </c>
      <c r="G7" s="1">
        <f t="shared" si="2"/>
        <v>94.09</v>
      </c>
      <c r="I7" s="1">
        <f t="shared" si="3"/>
        <v>94</v>
      </c>
      <c r="J7" s="1" t="str">
        <f t="shared" si="4"/>
        <v>A+</v>
      </c>
      <c r="L7" s="1" t="s">
        <v>25</v>
      </c>
      <c r="M7" s="1">
        <f xml:space="preserve"> COUNTIF((I2:I80), "&lt;60")</f>
        <v>3</v>
      </c>
      <c r="N7" s="2">
        <f t="shared" si="6"/>
        <v>0.12</v>
      </c>
    </row>
    <row r="8" spans="1:14">
      <c r="A8" s="1" t="s">
        <v>8</v>
      </c>
      <c r="B8" s="1">
        <v>53</v>
      </c>
      <c r="C8" s="1">
        <v>72</v>
      </c>
      <c r="D8" s="1">
        <f t="shared" si="0"/>
        <v>62.5</v>
      </c>
      <c r="E8" s="1">
        <f t="shared" si="1"/>
        <v>92.09</v>
      </c>
      <c r="F8" s="1">
        <f t="shared" si="5"/>
        <v>92.09</v>
      </c>
      <c r="G8" s="1">
        <f t="shared" si="2"/>
        <v>92.09</v>
      </c>
      <c r="I8" s="1">
        <f t="shared" si="3"/>
        <v>92</v>
      </c>
      <c r="J8" s="1" t="str">
        <f t="shared" si="4"/>
        <v>A+</v>
      </c>
    </row>
    <row r="9" spans="1:14">
      <c r="A9" s="1" t="s">
        <v>5</v>
      </c>
      <c r="B9" s="1">
        <v>55</v>
      </c>
      <c r="C9" s="1">
        <v>53</v>
      </c>
      <c r="D9" s="1">
        <f t="shared" si="0"/>
        <v>54</v>
      </c>
      <c r="E9" s="1">
        <f t="shared" si="1"/>
        <v>83.59</v>
      </c>
      <c r="F9" s="1">
        <f t="shared" si="5"/>
        <v>83.59</v>
      </c>
      <c r="G9" s="1">
        <f t="shared" si="2"/>
        <v>83.59</v>
      </c>
      <c r="I9" s="1">
        <f t="shared" si="3"/>
        <v>84</v>
      </c>
      <c r="J9" s="1" t="str">
        <f t="shared" si="4"/>
        <v>A-</v>
      </c>
      <c r="L9" s="3" t="s">
        <v>44</v>
      </c>
      <c r="M9" s="3" t="s">
        <v>45</v>
      </c>
      <c r="N9" s="3" t="s">
        <v>46</v>
      </c>
    </row>
    <row r="10" spans="1:14">
      <c r="A10" s="1" t="s">
        <v>31</v>
      </c>
      <c r="B10" s="1">
        <v>53</v>
      </c>
      <c r="C10" s="1">
        <v>50</v>
      </c>
      <c r="D10" s="1">
        <f t="shared" si="0"/>
        <v>51.5</v>
      </c>
      <c r="E10" s="1">
        <f t="shared" si="1"/>
        <v>81.09</v>
      </c>
      <c r="F10" s="1">
        <f t="shared" si="5"/>
        <v>81.09</v>
      </c>
      <c r="G10" s="1">
        <f t="shared" si="2"/>
        <v>81.09</v>
      </c>
      <c r="I10" s="1">
        <f t="shared" si="3"/>
        <v>81</v>
      </c>
      <c r="J10" s="1" t="str">
        <f t="shared" si="4"/>
        <v>A-</v>
      </c>
      <c r="L10" s="1" t="s">
        <v>34</v>
      </c>
      <c r="M10" s="1">
        <f xml:space="preserve"> COUNTIF(J2:J80, "A+")</f>
        <v>7</v>
      </c>
      <c r="N10" s="2">
        <f>M10/SUM($M$10:$M$19)</f>
        <v>0.28000000000000003</v>
      </c>
    </row>
    <row r="11" spans="1:14">
      <c r="A11" s="1" t="s">
        <v>28</v>
      </c>
      <c r="B11" s="1">
        <v>43</v>
      </c>
      <c r="C11" s="1">
        <v>56</v>
      </c>
      <c r="D11" s="1">
        <f t="shared" si="0"/>
        <v>49.5</v>
      </c>
      <c r="E11" s="1">
        <f t="shared" si="1"/>
        <v>79.09</v>
      </c>
      <c r="F11" s="1">
        <f t="shared" si="5"/>
        <v>79.09</v>
      </c>
      <c r="G11" s="1">
        <f t="shared" si="2"/>
        <v>79.09</v>
      </c>
      <c r="I11" s="1">
        <f t="shared" si="3"/>
        <v>79</v>
      </c>
      <c r="J11" s="1" t="str">
        <f t="shared" si="4"/>
        <v>B+</v>
      </c>
      <c r="L11" s="1" t="s">
        <v>35</v>
      </c>
      <c r="M11" s="1">
        <f>COUNTIF(J2:J80,"A")</f>
        <v>0</v>
      </c>
      <c r="N11" s="2">
        <f>M11/SUM($M$10:$M$19)</f>
        <v>0</v>
      </c>
    </row>
    <row r="12" spans="1:14">
      <c r="A12" s="1" t="s">
        <v>18</v>
      </c>
      <c r="B12" s="1">
        <v>42</v>
      </c>
      <c r="C12" s="1">
        <v>56</v>
      </c>
      <c r="D12" s="1">
        <f t="shared" si="0"/>
        <v>49</v>
      </c>
      <c r="E12" s="1">
        <f t="shared" si="1"/>
        <v>78.59</v>
      </c>
      <c r="F12" s="1">
        <f t="shared" si="5"/>
        <v>78.59</v>
      </c>
      <c r="G12" s="1">
        <f t="shared" si="2"/>
        <v>78.59</v>
      </c>
      <c r="I12" s="1">
        <f t="shared" si="3"/>
        <v>79</v>
      </c>
      <c r="J12" s="1" t="str">
        <f t="shared" si="4"/>
        <v>B+</v>
      </c>
      <c r="L12" s="1" t="s">
        <v>36</v>
      </c>
      <c r="M12" s="1">
        <f xml:space="preserve"> COUNTIF(J2:J80, "A-")</f>
        <v>2</v>
      </c>
      <c r="N12" s="2">
        <f t="shared" ref="N12:N19" si="7">M12/SUM($M$10:$M$19)</f>
        <v>0.08</v>
      </c>
    </row>
    <row r="13" spans="1:14">
      <c r="A13" s="1" t="s">
        <v>26</v>
      </c>
      <c r="B13" s="1">
        <v>45</v>
      </c>
      <c r="C13" s="1">
        <v>53</v>
      </c>
      <c r="D13" s="1">
        <f t="shared" si="0"/>
        <v>49</v>
      </c>
      <c r="E13" s="1">
        <f t="shared" si="1"/>
        <v>78.59</v>
      </c>
      <c r="F13" s="1">
        <f t="shared" si="5"/>
        <v>78.59</v>
      </c>
      <c r="G13" s="1">
        <f t="shared" si="2"/>
        <v>78.59</v>
      </c>
      <c r="I13" s="1">
        <f t="shared" si="3"/>
        <v>79</v>
      </c>
      <c r="J13" s="1" t="str">
        <f t="shared" si="4"/>
        <v>B+</v>
      </c>
      <c r="L13" s="1" t="s">
        <v>37</v>
      </c>
      <c r="M13" s="1">
        <f xml:space="preserve"> COUNTIF(J2:J80, "B+")</f>
        <v>4</v>
      </c>
      <c r="N13" s="2">
        <f t="shared" si="7"/>
        <v>0.16</v>
      </c>
    </row>
    <row r="14" spans="1:14">
      <c r="A14" s="1" t="s">
        <v>48</v>
      </c>
      <c r="B14" s="1">
        <v>46</v>
      </c>
      <c r="C14" s="1">
        <v>52</v>
      </c>
      <c r="D14" s="1">
        <f t="shared" si="0"/>
        <v>49</v>
      </c>
      <c r="E14" s="1">
        <f t="shared" si="1"/>
        <v>78.59</v>
      </c>
      <c r="F14" s="1">
        <f t="shared" si="5"/>
        <v>78.59</v>
      </c>
      <c r="G14" s="1">
        <f t="shared" si="2"/>
        <v>78.59</v>
      </c>
      <c r="I14" s="1">
        <f t="shared" si="3"/>
        <v>79</v>
      </c>
      <c r="J14" s="1" t="str">
        <f t="shared" si="4"/>
        <v>B+</v>
      </c>
      <c r="L14" s="1" t="s">
        <v>39</v>
      </c>
      <c r="M14" s="1">
        <f xml:space="preserve"> COUNTIF(J2:J80, "B")</f>
        <v>3</v>
      </c>
      <c r="N14" s="2">
        <f t="shared" si="7"/>
        <v>0.12</v>
      </c>
    </row>
    <row r="15" spans="1:14">
      <c r="A15" s="1" t="s">
        <v>17</v>
      </c>
      <c r="B15" s="1">
        <v>34</v>
      </c>
      <c r="C15" s="1">
        <v>57</v>
      </c>
      <c r="D15" s="1">
        <f t="shared" si="0"/>
        <v>45.5</v>
      </c>
      <c r="E15" s="1">
        <f t="shared" si="1"/>
        <v>75.09</v>
      </c>
      <c r="F15" s="1">
        <f t="shared" si="5"/>
        <v>75.09</v>
      </c>
      <c r="G15" s="1">
        <f t="shared" si="2"/>
        <v>75.09</v>
      </c>
      <c r="I15" s="1">
        <f t="shared" si="3"/>
        <v>75</v>
      </c>
      <c r="J15" s="1" t="str">
        <f t="shared" si="4"/>
        <v>B</v>
      </c>
      <c r="L15" s="1" t="s">
        <v>38</v>
      </c>
      <c r="M15" s="1">
        <f xml:space="preserve"> COUNTIF(J2:J80, "B-")</f>
        <v>0</v>
      </c>
      <c r="N15" s="2">
        <f t="shared" si="7"/>
        <v>0</v>
      </c>
    </row>
    <row r="16" spans="1:14">
      <c r="A16" s="1" t="s">
        <v>30</v>
      </c>
      <c r="B16" s="1">
        <v>43</v>
      </c>
      <c r="C16" s="1">
        <v>47</v>
      </c>
      <c r="D16" s="1">
        <f t="shared" si="0"/>
        <v>45</v>
      </c>
      <c r="E16" s="1">
        <f t="shared" si="1"/>
        <v>74.59</v>
      </c>
      <c r="F16" s="1">
        <f t="shared" si="5"/>
        <v>74.59</v>
      </c>
      <c r="G16" s="1">
        <f t="shared" si="2"/>
        <v>74.59</v>
      </c>
      <c r="I16" s="1">
        <f t="shared" si="3"/>
        <v>75</v>
      </c>
      <c r="J16" s="1" t="str">
        <f t="shared" si="4"/>
        <v>B</v>
      </c>
      <c r="L16" s="1" t="s">
        <v>40</v>
      </c>
      <c r="M16" s="1">
        <f xml:space="preserve"> COUNTIF(J2:J80, "C+")</f>
        <v>1</v>
      </c>
      <c r="N16" s="2">
        <f t="shared" si="7"/>
        <v>0.04</v>
      </c>
    </row>
    <row r="17" spans="1:14">
      <c r="A17" s="1" t="s">
        <v>32</v>
      </c>
      <c r="B17" s="1">
        <v>34</v>
      </c>
      <c r="C17" s="1">
        <v>45</v>
      </c>
      <c r="D17" s="1">
        <f t="shared" si="0"/>
        <v>39.5</v>
      </c>
      <c r="E17" s="1">
        <f t="shared" si="1"/>
        <v>69.09</v>
      </c>
      <c r="F17" s="1">
        <f t="shared" si="5"/>
        <v>69.09</v>
      </c>
      <c r="G17" s="1">
        <f t="shared" si="2"/>
        <v>69.09</v>
      </c>
      <c r="I17" s="1">
        <f t="shared" si="3"/>
        <v>69</v>
      </c>
      <c r="J17" s="1" t="str">
        <f t="shared" si="4"/>
        <v>C+</v>
      </c>
      <c r="L17" s="1" t="s">
        <v>43</v>
      </c>
      <c r="M17" s="1">
        <f xml:space="preserve"> COUNTIF(J2:J80, "C")</f>
        <v>3</v>
      </c>
      <c r="N17" s="2">
        <f t="shared" si="7"/>
        <v>0.12</v>
      </c>
    </row>
    <row r="18" spans="1:14">
      <c r="A18" s="1" t="s">
        <v>20</v>
      </c>
      <c r="B18" s="1">
        <v>24</v>
      </c>
      <c r="C18" s="1">
        <v>46</v>
      </c>
      <c r="D18" s="1">
        <f t="shared" si="0"/>
        <v>35</v>
      </c>
      <c r="E18" s="1">
        <f t="shared" si="1"/>
        <v>64.59</v>
      </c>
      <c r="F18" s="1">
        <f t="shared" si="5"/>
        <v>64.59</v>
      </c>
      <c r="G18" s="1">
        <f t="shared" si="2"/>
        <v>64.59</v>
      </c>
      <c r="I18" s="1">
        <f t="shared" si="3"/>
        <v>65</v>
      </c>
      <c r="J18" s="1" t="str">
        <f t="shared" si="4"/>
        <v>C</v>
      </c>
      <c r="L18" s="1" t="s">
        <v>41</v>
      </c>
      <c r="M18" s="1">
        <f xml:space="preserve"> COUNTIF(J2:J80, "C-")</f>
        <v>2</v>
      </c>
      <c r="N18" s="2">
        <f t="shared" si="7"/>
        <v>0.08</v>
      </c>
    </row>
    <row r="19" spans="1:14">
      <c r="A19" s="1" t="s">
        <v>33</v>
      </c>
      <c r="B19" s="1">
        <v>33</v>
      </c>
      <c r="C19" s="1">
        <v>36</v>
      </c>
      <c r="D19" s="1">
        <f t="shared" si="0"/>
        <v>34.5</v>
      </c>
      <c r="E19" s="1">
        <f t="shared" si="1"/>
        <v>64.09</v>
      </c>
      <c r="F19" s="1">
        <f t="shared" si="5"/>
        <v>64.09</v>
      </c>
      <c r="G19" s="1">
        <f t="shared" si="2"/>
        <v>64.09</v>
      </c>
      <c r="I19" s="1">
        <f t="shared" si="3"/>
        <v>64</v>
      </c>
      <c r="J19" s="1" t="str">
        <f t="shared" si="4"/>
        <v>C</v>
      </c>
      <c r="L19" s="1" t="s">
        <v>42</v>
      </c>
      <c r="M19" s="1">
        <f xml:space="preserve"> COUNTIF(J2:J80, "F")</f>
        <v>3</v>
      </c>
      <c r="N19" s="2">
        <f t="shared" si="7"/>
        <v>0.12</v>
      </c>
    </row>
    <row r="20" spans="1:14">
      <c r="A20" s="1" t="s">
        <v>16</v>
      </c>
      <c r="B20" s="1">
        <v>45</v>
      </c>
      <c r="C20" s="1">
        <v>23</v>
      </c>
      <c r="D20" s="1">
        <f t="shared" si="0"/>
        <v>34</v>
      </c>
      <c r="E20" s="1">
        <f t="shared" si="1"/>
        <v>63.589999999999996</v>
      </c>
      <c r="F20" s="1">
        <f t="shared" si="5"/>
        <v>63.589999999999996</v>
      </c>
      <c r="G20" s="1">
        <f t="shared" si="2"/>
        <v>63.589999999999996</v>
      </c>
      <c r="I20" s="1">
        <f t="shared" si="3"/>
        <v>64</v>
      </c>
      <c r="J20" s="1" t="str">
        <f t="shared" si="4"/>
        <v>C</v>
      </c>
    </row>
    <row r="21" spans="1:14">
      <c r="A21" s="4" t="s">
        <v>51</v>
      </c>
      <c r="B21" s="1">
        <v>56</v>
      </c>
      <c r="C21" s="1">
        <v>57</v>
      </c>
      <c r="D21" s="1">
        <f t="shared" si="0"/>
        <v>56.5</v>
      </c>
      <c r="E21" s="1">
        <f>D21</f>
        <v>56.5</v>
      </c>
      <c r="F21" s="1">
        <f t="shared" si="5"/>
        <v>56.5</v>
      </c>
      <c r="G21" s="1">
        <f t="shared" si="2"/>
        <v>60</v>
      </c>
      <c r="I21" s="1">
        <f t="shared" si="3"/>
        <v>60</v>
      </c>
      <c r="J21" s="1" t="str">
        <f t="shared" si="4"/>
        <v>C-</v>
      </c>
    </row>
    <row r="22" spans="1:14">
      <c r="A22" s="1" t="s">
        <v>50</v>
      </c>
      <c r="B22" s="1">
        <v>27</v>
      </c>
      <c r="C22" s="1">
        <v>24</v>
      </c>
      <c r="D22" s="1">
        <f t="shared" si="0"/>
        <v>25.5</v>
      </c>
      <c r="E22" s="1">
        <f>D22 + (76.49 - $D$26)</f>
        <v>55.089999999999996</v>
      </c>
      <c r="F22" s="1">
        <f t="shared" si="5"/>
        <v>55.089999999999996</v>
      </c>
      <c r="G22" s="1">
        <f t="shared" si="2"/>
        <v>60</v>
      </c>
      <c r="I22" s="1">
        <f t="shared" si="3"/>
        <v>60</v>
      </c>
      <c r="J22" s="1" t="str">
        <f t="shared" si="4"/>
        <v>C-</v>
      </c>
    </row>
    <row r="23" spans="1:14">
      <c r="A23" s="1" t="s">
        <v>49</v>
      </c>
      <c r="B23" s="1">
        <v>13</v>
      </c>
      <c r="C23" s="1">
        <v>25</v>
      </c>
      <c r="D23" s="1">
        <f t="shared" si="0"/>
        <v>19</v>
      </c>
      <c r="E23" s="1">
        <f>D23 + (76.49 - $D$26)</f>
        <v>48.589999999999996</v>
      </c>
      <c r="F23" s="1">
        <f t="shared" si="5"/>
        <v>48.589999999999996</v>
      </c>
      <c r="G23" s="1">
        <f t="shared" si="2"/>
        <v>48.589999999999996</v>
      </c>
      <c r="I23" s="1">
        <f t="shared" si="3"/>
        <v>49</v>
      </c>
      <c r="J23" s="1" t="str">
        <f t="shared" si="4"/>
        <v>F</v>
      </c>
    </row>
    <row r="24" spans="1:14">
      <c r="A24" s="1" t="s">
        <v>19</v>
      </c>
      <c r="B24" s="1">
        <v>6</v>
      </c>
      <c r="C24" s="1">
        <v>13</v>
      </c>
      <c r="D24" s="1">
        <f t="shared" si="0"/>
        <v>9.5</v>
      </c>
      <c r="E24" s="1">
        <f>D24 + (76.49 - $D$26)</f>
        <v>39.089999999999996</v>
      </c>
      <c r="F24" s="1">
        <f t="shared" si="5"/>
        <v>39.089999999999996</v>
      </c>
      <c r="G24" s="1">
        <f t="shared" si="2"/>
        <v>39.089999999999996</v>
      </c>
      <c r="I24" s="1">
        <f t="shared" si="3"/>
        <v>39</v>
      </c>
      <c r="J24" s="1" t="str">
        <f t="shared" si="4"/>
        <v>F</v>
      </c>
    </row>
    <row r="25" spans="1:14">
      <c r="A25" s="1" t="s">
        <v>15</v>
      </c>
      <c r="B25" s="1">
        <v>0</v>
      </c>
      <c r="C25" s="1">
        <v>0</v>
      </c>
      <c r="D25" s="1">
        <f t="shared" si="0"/>
        <v>0</v>
      </c>
      <c r="E25" s="1">
        <f>D25 + (76.49 - $D$26)</f>
        <v>29.589999999999996</v>
      </c>
      <c r="F25" s="1">
        <f t="shared" si="5"/>
        <v>29.589999999999996</v>
      </c>
      <c r="G25" s="1">
        <f t="shared" si="2"/>
        <v>0</v>
      </c>
      <c r="I25" s="1">
        <f t="shared" si="3"/>
        <v>0</v>
      </c>
      <c r="J25" s="1" t="str">
        <f t="shared" si="4"/>
        <v>F</v>
      </c>
    </row>
    <row r="26" spans="1:14">
      <c r="A26" s="1" t="s">
        <v>13</v>
      </c>
      <c r="B26" s="1">
        <f>ROUND(AVERAGE(B2:B25),2)</f>
        <v>43.71</v>
      </c>
      <c r="C26" s="1">
        <f>ROUND(AVERAGE(C2:C25),2)</f>
        <v>50.08</v>
      </c>
      <c r="D26" s="1">
        <f t="shared" ref="D26:I26" si="8">ROUND(AVERAGE(D2:D25),2)</f>
        <v>46.9</v>
      </c>
      <c r="E26" s="1">
        <f t="shared" si="8"/>
        <v>75.25</v>
      </c>
      <c r="F26" s="1">
        <f t="shared" si="8"/>
        <v>75.25</v>
      </c>
      <c r="G26" s="1">
        <f t="shared" si="8"/>
        <v>73.94</v>
      </c>
      <c r="I26" s="1">
        <f t="shared" si="8"/>
        <v>74.040000000000006</v>
      </c>
      <c r="J26" s="1" t="str">
        <f t="shared" ref="J26" si="9">IF(I26&gt;=90, "A+", IF(I26&gt;=86, "A", IF(I26&gt;=80, "A-", IF(I26&gt;=77, "B+", IF(I26&gt;=73, "B", IF(I26&gt;=70, "B-", IF(I26&gt;=67, "C+", IF(I26&gt;=63, "C", IF(I26&gt;=60, "C-", "F")))))))))</f>
        <v>B</v>
      </c>
    </row>
  </sheetData>
  <sortState xmlns:xlrd2="http://schemas.microsoft.com/office/spreadsheetml/2017/richdata2" ref="A2:J25">
    <sortCondition descending="1" ref="F2:F25"/>
  </sortState>
  <phoneticPr fontId="1" type="noConversion"/>
  <conditionalFormatting sqref="I2:I80">
    <cfRule type="expression" dxfId="1" priority="1">
      <formula>G2&lt;59.5</formula>
    </cfRule>
  </conditionalFormatting>
  <conditionalFormatting sqref="J2:J80">
    <cfRule type="expression" dxfId="0" priority="2">
      <formula>I2&lt;60</formula>
    </cfRule>
  </conditionalFormatting>
  <pageMargins left="0.7" right="0.7" top="0.75" bottom="0.75" header="0.3" footer="0.3"/>
  <pageSetup paperSize="9" orientation="portrait" r:id="rId1"/>
  <ignoredErrors>
    <ignoredError sqref="E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學期成績</dc:title>
  <dc:creator>a</dc:creator>
  <cp:keywords>Grade.</cp:keywords>
  <cp:lastModifiedBy>Tzu-Chi Hsiao</cp:lastModifiedBy>
  <cp:lastPrinted>2025-03-21T00:48:28Z</cp:lastPrinted>
  <dcterms:created xsi:type="dcterms:W3CDTF">2025-01-03T04:39:08Z</dcterms:created>
  <dcterms:modified xsi:type="dcterms:W3CDTF">2025-03-25T14:45:39Z</dcterms:modified>
</cp:coreProperties>
</file>