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jpolit\Desktop\"/>
    </mc:Choice>
  </mc:AlternateContent>
  <bookViews>
    <workbookView xWindow="0" yWindow="0" windowWidth="28800" windowHeight="10050"/>
  </bookViews>
  <sheets>
    <sheet name="Data" sheetId="1" r:id="rId1"/>
    <sheet name="Pearson correlation" sheetId="4" r:id="rId2"/>
    <sheet name="Spearman correlation" sheetId="5" r:id="rId3"/>
    <sheet name="Scatterplot" sheetId="3" r:id="rId4"/>
    <sheet name="regression" sheetId="6" r:id="rId5"/>
    <sheet name="calculations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9" i="2"/>
  <c r="G9" i="2" s="1"/>
  <c r="B3" i="1"/>
  <c r="B2" i="6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1" i="2"/>
  <c r="B3" i="6" l="1"/>
  <c r="B2" i="2"/>
  <c r="B3" i="2" s="1"/>
  <c r="D28" i="1"/>
  <c r="D9" i="2"/>
  <c r="C2" i="4"/>
  <c r="D20" i="2"/>
  <c r="F20" i="2" s="1"/>
  <c r="D12" i="2"/>
  <c r="F12" i="2" s="1"/>
  <c r="D27" i="2"/>
  <c r="F27" i="2" s="1"/>
  <c r="D19" i="2"/>
  <c r="F19" i="2" s="1"/>
  <c r="D11" i="2"/>
  <c r="F11" i="2" s="1"/>
  <c r="D28" i="2"/>
  <c r="F28" i="2" s="1"/>
  <c r="D26" i="2"/>
  <c r="F26" i="2" s="1"/>
  <c r="D18" i="2"/>
  <c r="F18" i="2" s="1"/>
  <c r="D10" i="2"/>
  <c r="F10" i="2" s="1"/>
  <c r="D32" i="2"/>
  <c r="F32" i="2" s="1"/>
  <c r="D24" i="2"/>
  <c r="F24" i="2" s="1"/>
  <c r="D16" i="2"/>
  <c r="F16" i="2" s="1"/>
  <c r="D31" i="2"/>
  <c r="F31" i="2" s="1"/>
  <c r="D23" i="2"/>
  <c r="F23" i="2" s="1"/>
  <c r="D15" i="2"/>
  <c r="F15" i="2" s="1"/>
  <c r="D30" i="2"/>
  <c r="F30" i="2" s="1"/>
  <c r="D22" i="2"/>
  <c r="F22" i="2" s="1"/>
  <c r="D14" i="2"/>
  <c r="F14" i="2" s="1"/>
  <c r="D25" i="2"/>
  <c r="F25" i="2" s="1"/>
  <c r="D13" i="2"/>
  <c r="F13" i="2" s="1"/>
  <c r="D21" i="2"/>
  <c r="F21" i="2" s="1"/>
  <c r="D17" i="2"/>
  <c r="F17" i="2" s="1"/>
  <c r="D29" i="2"/>
  <c r="F29" i="2" s="1"/>
  <c r="I10" i="2"/>
  <c r="I32" i="2"/>
  <c r="I24" i="2"/>
  <c r="I16" i="2"/>
  <c r="I31" i="2"/>
  <c r="I23" i="2"/>
  <c r="I15" i="2"/>
  <c r="I30" i="2"/>
  <c r="I22" i="2"/>
  <c r="I14" i="2"/>
  <c r="I29" i="2"/>
  <c r="I9" i="2"/>
  <c r="I28" i="2"/>
  <c r="I20" i="2"/>
  <c r="I12" i="2"/>
  <c r="I27" i="2"/>
  <c r="I19" i="2"/>
  <c r="I11" i="2"/>
  <c r="I26" i="2"/>
  <c r="I18" i="2"/>
  <c r="I21" i="2"/>
  <c r="I13" i="2"/>
  <c r="I25" i="2"/>
  <c r="I17" i="2"/>
  <c r="D29" i="1" l="1"/>
  <c r="C3" i="4"/>
  <c r="F9" i="2"/>
  <c r="H9" i="2" s="1"/>
  <c r="N9" i="2" s="1"/>
  <c r="L13" i="2"/>
  <c r="R13" i="2" s="1"/>
  <c r="O13" i="2"/>
  <c r="L24" i="2"/>
  <c r="R24" i="2" s="1"/>
  <c r="O24" i="2"/>
  <c r="L14" i="2"/>
  <c r="R14" i="2" s="1"/>
  <c r="O14" i="2"/>
  <c r="L21" i="2"/>
  <c r="R21" i="2" s="1"/>
  <c r="O21" i="2"/>
  <c r="L32" i="2"/>
  <c r="R32" i="2" s="1"/>
  <c r="O32" i="2"/>
  <c r="L30" i="2"/>
  <c r="R30" i="2" s="1"/>
  <c r="O30" i="2"/>
  <c r="L31" i="2"/>
  <c r="R31" i="2" s="1"/>
  <c r="O31" i="2"/>
  <c r="L27" i="2"/>
  <c r="R27" i="2" s="1"/>
  <c r="O27" i="2"/>
  <c r="L20" i="2"/>
  <c r="R20" i="2" s="1"/>
  <c r="O20" i="2"/>
  <c r="L9" i="2"/>
  <c r="R9" i="2" s="1"/>
  <c r="O9" i="2"/>
  <c r="L17" i="2"/>
  <c r="R17" i="2" s="1"/>
  <c r="O17" i="2"/>
  <c r="L18" i="2"/>
  <c r="R18" i="2" s="1"/>
  <c r="O18" i="2"/>
  <c r="L29" i="2"/>
  <c r="R29" i="2" s="1"/>
  <c r="O29" i="2"/>
  <c r="L25" i="2"/>
  <c r="R25" i="2" s="1"/>
  <c r="O25" i="2"/>
  <c r="L10" i="2"/>
  <c r="R10" i="2" s="1"/>
  <c r="O10" i="2"/>
  <c r="L15" i="2"/>
  <c r="R15" i="2" s="1"/>
  <c r="O15" i="2"/>
  <c r="L11" i="2"/>
  <c r="R11" i="2" s="1"/>
  <c r="O11" i="2"/>
  <c r="L26" i="2"/>
  <c r="R26" i="2" s="1"/>
  <c r="O26" i="2"/>
  <c r="L23" i="2"/>
  <c r="R23" i="2" s="1"/>
  <c r="O23" i="2"/>
  <c r="L19" i="2"/>
  <c r="R19" i="2" s="1"/>
  <c r="O19" i="2"/>
  <c r="L12" i="2"/>
  <c r="R12" i="2" s="1"/>
  <c r="O12" i="2"/>
  <c r="L16" i="2"/>
  <c r="R16" i="2" s="1"/>
  <c r="O16" i="2"/>
  <c r="L22" i="2"/>
  <c r="R22" i="2" s="1"/>
  <c r="O22" i="2"/>
  <c r="L28" i="2"/>
  <c r="R28" i="2" s="1"/>
  <c r="O28" i="2"/>
  <c r="H15" i="2" l="1"/>
  <c r="N15" i="2" s="1"/>
  <c r="H21" i="2"/>
  <c r="N21" i="2" s="1"/>
  <c r="H11" i="2"/>
  <c r="N11" i="2" s="1"/>
  <c r="H29" i="2"/>
  <c r="N29" i="2" s="1"/>
  <c r="H17" i="2"/>
  <c r="N17" i="2" s="1"/>
  <c r="H30" i="2"/>
  <c r="N30" i="2" s="1"/>
  <c r="H28" i="2"/>
  <c r="N28" i="2" s="1"/>
  <c r="H20" i="2"/>
  <c r="N20" i="2" s="1"/>
  <c r="H19" i="2"/>
  <c r="N19" i="2" s="1"/>
  <c r="H13" i="2"/>
  <c r="N13" i="2" s="1"/>
  <c r="H32" i="2"/>
  <c r="N32" i="2" s="1"/>
  <c r="H31" i="2"/>
  <c r="N31" i="2" s="1"/>
  <c r="H18" i="2"/>
  <c r="N18" i="2" s="1"/>
  <c r="H14" i="2"/>
  <c r="N14" i="2" s="1"/>
  <c r="H23" i="2"/>
  <c r="N23" i="2" s="1"/>
  <c r="H22" i="2"/>
  <c r="N22" i="2" s="1"/>
  <c r="H12" i="2"/>
  <c r="N12" i="2" s="1"/>
  <c r="H24" i="2"/>
  <c r="N24" i="2" s="1"/>
  <c r="H16" i="2"/>
  <c r="N16" i="2" s="1"/>
  <c r="H10" i="2"/>
  <c r="N10" i="2" s="1"/>
  <c r="H27" i="2"/>
  <c r="N27" i="2" s="1"/>
  <c r="H26" i="2"/>
  <c r="N26" i="2" s="1"/>
  <c r="H25" i="2"/>
  <c r="N25" i="2" s="1"/>
  <c r="K9" i="2"/>
  <c r="Q9" i="2" s="1"/>
  <c r="J9" i="2"/>
  <c r="P9" i="2" s="1"/>
  <c r="J29" i="2" l="1"/>
  <c r="P29" i="2" s="1"/>
  <c r="J17" i="2"/>
  <c r="P17" i="2" s="1"/>
  <c r="K17" i="2"/>
  <c r="Q17" i="2" s="1"/>
  <c r="J11" i="2"/>
  <c r="P11" i="2" s="1"/>
  <c r="K18" i="2"/>
  <c r="Q18" i="2" s="1"/>
  <c r="J31" i="2"/>
  <c r="P31" i="2" s="1"/>
  <c r="K16" i="2"/>
  <c r="Q16" i="2" s="1"/>
  <c r="K32" i="2"/>
  <c r="Q32" i="2" s="1"/>
  <c r="J32" i="2"/>
  <c r="P32" i="2" s="1"/>
  <c r="K11" i="2"/>
  <c r="Q11" i="2" s="1"/>
  <c r="K28" i="2"/>
  <c r="Q28" i="2" s="1"/>
  <c r="K29" i="2"/>
  <c r="Q29" i="2" s="1"/>
  <c r="J28" i="2"/>
  <c r="P28" i="2" s="1"/>
  <c r="K25" i="2"/>
  <c r="Q25" i="2" s="1"/>
  <c r="K31" i="2"/>
  <c r="Q31" i="2" s="1"/>
  <c r="J16" i="2"/>
  <c r="P16" i="2" s="1"/>
  <c r="K27" i="2"/>
  <c r="Q27" i="2" s="1"/>
  <c r="J14" i="2"/>
  <c r="P14" i="2" s="1"/>
  <c r="J25" i="2"/>
  <c r="P25" i="2" s="1"/>
  <c r="K23" i="2"/>
  <c r="Q23" i="2" s="1"/>
  <c r="K15" i="2"/>
  <c r="Q15" i="2" s="1"/>
  <c r="J23" i="2"/>
  <c r="P23" i="2" s="1"/>
  <c r="J27" i="2"/>
  <c r="P27" i="2" s="1"/>
  <c r="J19" i="2"/>
  <c r="P19" i="2" s="1"/>
  <c r="K14" i="2"/>
  <c r="Q14" i="2" s="1"/>
  <c r="J18" i="2"/>
  <c r="P18" i="2" s="1"/>
  <c r="J30" i="2"/>
  <c r="P30" i="2" s="1"/>
  <c r="K13" i="2"/>
  <c r="Q13" i="2" s="1"/>
  <c r="K30" i="2"/>
  <c r="Q30" i="2" s="1"/>
  <c r="K10" i="2"/>
  <c r="Q10" i="2" s="1"/>
  <c r="K26" i="2"/>
  <c r="Q26" i="2" s="1"/>
  <c r="K22" i="2"/>
  <c r="Q22" i="2" s="1"/>
  <c r="J12" i="2"/>
  <c r="P12" i="2" s="1"/>
  <c r="J21" i="2"/>
  <c r="P21" i="2" s="1"/>
  <c r="K12" i="2"/>
  <c r="Q12" i="2" s="1"/>
  <c r="K21" i="2"/>
  <c r="Q21" i="2" s="1"/>
  <c r="K24" i="2"/>
  <c r="Q24" i="2" s="1"/>
  <c r="J20" i="2"/>
  <c r="P20" i="2" s="1"/>
  <c r="J26" i="2"/>
  <c r="P26" i="2" s="1"/>
  <c r="J10" i="2"/>
  <c r="P10" i="2" s="1"/>
  <c r="J15" i="2"/>
  <c r="P15" i="2" s="1"/>
  <c r="J24" i="2"/>
  <c r="P24" i="2" s="1"/>
  <c r="K20" i="2"/>
  <c r="Q20" i="2" s="1"/>
  <c r="J13" i="2"/>
  <c r="P13" i="2" s="1"/>
  <c r="J22" i="2"/>
  <c r="P22" i="2" s="1"/>
  <c r="K19" i="2"/>
  <c r="Q19" i="2" s="1"/>
  <c r="L7" i="2" l="1"/>
  <c r="O7" i="2"/>
  <c r="D31" i="1" l="1"/>
  <c r="C2" i="5"/>
  <c r="D32" i="1" l="1"/>
  <c r="C3" i="5"/>
</calcChain>
</file>

<file path=xl/sharedStrings.xml><?xml version="1.0" encoding="utf-8"?>
<sst xmlns="http://schemas.openxmlformats.org/spreadsheetml/2006/main" count="55" uniqueCount="45">
  <si>
    <t>United States</t>
  </si>
  <si>
    <t>Japan</t>
  </si>
  <si>
    <t>Germany</t>
  </si>
  <si>
    <t>United Kingdom</t>
  </si>
  <si>
    <t>France</t>
  </si>
  <si>
    <t>Brazil</t>
  </si>
  <si>
    <t>Italy</t>
  </si>
  <si>
    <t>India</t>
  </si>
  <si>
    <t>Russia</t>
  </si>
  <si>
    <t>Canada</t>
  </si>
  <si>
    <t>Australia</t>
  </si>
  <si>
    <t>South Korea</t>
  </si>
  <si>
    <t>Spain</t>
  </si>
  <si>
    <t>Mexico</t>
  </si>
  <si>
    <t>Indonesia</t>
  </si>
  <si>
    <t>Netherlands</t>
  </si>
  <si>
    <t>Turkey</t>
  </si>
  <si>
    <t>Saudi Arabia</t>
  </si>
  <si>
    <t>Switzerland</t>
  </si>
  <si>
    <t>Nigeria</t>
  </si>
  <si>
    <t>Sweden</t>
  </si>
  <si>
    <t>Poland</t>
  </si>
  <si>
    <t>Argentina</t>
  </si>
  <si>
    <t>N</t>
  </si>
  <si>
    <t>r</t>
  </si>
  <si>
    <t>Country</t>
  </si>
  <si>
    <t>Letters</t>
  </si>
  <si>
    <t>GDP (millions)</t>
  </si>
  <si>
    <t>t</t>
  </si>
  <si>
    <t>China</t>
  </si>
  <si>
    <t>rho</t>
  </si>
  <si>
    <t>LengthRank</t>
  </si>
  <si>
    <t>GDPRank</t>
  </si>
  <si>
    <t>xi minus meanx</t>
  </si>
  <si>
    <t>yi minus meany</t>
  </si>
  <si>
    <t>prod</t>
  </si>
  <si>
    <t>numerator</t>
  </si>
  <si>
    <t>denominator</t>
  </si>
  <si>
    <t>sqrx</t>
  </si>
  <si>
    <t>sqry</t>
  </si>
  <si>
    <t>Calculations for Spearman's rho</t>
  </si>
  <si>
    <t>Pr(r)</t>
  </si>
  <si>
    <t>Pr(rho)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</si>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</sst>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2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77DA936-92A9-45CF-AA40-1CC6F1A024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AE2-4297-B98E-EB02CEE4632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ED6B9EB-04CD-4872-8672-690C681352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AE2-4297-B98E-EB02CEE4632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FF2A083-D6CA-4CD2-B1FB-87ADD2105C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AE2-4297-B98E-EB02CEE4632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B6FD035-7F9D-49C9-85AF-0E317487F8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AE2-4297-B98E-EB02CEE46320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6510F73-35FE-48EB-97AD-CC839D119E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AE2-4297-B98E-EB02CEE46320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625718AE-8BF9-420A-B240-78611BF3E0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AE2-4297-B98E-EB02CEE46320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13D305C-867A-423C-ACFD-099F2B2D55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AE2-4297-B98E-EB02CEE46320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2AAB8712-C23F-4D60-A543-F51EF7FF4B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AE2-4297-B98E-EB02CEE46320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1A7F5052-F639-4072-BC72-A31167EB04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AE2-4297-B98E-EB02CEE46320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EDC535C7-0F7E-4EA9-9833-04C2A54767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AE2-4297-B98E-EB02CEE46320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CE4772E2-7E88-4CE6-A31F-C039452586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AE2-4297-B98E-EB02CEE46320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07614E83-3ABE-47BB-A5E7-BDF2D8C60C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AE2-4297-B98E-EB02CEE46320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82D0A718-4345-464B-A74D-FF3B54DB2E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AE2-4297-B98E-EB02CEE46320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BEBA2B12-5B41-4C66-8AE0-B201DF3729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AE2-4297-B98E-EB02CEE46320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074D5900-B71A-44ED-94D2-7424E95967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AE2-4297-B98E-EB02CEE46320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EFBEF89C-A0D4-4B1D-BFDF-AD54FB8D72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AE2-4297-B98E-EB02CEE46320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C65A56E3-2DF0-4644-8437-BA9222B6C3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AE2-4297-B98E-EB02CEE46320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5CC6551C-03E0-43E2-8ABE-A9C9F47FBB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AE2-4297-B98E-EB02CEE46320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07F09BE0-29A4-482E-8709-B707459F45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AE2-4297-B98E-EB02CEE46320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A61DDF07-FCB0-4B76-938C-963DC3D3F0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AE2-4297-B98E-EB02CEE46320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84E34352-C945-412F-BD0F-D34A9FAB90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AE2-4297-B98E-EB02CEE46320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3C57A4B6-F583-48C0-9816-FB352EAA5A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AE2-4297-B98E-EB02CEE46320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8147E703-8077-4F40-8161-3C9858868E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AE2-4297-B98E-EB02CEE46320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96715225-57A3-4581-970B-835F7B3ACC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AE2-4297-B98E-EB02CEE463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  <a:alpha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Data!$B$2:$B$25</c:f>
              <c:numCache>
                <c:formatCode>General</c:formatCode>
                <c:ptCount val="24"/>
                <c:pt idx="0">
                  <c:v>13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14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11</c:v>
                </c:pt>
                <c:pt idx="13">
                  <c:v>5</c:v>
                </c:pt>
                <c:pt idx="14">
                  <c:v>6</c:v>
                </c:pt>
                <c:pt idx="15">
                  <c:v>9</c:v>
                </c:pt>
                <c:pt idx="16">
                  <c:v>11</c:v>
                </c:pt>
                <c:pt idx="17">
                  <c:v>6</c:v>
                </c:pt>
                <c:pt idx="18">
                  <c:v>12</c:v>
                </c:pt>
                <c:pt idx="19">
                  <c:v>11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9</c:v>
                </c:pt>
              </c:numCache>
            </c:numRef>
          </c:xVal>
          <c:yVal>
            <c:numRef>
              <c:f>Data!$C$2:$C$25</c:f>
              <c:numCache>
                <c:formatCode>General</c:formatCode>
                <c:ptCount val="24"/>
                <c:pt idx="0">
                  <c:v>17418925</c:v>
                </c:pt>
                <c:pt idx="1">
                  <c:v>10380380</c:v>
                </c:pt>
                <c:pt idx="2">
                  <c:v>4616335</c:v>
                </c:pt>
                <c:pt idx="3">
                  <c:v>3859547</c:v>
                </c:pt>
                <c:pt idx="4">
                  <c:v>2945146</c:v>
                </c:pt>
                <c:pt idx="5">
                  <c:v>2846889</c:v>
                </c:pt>
                <c:pt idx="6">
                  <c:v>2353025</c:v>
                </c:pt>
                <c:pt idx="7">
                  <c:v>2147952</c:v>
                </c:pt>
                <c:pt idx="8">
                  <c:v>2049501</c:v>
                </c:pt>
                <c:pt idx="9">
                  <c:v>1857461</c:v>
                </c:pt>
                <c:pt idx="10">
                  <c:v>1788717</c:v>
                </c:pt>
                <c:pt idx="11">
                  <c:v>1444189</c:v>
                </c:pt>
                <c:pt idx="12">
                  <c:v>1416949</c:v>
                </c:pt>
                <c:pt idx="13">
                  <c:v>1406855</c:v>
                </c:pt>
                <c:pt idx="14">
                  <c:v>1282725</c:v>
                </c:pt>
                <c:pt idx="15">
                  <c:v>888648</c:v>
                </c:pt>
                <c:pt idx="16">
                  <c:v>866354</c:v>
                </c:pt>
                <c:pt idx="17">
                  <c:v>806108</c:v>
                </c:pt>
                <c:pt idx="18">
                  <c:v>752459</c:v>
                </c:pt>
                <c:pt idx="19">
                  <c:v>712050</c:v>
                </c:pt>
                <c:pt idx="20">
                  <c:v>573652</c:v>
                </c:pt>
                <c:pt idx="21">
                  <c:v>570137</c:v>
                </c:pt>
                <c:pt idx="22">
                  <c:v>546644</c:v>
                </c:pt>
                <c:pt idx="23">
                  <c:v>540164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Data!$A$2:$A$25</c15:f>
                <c15:dlblRangeCache>
                  <c:ptCount val="24"/>
                  <c:pt idx="0">
                    <c:v>United States</c:v>
                  </c:pt>
                  <c:pt idx="1">
                    <c:v>China</c:v>
                  </c:pt>
                  <c:pt idx="2">
                    <c:v>Japan</c:v>
                  </c:pt>
                  <c:pt idx="3">
                    <c:v>Germany</c:v>
                  </c:pt>
                  <c:pt idx="4">
                    <c:v>United Kingdom</c:v>
                  </c:pt>
                  <c:pt idx="5">
                    <c:v>France</c:v>
                  </c:pt>
                  <c:pt idx="6">
                    <c:v>Brazil</c:v>
                  </c:pt>
                  <c:pt idx="7">
                    <c:v>Italy</c:v>
                  </c:pt>
                  <c:pt idx="8">
                    <c:v>India</c:v>
                  </c:pt>
                  <c:pt idx="9">
                    <c:v>Russia</c:v>
                  </c:pt>
                  <c:pt idx="10">
                    <c:v>Canada</c:v>
                  </c:pt>
                  <c:pt idx="11">
                    <c:v>Australia</c:v>
                  </c:pt>
                  <c:pt idx="12">
                    <c:v>South Korea</c:v>
                  </c:pt>
                  <c:pt idx="13">
                    <c:v>Spain</c:v>
                  </c:pt>
                  <c:pt idx="14">
                    <c:v>Mexico</c:v>
                  </c:pt>
                  <c:pt idx="15">
                    <c:v>Indonesia</c:v>
                  </c:pt>
                  <c:pt idx="16">
                    <c:v>Netherlands</c:v>
                  </c:pt>
                  <c:pt idx="17">
                    <c:v>Turkey</c:v>
                  </c:pt>
                  <c:pt idx="18">
                    <c:v>Saudi Arabia</c:v>
                  </c:pt>
                  <c:pt idx="19">
                    <c:v>Switzerland</c:v>
                  </c:pt>
                  <c:pt idx="20">
                    <c:v>Nigeria</c:v>
                  </c:pt>
                  <c:pt idx="21">
                    <c:v>Sweden</c:v>
                  </c:pt>
                  <c:pt idx="22">
                    <c:v>Poland</c:v>
                  </c:pt>
                  <c:pt idx="23">
                    <c:v>Argentina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EAE2-4297-B98E-EB02CEE46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53544"/>
        <c:axId val="411157152"/>
      </c:scatterChart>
      <c:valAx>
        <c:axId val="41115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7152"/>
        <c:crosses val="autoZero"/>
        <c:crossBetween val="midCat"/>
      </c:valAx>
      <c:valAx>
        <c:axId val="4111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2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C0A1899-F96F-4B02-9F63-414ADEF12A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1ED-4522-A6F3-D6B2A5305635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FF99BFB-597D-47B6-A2F8-C121FA3BB4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1ED-4522-A6F3-D6B2A5305635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A9733E5-20F5-49C2-87FC-505CBD6EAD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1ED-4522-A6F3-D6B2A5305635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E30C2EF-B7F1-4189-B03E-A097E45707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1ED-4522-A6F3-D6B2A5305635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BF7DDBC-5BF2-4230-8361-18CBCAB501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1ED-4522-A6F3-D6B2A5305635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089910A-477E-4A96-9F27-1D8EA36C0D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1ED-4522-A6F3-D6B2A5305635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85E4726F-F225-429D-8F14-DAC5E71131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1ED-4522-A6F3-D6B2A5305635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B6E6BE03-D724-4AD8-AE6C-492666B1A6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1ED-4522-A6F3-D6B2A5305635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67DB6F76-B1F8-48D4-9D0C-6965D95168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1ED-4522-A6F3-D6B2A5305635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19732C8F-57A7-4608-9DA5-DA6D424C8A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1ED-4522-A6F3-D6B2A5305635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93F175F7-5A37-4429-A845-083DFE8C6B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1ED-4522-A6F3-D6B2A5305635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83C9C22C-48D5-4F41-9032-4F50650C87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1ED-4522-A6F3-D6B2A5305635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3D29E6A7-7AFE-4AA7-87DC-DA64ECC6A0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1ED-4522-A6F3-D6B2A5305635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D4145037-89FD-4001-8585-47C1975422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1ED-4522-A6F3-D6B2A5305635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3C987009-1DA6-41FD-ABEA-7525FA0E52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1ED-4522-A6F3-D6B2A5305635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EEAECAB1-77D8-4C5F-B68C-D94C21A343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1ED-4522-A6F3-D6B2A5305635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6B61007E-A341-4DBE-A5C2-27BD1083F9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1ED-4522-A6F3-D6B2A5305635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7A2B5C87-777B-47C9-9385-6D7DB9A810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1ED-4522-A6F3-D6B2A5305635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3A3C04A5-5BD3-487D-9D7E-5498BAC2DA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1ED-4522-A6F3-D6B2A5305635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7F2176D2-1FAD-49E7-8193-8C1E9C0AD5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1ED-4522-A6F3-D6B2A5305635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8B6BE663-98A6-4350-9B69-254BC06347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1ED-4522-A6F3-D6B2A5305635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0A9C8490-98C1-4C5F-8302-EEE13F6784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1ED-4522-A6F3-D6B2A5305635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AE34647F-F869-4E0F-8D60-7FB7AFD6BC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1ED-4522-A6F3-D6B2A5305635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AC9F00DA-9CBD-4B67-9D7A-F5464F5EB5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1ED-4522-A6F3-D6B2A53056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  <a:alpha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Data!$B$2:$B$25</c:f>
              <c:numCache>
                <c:formatCode>General</c:formatCode>
                <c:ptCount val="24"/>
                <c:pt idx="0">
                  <c:v>13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14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11</c:v>
                </c:pt>
                <c:pt idx="13">
                  <c:v>5</c:v>
                </c:pt>
                <c:pt idx="14">
                  <c:v>6</c:v>
                </c:pt>
                <c:pt idx="15">
                  <c:v>9</c:v>
                </c:pt>
                <c:pt idx="16">
                  <c:v>11</c:v>
                </c:pt>
                <c:pt idx="17">
                  <c:v>6</c:v>
                </c:pt>
                <c:pt idx="18">
                  <c:v>12</c:v>
                </c:pt>
                <c:pt idx="19">
                  <c:v>11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9</c:v>
                </c:pt>
              </c:numCache>
            </c:numRef>
          </c:xVal>
          <c:yVal>
            <c:numRef>
              <c:f>Data!$C$2:$C$25</c:f>
              <c:numCache>
                <c:formatCode>General</c:formatCode>
                <c:ptCount val="24"/>
                <c:pt idx="0">
                  <c:v>17418925</c:v>
                </c:pt>
                <c:pt idx="1">
                  <c:v>10380380</c:v>
                </c:pt>
                <c:pt idx="2">
                  <c:v>4616335</c:v>
                </c:pt>
                <c:pt idx="3">
                  <c:v>3859547</c:v>
                </c:pt>
                <c:pt idx="4">
                  <c:v>2945146</c:v>
                </c:pt>
                <c:pt idx="5">
                  <c:v>2846889</c:v>
                </c:pt>
                <c:pt idx="6">
                  <c:v>2353025</c:v>
                </c:pt>
                <c:pt idx="7">
                  <c:v>2147952</c:v>
                </c:pt>
                <c:pt idx="8">
                  <c:v>2049501</c:v>
                </c:pt>
                <c:pt idx="9">
                  <c:v>1857461</c:v>
                </c:pt>
                <c:pt idx="10">
                  <c:v>1788717</c:v>
                </c:pt>
                <c:pt idx="11">
                  <c:v>1444189</c:v>
                </c:pt>
                <c:pt idx="12">
                  <c:v>1416949</c:v>
                </c:pt>
                <c:pt idx="13">
                  <c:v>1406855</c:v>
                </c:pt>
                <c:pt idx="14">
                  <c:v>1282725</c:v>
                </c:pt>
                <c:pt idx="15">
                  <c:v>888648</c:v>
                </c:pt>
                <c:pt idx="16">
                  <c:v>866354</c:v>
                </c:pt>
                <c:pt idx="17">
                  <c:v>806108</c:v>
                </c:pt>
                <c:pt idx="18">
                  <c:v>752459</c:v>
                </c:pt>
                <c:pt idx="19">
                  <c:v>712050</c:v>
                </c:pt>
                <c:pt idx="20">
                  <c:v>573652</c:v>
                </c:pt>
                <c:pt idx="21">
                  <c:v>570137</c:v>
                </c:pt>
                <c:pt idx="22">
                  <c:v>546644</c:v>
                </c:pt>
                <c:pt idx="23">
                  <c:v>540164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Data!$A$2:$A$25</c15:f>
                <c15:dlblRangeCache>
                  <c:ptCount val="24"/>
                  <c:pt idx="0">
                    <c:v>United States</c:v>
                  </c:pt>
                  <c:pt idx="1">
                    <c:v>China</c:v>
                  </c:pt>
                  <c:pt idx="2">
                    <c:v>Japan</c:v>
                  </c:pt>
                  <c:pt idx="3">
                    <c:v>Germany</c:v>
                  </c:pt>
                  <c:pt idx="4">
                    <c:v>United Kingdom</c:v>
                  </c:pt>
                  <c:pt idx="5">
                    <c:v>France</c:v>
                  </c:pt>
                  <c:pt idx="6">
                    <c:v>Brazil</c:v>
                  </c:pt>
                  <c:pt idx="7">
                    <c:v>Italy</c:v>
                  </c:pt>
                  <c:pt idx="8">
                    <c:v>India</c:v>
                  </c:pt>
                  <c:pt idx="9">
                    <c:v>Russia</c:v>
                  </c:pt>
                  <c:pt idx="10">
                    <c:v>Canada</c:v>
                  </c:pt>
                  <c:pt idx="11">
                    <c:v>Australia</c:v>
                  </c:pt>
                  <c:pt idx="12">
                    <c:v>South Korea</c:v>
                  </c:pt>
                  <c:pt idx="13">
                    <c:v>Spain</c:v>
                  </c:pt>
                  <c:pt idx="14">
                    <c:v>Mexico</c:v>
                  </c:pt>
                  <c:pt idx="15">
                    <c:v>Indonesia</c:v>
                  </c:pt>
                  <c:pt idx="16">
                    <c:v>Netherlands</c:v>
                  </c:pt>
                  <c:pt idx="17">
                    <c:v>Turkey</c:v>
                  </c:pt>
                  <c:pt idx="18">
                    <c:v>Saudi Arabia</c:v>
                  </c:pt>
                  <c:pt idx="19">
                    <c:v>Switzerland</c:v>
                  </c:pt>
                  <c:pt idx="20">
                    <c:v>Nigeria</c:v>
                  </c:pt>
                  <c:pt idx="21">
                    <c:v>Sweden</c:v>
                  </c:pt>
                  <c:pt idx="22">
                    <c:v>Poland</c:v>
                  </c:pt>
                  <c:pt idx="23">
                    <c:v>Argentina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61ED-4522-A6F3-D6B2A5305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53544"/>
        <c:axId val="411157152"/>
      </c:scatterChart>
      <c:valAx>
        <c:axId val="41115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7152"/>
        <c:crosses val="autoZero"/>
        <c:crossBetween val="midCat"/>
      </c:valAx>
      <c:valAx>
        <c:axId val="4111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14</xdr:col>
      <xdr:colOff>390525</xdr:colOff>
      <xdr:row>23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4</xdr:row>
      <xdr:rowOff>47625</xdr:rowOff>
    </xdr:from>
    <xdr:to>
      <xdr:col>11</xdr:col>
      <xdr:colOff>95250</xdr:colOff>
      <xdr:row>26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Q13" sqref="Q13"/>
    </sheetView>
  </sheetViews>
  <sheetFormatPr defaultRowHeight="15" x14ac:dyDescent="0.25"/>
  <sheetData>
    <row r="1" spans="1:3" s="1" customFormat="1" x14ac:dyDescent="0.25">
      <c r="A1" s="1" t="s">
        <v>25</v>
      </c>
      <c r="B1" s="1" t="s">
        <v>26</v>
      </c>
      <c r="C1" s="1" t="s">
        <v>27</v>
      </c>
    </row>
    <row r="2" spans="1:3" x14ac:dyDescent="0.25">
      <c r="A2" t="s">
        <v>0</v>
      </c>
      <c r="B2">
        <f>LEN(A2)</f>
        <v>13</v>
      </c>
      <c r="C2">
        <v>17418925</v>
      </c>
    </row>
    <row r="3" spans="1:3" x14ac:dyDescent="0.25">
      <c r="A3" t="s">
        <v>29</v>
      </c>
      <c r="B3">
        <f t="shared" ref="B3:B25" si="0">LEN(A3)</f>
        <v>5</v>
      </c>
      <c r="C3">
        <v>10380380</v>
      </c>
    </row>
    <row r="4" spans="1:3" x14ac:dyDescent="0.25">
      <c r="A4" t="s">
        <v>1</v>
      </c>
      <c r="B4">
        <f t="shared" si="0"/>
        <v>5</v>
      </c>
      <c r="C4">
        <v>4616335</v>
      </c>
    </row>
    <row r="5" spans="1:3" x14ac:dyDescent="0.25">
      <c r="A5" t="s">
        <v>2</v>
      </c>
      <c r="B5">
        <f t="shared" si="0"/>
        <v>7</v>
      </c>
      <c r="C5">
        <v>3859547</v>
      </c>
    </row>
    <row r="6" spans="1:3" x14ac:dyDescent="0.25">
      <c r="A6" t="s">
        <v>3</v>
      </c>
      <c r="B6">
        <f t="shared" si="0"/>
        <v>14</v>
      </c>
      <c r="C6">
        <v>2945146</v>
      </c>
    </row>
    <row r="7" spans="1:3" x14ac:dyDescent="0.25">
      <c r="A7" t="s">
        <v>4</v>
      </c>
      <c r="B7">
        <f t="shared" si="0"/>
        <v>6</v>
      </c>
      <c r="C7">
        <v>2846889</v>
      </c>
    </row>
    <row r="8" spans="1:3" x14ac:dyDescent="0.25">
      <c r="A8" t="s">
        <v>5</v>
      </c>
      <c r="B8">
        <f t="shared" si="0"/>
        <v>6</v>
      </c>
      <c r="C8">
        <v>2353025</v>
      </c>
    </row>
    <row r="9" spans="1:3" x14ac:dyDescent="0.25">
      <c r="A9" t="s">
        <v>6</v>
      </c>
      <c r="B9">
        <f t="shared" si="0"/>
        <v>5</v>
      </c>
      <c r="C9">
        <v>2147952</v>
      </c>
    </row>
    <row r="10" spans="1:3" x14ac:dyDescent="0.25">
      <c r="A10" t="s">
        <v>7</v>
      </c>
      <c r="B10">
        <f t="shared" si="0"/>
        <v>5</v>
      </c>
      <c r="C10">
        <v>2049501</v>
      </c>
    </row>
    <row r="11" spans="1:3" x14ac:dyDescent="0.25">
      <c r="A11" t="s">
        <v>8</v>
      </c>
      <c r="B11">
        <f t="shared" si="0"/>
        <v>6</v>
      </c>
      <c r="C11">
        <v>1857461</v>
      </c>
    </row>
    <row r="12" spans="1:3" x14ac:dyDescent="0.25">
      <c r="A12" t="s">
        <v>9</v>
      </c>
      <c r="B12">
        <f t="shared" si="0"/>
        <v>6</v>
      </c>
      <c r="C12">
        <v>1788717</v>
      </c>
    </row>
    <row r="13" spans="1:3" x14ac:dyDescent="0.25">
      <c r="A13" t="s">
        <v>10</v>
      </c>
      <c r="B13">
        <f t="shared" si="0"/>
        <v>9</v>
      </c>
      <c r="C13">
        <v>1444189</v>
      </c>
    </row>
    <row r="14" spans="1:3" x14ac:dyDescent="0.25">
      <c r="A14" t="s">
        <v>11</v>
      </c>
      <c r="B14">
        <f t="shared" si="0"/>
        <v>11</v>
      </c>
      <c r="C14">
        <v>1416949</v>
      </c>
    </row>
    <row r="15" spans="1:3" x14ac:dyDescent="0.25">
      <c r="A15" t="s">
        <v>12</v>
      </c>
      <c r="B15">
        <f t="shared" si="0"/>
        <v>5</v>
      </c>
      <c r="C15">
        <v>1406855</v>
      </c>
    </row>
    <row r="16" spans="1:3" x14ac:dyDescent="0.25">
      <c r="A16" t="s">
        <v>13</v>
      </c>
      <c r="B16">
        <f t="shared" si="0"/>
        <v>6</v>
      </c>
      <c r="C16">
        <v>1282725</v>
      </c>
    </row>
    <row r="17" spans="1:4" x14ac:dyDescent="0.25">
      <c r="A17" t="s">
        <v>14</v>
      </c>
      <c r="B17">
        <f t="shared" si="0"/>
        <v>9</v>
      </c>
      <c r="C17">
        <v>888648</v>
      </c>
    </row>
    <row r="18" spans="1:4" x14ac:dyDescent="0.25">
      <c r="A18" t="s">
        <v>15</v>
      </c>
      <c r="B18">
        <f t="shared" si="0"/>
        <v>11</v>
      </c>
      <c r="C18">
        <v>866354</v>
      </c>
    </row>
    <row r="19" spans="1:4" x14ac:dyDescent="0.25">
      <c r="A19" t="s">
        <v>16</v>
      </c>
      <c r="B19">
        <f t="shared" si="0"/>
        <v>6</v>
      </c>
      <c r="C19">
        <v>806108</v>
      </c>
    </row>
    <row r="20" spans="1:4" x14ac:dyDescent="0.25">
      <c r="A20" t="s">
        <v>17</v>
      </c>
      <c r="B20">
        <f t="shared" si="0"/>
        <v>12</v>
      </c>
      <c r="C20">
        <v>752459</v>
      </c>
    </row>
    <row r="21" spans="1:4" x14ac:dyDescent="0.25">
      <c r="A21" t="s">
        <v>18</v>
      </c>
      <c r="B21">
        <f t="shared" si="0"/>
        <v>11</v>
      </c>
      <c r="C21">
        <v>712050</v>
      </c>
    </row>
    <row r="22" spans="1:4" x14ac:dyDescent="0.25">
      <c r="A22" t="s">
        <v>19</v>
      </c>
      <c r="B22">
        <f t="shared" si="0"/>
        <v>7</v>
      </c>
      <c r="C22">
        <v>573652</v>
      </c>
    </row>
    <row r="23" spans="1:4" x14ac:dyDescent="0.25">
      <c r="A23" t="s">
        <v>20</v>
      </c>
      <c r="B23">
        <f t="shared" si="0"/>
        <v>6</v>
      </c>
      <c r="C23">
        <v>570137</v>
      </c>
    </row>
    <row r="24" spans="1:4" x14ac:dyDescent="0.25">
      <c r="A24" t="s">
        <v>21</v>
      </c>
      <c r="B24">
        <f t="shared" si="0"/>
        <v>6</v>
      </c>
      <c r="C24">
        <v>546644</v>
      </c>
    </row>
    <row r="25" spans="1:4" x14ac:dyDescent="0.25">
      <c r="A25" t="s">
        <v>22</v>
      </c>
      <c r="B25">
        <f t="shared" si="0"/>
        <v>9</v>
      </c>
      <c r="C25">
        <v>540164</v>
      </c>
    </row>
    <row r="28" spans="1:4" x14ac:dyDescent="0.25">
      <c r="C28" t="s">
        <v>24</v>
      </c>
      <c r="D28">
        <f>CORREL(Data!B2:B25,Data!C2:C25)</f>
        <v>0.18466510292047686</v>
      </c>
    </row>
    <row r="29" spans="1:4" x14ac:dyDescent="0.25">
      <c r="C29" t="s">
        <v>41</v>
      </c>
      <c r="D29">
        <f>TDIST(ABS(calculations!B3),calculations!B1-2,2)</f>
        <v>0.38767559816860386</v>
      </c>
    </row>
    <row r="31" spans="1:4" x14ac:dyDescent="0.25">
      <c r="C31" t="s">
        <v>30</v>
      </c>
      <c r="D31">
        <f>calculations!L7/calculations!O7</f>
        <v>-0.20465595024580766</v>
      </c>
    </row>
    <row r="32" spans="1:4" x14ac:dyDescent="0.25">
      <c r="C32" t="s">
        <v>42</v>
      </c>
      <c r="D32">
        <f>TDIST(ABS('Spearman correlation'!C2/SQRT((1-'Spearman correlation'!C2^2)/(calculations!B1-2))),calculations!B1-2,2)</f>
        <v>0.33741352748877496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4" sqref="C4"/>
    </sheetView>
  </sheetViews>
  <sheetFormatPr defaultRowHeight="15" x14ac:dyDescent="0.25"/>
  <sheetData>
    <row r="2" spans="2:3" x14ac:dyDescent="0.25">
      <c r="B2" t="s">
        <v>24</v>
      </c>
      <c r="C2">
        <f>CORREL(Data!B2:B25,Data!C2:C25)</f>
        <v>0.18466510292047686</v>
      </c>
    </row>
    <row r="3" spans="2:3" x14ac:dyDescent="0.25">
      <c r="B3" t="s">
        <v>41</v>
      </c>
      <c r="C3">
        <f>TDIST(ABS(calculations!B3),calculations!B1-2,2)</f>
        <v>0.38767559816860386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4" sqref="C4"/>
    </sheetView>
  </sheetViews>
  <sheetFormatPr defaultRowHeight="15" x14ac:dyDescent="0.25"/>
  <sheetData>
    <row r="2" spans="2:3" x14ac:dyDescent="0.25">
      <c r="B2" t="s">
        <v>30</v>
      </c>
      <c r="C2">
        <f>calculations!L7/calculations!O7</f>
        <v>-0.20465595024580766</v>
      </c>
    </row>
    <row r="3" spans="2:3" x14ac:dyDescent="0.25">
      <c r="B3" t="s">
        <v>42</v>
      </c>
      <c r="C3">
        <f>TDIST(ABS(C2/SQRT((1-C2^2)/(calculations!B1-2))),calculations!B1-2,2)</f>
        <v>0.33741352748877496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3" sqref="B3"/>
    </sheetView>
  </sheetViews>
  <sheetFormatPr defaultRowHeight="15" x14ac:dyDescent="0.25"/>
  <sheetData>
    <row r="2" spans="1:2" x14ac:dyDescent="0.25">
      <c r="A2" t="s">
        <v>43</v>
      </c>
      <c r="B2">
        <f>SLOPE(Data!C2:C25,Data!B2:B25)</f>
        <v>245595.7723577235</v>
      </c>
    </row>
    <row r="3" spans="1:2" x14ac:dyDescent="0.25">
      <c r="A3" t="s">
        <v>44</v>
      </c>
      <c r="B3">
        <f>INTERCEPT(Data!C2:C25,Data!B2:B25)</f>
        <v>766249.93089430942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B3" sqref="B3"/>
    </sheetView>
  </sheetViews>
  <sheetFormatPr defaultRowHeight="15" x14ac:dyDescent="0.25"/>
  <cols>
    <col min="11" max="11" width="12.7109375" bestFit="1" customWidth="1"/>
  </cols>
  <sheetData>
    <row r="1" spans="1:18" x14ac:dyDescent="0.25">
      <c r="A1" t="s">
        <v>23</v>
      </c>
      <c r="B1">
        <f>ROW(Data!A25)-1</f>
        <v>24</v>
      </c>
    </row>
    <row r="2" spans="1:18" x14ac:dyDescent="0.25">
      <c r="A2" t="s">
        <v>24</v>
      </c>
      <c r="B2">
        <f>CORREL(Data!B2:B25,Data!C2:C25)</f>
        <v>0.18466510292047686</v>
      </c>
    </row>
    <row r="3" spans="1:18" x14ac:dyDescent="0.25">
      <c r="A3" t="s">
        <v>28</v>
      </c>
      <c r="B3">
        <f>(B2*SQRT(B1-2))/SQRT(1-(B2^2))</f>
        <v>0.88131337196133541</v>
      </c>
    </row>
    <row r="6" spans="1:18" x14ac:dyDescent="0.25">
      <c r="D6" s="1" t="s">
        <v>40</v>
      </c>
    </row>
    <row r="7" spans="1:18" x14ac:dyDescent="0.25">
      <c r="K7" t="s">
        <v>36</v>
      </c>
      <c r="L7">
        <f>SUM(P9:P32)</f>
        <v>-229.5</v>
      </c>
      <c r="N7" t="s">
        <v>37</v>
      </c>
      <c r="O7">
        <f>SQRT(SUM(Q9:Q32)*SUM(R9:R32))</f>
        <v>1121.39422149394</v>
      </c>
    </row>
    <row r="8" spans="1:18" x14ac:dyDescent="0.25">
      <c r="D8" t="s">
        <v>31</v>
      </c>
      <c r="E8" t="s">
        <v>32</v>
      </c>
      <c r="H8" t="s">
        <v>33</v>
      </c>
      <c r="I8" t="s">
        <v>34</v>
      </c>
      <c r="J8" t="s">
        <v>35</v>
      </c>
      <c r="K8" t="s">
        <v>38</v>
      </c>
      <c r="L8" t="s">
        <v>39</v>
      </c>
      <c r="N8" t="s">
        <v>33</v>
      </c>
      <c r="O8" t="s">
        <v>34</v>
      </c>
      <c r="P8" t="s">
        <v>35</v>
      </c>
      <c r="Q8" t="s">
        <v>38</v>
      </c>
      <c r="R8" t="s">
        <v>39</v>
      </c>
    </row>
    <row r="9" spans="1:18" x14ac:dyDescent="0.25">
      <c r="D9">
        <f>_xlfn.RANK.AVG(Data!B2:B2,Data!B$2:B$25)</f>
        <v>2</v>
      </c>
      <c r="E9">
        <f>_xlfn.RANK.AVG(Data!C2:C2,Data!C$2:C$25)</f>
        <v>1</v>
      </c>
      <c r="F9">
        <f>IF(ISERR(D9),"",D9)</f>
        <v>2</v>
      </c>
      <c r="G9">
        <f>IF(ISERR(E9),"",E9)</f>
        <v>1</v>
      </c>
      <c r="H9">
        <f>F9-AVERAGE(F$9:F$32)</f>
        <v>-10.5</v>
      </c>
      <c r="I9">
        <f>G9-AVERAGE(G$9:G$32)</f>
        <v>-11.5</v>
      </c>
      <c r="J9">
        <f>H9*I9</f>
        <v>120.75</v>
      </c>
      <c r="K9">
        <f>H9^2</f>
        <v>110.25</v>
      </c>
      <c r="L9">
        <f>I9^2</f>
        <v>132.25</v>
      </c>
      <c r="N9">
        <f>IF(ISERR(H9),"",H9)</f>
        <v>-10.5</v>
      </c>
      <c r="O9">
        <f t="shared" ref="O9:R9" si="0">IF(ISERR(I9),"",I9)</f>
        <v>-11.5</v>
      </c>
      <c r="P9">
        <f t="shared" si="0"/>
        <v>120.75</v>
      </c>
      <c r="Q9">
        <f t="shared" si="0"/>
        <v>110.25</v>
      </c>
      <c r="R9">
        <f t="shared" si="0"/>
        <v>132.25</v>
      </c>
    </row>
    <row r="10" spans="1:18" x14ac:dyDescent="0.25">
      <c r="D10">
        <f>_xlfn.RANK.AVG(Data!B3:B3,Data!B$2:B$25)</f>
        <v>22</v>
      </c>
      <c r="E10">
        <f>_xlfn.RANK.AVG(Data!C3:C3,Data!C$2:C$25)</f>
        <v>2</v>
      </c>
      <c r="F10">
        <f t="shared" ref="F10:F32" si="1">IF(ISERR(D10),"",D10)</f>
        <v>22</v>
      </c>
      <c r="G10">
        <f t="shared" ref="G10:G32" si="2">IF(ISERR(E10),"",E10)</f>
        <v>2</v>
      </c>
      <c r="H10">
        <f>F10-AVERAGE(F$9:F$32)</f>
        <v>9.5</v>
      </c>
      <c r="I10">
        <f>G10-AVERAGE(G$9:G$32)</f>
        <v>-10.5</v>
      </c>
      <c r="J10">
        <f t="shared" ref="J10:J32" si="3">H10*I10</f>
        <v>-99.75</v>
      </c>
      <c r="K10">
        <f t="shared" ref="K10:K32" si="4">H10^2</f>
        <v>90.25</v>
      </c>
      <c r="L10">
        <f t="shared" ref="L10:L32" si="5">I10^2</f>
        <v>110.25</v>
      </c>
      <c r="N10">
        <f t="shared" ref="N10:N32" si="6">IF(ISERR(H10),"",H10)</f>
        <v>9.5</v>
      </c>
      <c r="O10">
        <f t="shared" ref="O10:O32" si="7">IF(ISERR(I10),"",I10)</f>
        <v>-10.5</v>
      </c>
      <c r="P10">
        <f t="shared" ref="P10:P32" si="8">IF(ISERR(J10),"",J10)</f>
        <v>-99.75</v>
      </c>
      <c r="Q10">
        <f t="shared" ref="Q10:Q32" si="9">IF(ISERR(K10),"",K10)</f>
        <v>90.25</v>
      </c>
      <c r="R10">
        <f t="shared" ref="R10:R32" si="10">IF(ISERR(L10),"",L10)</f>
        <v>110.25</v>
      </c>
    </row>
    <row r="11" spans="1:18" x14ac:dyDescent="0.25">
      <c r="D11">
        <f>_xlfn.RANK.AVG(Data!B4:B4,Data!B$2:B$25)</f>
        <v>22</v>
      </c>
      <c r="E11">
        <f>_xlfn.RANK.AVG(Data!C4:C4,Data!C$2:C$25)</f>
        <v>3</v>
      </c>
      <c r="F11">
        <f t="shared" si="1"/>
        <v>22</v>
      </c>
      <c r="G11">
        <f t="shared" si="2"/>
        <v>3</v>
      </c>
      <c r="H11">
        <f>F11-AVERAGE(F$9:F$32)</f>
        <v>9.5</v>
      </c>
      <c r="I11">
        <f>G11-AVERAGE(G$9:G$32)</f>
        <v>-9.5</v>
      </c>
      <c r="J11">
        <f t="shared" si="3"/>
        <v>-90.25</v>
      </c>
      <c r="K11">
        <f t="shared" si="4"/>
        <v>90.25</v>
      </c>
      <c r="L11">
        <f t="shared" si="5"/>
        <v>90.25</v>
      </c>
      <c r="N11">
        <f t="shared" si="6"/>
        <v>9.5</v>
      </c>
      <c r="O11">
        <f t="shared" si="7"/>
        <v>-9.5</v>
      </c>
      <c r="P11">
        <f t="shared" si="8"/>
        <v>-90.25</v>
      </c>
      <c r="Q11">
        <f t="shared" si="9"/>
        <v>90.25</v>
      </c>
      <c r="R11">
        <f t="shared" si="10"/>
        <v>90.25</v>
      </c>
    </row>
    <row r="12" spans="1:18" x14ac:dyDescent="0.25">
      <c r="D12">
        <f>_xlfn.RANK.AVG(Data!B5:B5,Data!B$2:B$25)</f>
        <v>10.5</v>
      </c>
      <c r="E12">
        <f>_xlfn.RANK.AVG(Data!C5:C5,Data!C$2:C$25)</f>
        <v>4</v>
      </c>
      <c r="F12">
        <f t="shared" si="1"/>
        <v>10.5</v>
      </c>
      <c r="G12">
        <f t="shared" si="2"/>
        <v>4</v>
      </c>
      <c r="H12">
        <f>F12-AVERAGE(F$9:F$32)</f>
        <v>-2</v>
      </c>
      <c r="I12">
        <f>G12-AVERAGE(G$9:G$32)</f>
        <v>-8.5</v>
      </c>
      <c r="J12">
        <f t="shared" si="3"/>
        <v>17</v>
      </c>
      <c r="K12">
        <f t="shared" si="4"/>
        <v>4</v>
      </c>
      <c r="L12">
        <f t="shared" si="5"/>
        <v>72.25</v>
      </c>
      <c r="N12">
        <f t="shared" si="6"/>
        <v>-2</v>
      </c>
      <c r="O12">
        <f t="shared" si="7"/>
        <v>-8.5</v>
      </c>
      <c r="P12">
        <f t="shared" si="8"/>
        <v>17</v>
      </c>
      <c r="Q12">
        <f t="shared" si="9"/>
        <v>4</v>
      </c>
      <c r="R12">
        <f t="shared" si="10"/>
        <v>72.25</v>
      </c>
    </row>
    <row r="13" spans="1:18" x14ac:dyDescent="0.25">
      <c r="D13">
        <f>_xlfn.RANK.AVG(Data!B6:B6,Data!B$2:B$25)</f>
        <v>1</v>
      </c>
      <c r="E13">
        <f>_xlfn.RANK.AVG(Data!C6:C6,Data!C$2:C$25)</f>
        <v>5</v>
      </c>
      <c r="F13">
        <f t="shared" si="1"/>
        <v>1</v>
      </c>
      <c r="G13">
        <f t="shared" si="2"/>
        <v>5</v>
      </c>
      <c r="H13">
        <f>F13-AVERAGE(F$9:F$32)</f>
        <v>-11.5</v>
      </c>
      <c r="I13">
        <f>G13-AVERAGE(G$9:G$32)</f>
        <v>-7.5</v>
      </c>
      <c r="J13">
        <f t="shared" si="3"/>
        <v>86.25</v>
      </c>
      <c r="K13">
        <f t="shared" si="4"/>
        <v>132.25</v>
      </c>
      <c r="L13">
        <f t="shared" si="5"/>
        <v>56.25</v>
      </c>
      <c r="N13">
        <f t="shared" si="6"/>
        <v>-11.5</v>
      </c>
      <c r="O13">
        <f t="shared" si="7"/>
        <v>-7.5</v>
      </c>
      <c r="P13">
        <f t="shared" si="8"/>
        <v>86.25</v>
      </c>
      <c r="Q13">
        <f t="shared" si="9"/>
        <v>132.25</v>
      </c>
      <c r="R13">
        <f t="shared" si="10"/>
        <v>56.25</v>
      </c>
    </row>
    <row r="14" spans="1:18" x14ac:dyDescent="0.25">
      <c r="D14">
        <f>_xlfn.RANK.AVG(Data!B7:B7,Data!B$2:B$25)</f>
        <v>15.5</v>
      </c>
      <c r="E14">
        <f>_xlfn.RANK.AVG(Data!C7:C7,Data!C$2:C$25)</f>
        <v>6</v>
      </c>
      <c r="F14">
        <f t="shared" si="1"/>
        <v>15.5</v>
      </c>
      <c r="G14">
        <f t="shared" si="2"/>
        <v>6</v>
      </c>
      <c r="H14">
        <f>F14-AVERAGE(F$9:F$32)</f>
        <v>3</v>
      </c>
      <c r="I14">
        <f>G14-AVERAGE(G$9:G$32)</f>
        <v>-6.5</v>
      </c>
      <c r="J14">
        <f t="shared" si="3"/>
        <v>-19.5</v>
      </c>
      <c r="K14">
        <f t="shared" si="4"/>
        <v>9</v>
      </c>
      <c r="L14">
        <f t="shared" si="5"/>
        <v>42.25</v>
      </c>
      <c r="N14">
        <f t="shared" si="6"/>
        <v>3</v>
      </c>
      <c r="O14">
        <f t="shared" si="7"/>
        <v>-6.5</v>
      </c>
      <c r="P14">
        <f t="shared" si="8"/>
        <v>-19.5</v>
      </c>
      <c r="Q14">
        <f t="shared" si="9"/>
        <v>9</v>
      </c>
      <c r="R14">
        <f t="shared" si="10"/>
        <v>42.25</v>
      </c>
    </row>
    <row r="15" spans="1:18" x14ac:dyDescent="0.25">
      <c r="D15">
        <f>_xlfn.RANK.AVG(Data!B8:B8,Data!B$2:B$25)</f>
        <v>15.5</v>
      </c>
      <c r="E15">
        <f>_xlfn.RANK.AVG(Data!C8:C8,Data!C$2:C$25)</f>
        <v>7</v>
      </c>
      <c r="F15">
        <f t="shared" si="1"/>
        <v>15.5</v>
      </c>
      <c r="G15">
        <f t="shared" si="2"/>
        <v>7</v>
      </c>
      <c r="H15">
        <f>F15-AVERAGE(F$9:F$32)</f>
        <v>3</v>
      </c>
      <c r="I15">
        <f>G15-AVERAGE(G$9:G$32)</f>
        <v>-5.5</v>
      </c>
      <c r="J15">
        <f t="shared" si="3"/>
        <v>-16.5</v>
      </c>
      <c r="K15">
        <f t="shared" si="4"/>
        <v>9</v>
      </c>
      <c r="L15">
        <f t="shared" si="5"/>
        <v>30.25</v>
      </c>
      <c r="N15">
        <f t="shared" si="6"/>
        <v>3</v>
      </c>
      <c r="O15">
        <f t="shared" si="7"/>
        <v>-5.5</v>
      </c>
      <c r="P15">
        <f t="shared" si="8"/>
        <v>-16.5</v>
      </c>
      <c r="Q15">
        <f t="shared" si="9"/>
        <v>9</v>
      </c>
      <c r="R15">
        <f t="shared" si="10"/>
        <v>30.25</v>
      </c>
    </row>
    <row r="16" spans="1:18" x14ac:dyDescent="0.25">
      <c r="D16">
        <f>_xlfn.RANK.AVG(Data!B9:B9,Data!B$2:B$25)</f>
        <v>22</v>
      </c>
      <c r="E16">
        <f>_xlfn.RANK.AVG(Data!C9:C9,Data!C$2:C$25)</f>
        <v>8</v>
      </c>
      <c r="F16">
        <f t="shared" si="1"/>
        <v>22</v>
      </c>
      <c r="G16">
        <f t="shared" si="2"/>
        <v>8</v>
      </c>
      <c r="H16">
        <f>F16-AVERAGE(F$9:F$32)</f>
        <v>9.5</v>
      </c>
      <c r="I16">
        <f>G16-AVERAGE(G$9:G$32)</f>
        <v>-4.5</v>
      </c>
      <c r="J16">
        <f t="shared" si="3"/>
        <v>-42.75</v>
      </c>
      <c r="K16">
        <f t="shared" si="4"/>
        <v>90.25</v>
      </c>
      <c r="L16">
        <f t="shared" si="5"/>
        <v>20.25</v>
      </c>
      <c r="N16">
        <f t="shared" si="6"/>
        <v>9.5</v>
      </c>
      <c r="O16">
        <f t="shared" si="7"/>
        <v>-4.5</v>
      </c>
      <c r="P16">
        <f t="shared" si="8"/>
        <v>-42.75</v>
      </c>
      <c r="Q16">
        <f t="shared" si="9"/>
        <v>90.25</v>
      </c>
      <c r="R16">
        <f t="shared" si="10"/>
        <v>20.25</v>
      </c>
    </row>
    <row r="17" spans="4:18" x14ac:dyDescent="0.25">
      <c r="D17">
        <f>_xlfn.RANK.AVG(Data!B10:B10,Data!B$2:B$25)</f>
        <v>22</v>
      </c>
      <c r="E17">
        <f>_xlfn.RANK.AVG(Data!C10:C10,Data!C$2:C$25)</f>
        <v>9</v>
      </c>
      <c r="F17">
        <f t="shared" si="1"/>
        <v>22</v>
      </c>
      <c r="G17">
        <f t="shared" si="2"/>
        <v>9</v>
      </c>
      <c r="H17">
        <f>F17-AVERAGE(F$9:F$32)</f>
        <v>9.5</v>
      </c>
      <c r="I17">
        <f>G17-AVERAGE(G$9:G$32)</f>
        <v>-3.5</v>
      </c>
      <c r="J17">
        <f t="shared" si="3"/>
        <v>-33.25</v>
      </c>
      <c r="K17">
        <f t="shared" si="4"/>
        <v>90.25</v>
      </c>
      <c r="L17">
        <f t="shared" si="5"/>
        <v>12.25</v>
      </c>
      <c r="N17">
        <f t="shared" si="6"/>
        <v>9.5</v>
      </c>
      <c r="O17">
        <f t="shared" si="7"/>
        <v>-3.5</v>
      </c>
      <c r="P17">
        <f t="shared" si="8"/>
        <v>-33.25</v>
      </c>
      <c r="Q17">
        <f t="shared" si="9"/>
        <v>90.25</v>
      </c>
      <c r="R17">
        <f t="shared" si="10"/>
        <v>12.25</v>
      </c>
    </row>
    <row r="18" spans="4:18" x14ac:dyDescent="0.25">
      <c r="D18">
        <f>_xlfn.RANK.AVG(Data!B11:B11,Data!B$2:B$25)</f>
        <v>15.5</v>
      </c>
      <c r="E18">
        <f>_xlfn.RANK.AVG(Data!C11:C11,Data!C$2:C$25)</f>
        <v>10</v>
      </c>
      <c r="F18">
        <f t="shared" si="1"/>
        <v>15.5</v>
      </c>
      <c r="G18">
        <f t="shared" si="2"/>
        <v>10</v>
      </c>
      <c r="H18">
        <f>F18-AVERAGE(F$9:F$32)</f>
        <v>3</v>
      </c>
      <c r="I18">
        <f>G18-AVERAGE(G$9:G$32)</f>
        <v>-2.5</v>
      </c>
      <c r="J18">
        <f t="shared" si="3"/>
        <v>-7.5</v>
      </c>
      <c r="K18">
        <f t="shared" si="4"/>
        <v>9</v>
      </c>
      <c r="L18">
        <f t="shared" si="5"/>
        <v>6.25</v>
      </c>
      <c r="N18">
        <f t="shared" si="6"/>
        <v>3</v>
      </c>
      <c r="O18">
        <f t="shared" si="7"/>
        <v>-2.5</v>
      </c>
      <c r="P18">
        <f t="shared" si="8"/>
        <v>-7.5</v>
      </c>
      <c r="Q18">
        <f t="shared" si="9"/>
        <v>9</v>
      </c>
      <c r="R18">
        <f t="shared" si="10"/>
        <v>6.25</v>
      </c>
    </row>
    <row r="19" spans="4:18" x14ac:dyDescent="0.25">
      <c r="D19">
        <f>_xlfn.RANK.AVG(Data!B12:B12,Data!B$2:B$25)</f>
        <v>15.5</v>
      </c>
      <c r="E19">
        <f>_xlfn.RANK.AVG(Data!C12:C12,Data!C$2:C$25)</f>
        <v>11</v>
      </c>
      <c r="F19">
        <f t="shared" si="1"/>
        <v>15.5</v>
      </c>
      <c r="G19">
        <f t="shared" si="2"/>
        <v>11</v>
      </c>
      <c r="H19">
        <f>F19-AVERAGE(F$9:F$32)</f>
        <v>3</v>
      </c>
      <c r="I19">
        <f>G19-AVERAGE(G$9:G$32)</f>
        <v>-1.5</v>
      </c>
      <c r="J19">
        <f t="shared" si="3"/>
        <v>-4.5</v>
      </c>
      <c r="K19">
        <f t="shared" si="4"/>
        <v>9</v>
      </c>
      <c r="L19">
        <f t="shared" si="5"/>
        <v>2.25</v>
      </c>
      <c r="N19">
        <f t="shared" si="6"/>
        <v>3</v>
      </c>
      <c r="O19">
        <f t="shared" si="7"/>
        <v>-1.5</v>
      </c>
      <c r="P19">
        <f t="shared" si="8"/>
        <v>-4.5</v>
      </c>
      <c r="Q19">
        <f t="shared" si="9"/>
        <v>9</v>
      </c>
      <c r="R19">
        <f t="shared" si="10"/>
        <v>2.25</v>
      </c>
    </row>
    <row r="20" spans="4:18" x14ac:dyDescent="0.25">
      <c r="D20">
        <f>_xlfn.RANK.AVG(Data!B13:B13,Data!B$2:B$25)</f>
        <v>8</v>
      </c>
      <c r="E20">
        <f>_xlfn.RANK.AVG(Data!C13:C13,Data!C$2:C$25)</f>
        <v>12</v>
      </c>
      <c r="F20">
        <f t="shared" si="1"/>
        <v>8</v>
      </c>
      <c r="G20">
        <f t="shared" si="2"/>
        <v>12</v>
      </c>
      <c r="H20">
        <f>F20-AVERAGE(F$9:F$32)</f>
        <v>-4.5</v>
      </c>
      <c r="I20">
        <f>G20-AVERAGE(G$9:G$32)</f>
        <v>-0.5</v>
      </c>
      <c r="J20">
        <f t="shared" si="3"/>
        <v>2.25</v>
      </c>
      <c r="K20">
        <f t="shared" si="4"/>
        <v>20.25</v>
      </c>
      <c r="L20">
        <f t="shared" si="5"/>
        <v>0.25</v>
      </c>
      <c r="N20">
        <f t="shared" si="6"/>
        <v>-4.5</v>
      </c>
      <c r="O20">
        <f t="shared" si="7"/>
        <v>-0.5</v>
      </c>
      <c r="P20">
        <f t="shared" si="8"/>
        <v>2.25</v>
      </c>
      <c r="Q20">
        <f t="shared" si="9"/>
        <v>20.25</v>
      </c>
      <c r="R20">
        <f t="shared" si="10"/>
        <v>0.25</v>
      </c>
    </row>
    <row r="21" spans="4:18" x14ac:dyDescent="0.25">
      <c r="D21">
        <f>_xlfn.RANK.AVG(Data!B14:B14,Data!B$2:B$25)</f>
        <v>5</v>
      </c>
      <c r="E21">
        <f>_xlfn.RANK.AVG(Data!C14:C14,Data!C$2:C$25)</f>
        <v>13</v>
      </c>
      <c r="F21">
        <f t="shared" si="1"/>
        <v>5</v>
      </c>
      <c r="G21">
        <f t="shared" si="2"/>
        <v>13</v>
      </c>
      <c r="H21">
        <f>F21-AVERAGE(F$9:F$32)</f>
        <v>-7.5</v>
      </c>
      <c r="I21">
        <f>G21-AVERAGE(G$9:G$32)</f>
        <v>0.5</v>
      </c>
      <c r="J21">
        <f t="shared" si="3"/>
        <v>-3.75</v>
      </c>
      <c r="K21">
        <f t="shared" si="4"/>
        <v>56.25</v>
      </c>
      <c r="L21">
        <f t="shared" si="5"/>
        <v>0.25</v>
      </c>
      <c r="N21">
        <f t="shared" si="6"/>
        <v>-7.5</v>
      </c>
      <c r="O21">
        <f t="shared" si="7"/>
        <v>0.5</v>
      </c>
      <c r="P21">
        <f t="shared" si="8"/>
        <v>-3.75</v>
      </c>
      <c r="Q21">
        <f t="shared" si="9"/>
        <v>56.25</v>
      </c>
      <c r="R21">
        <f t="shared" si="10"/>
        <v>0.25</v>
      </c>
    </row>
    <row r="22" spans="4:18" x14ac:dyDescent="0.25">
      <c r="D22">
        <f>_xlfn.RANK.AVG(Data!B15:B15,Data!B$2:B$25)</f>
        <v>22</v>
      </c>
      <c r="E22">
        <f>_xlfn.RANK.AVG(Data!C15:C15,Data!C$2:C$25)</f>
        <v>14</v>
      </c>
      <c r="F22">
        <f t="shared" si="1"/>
        <v>22</v>
      </c>
      <c r="G22">
        <f t="shared" si="2"/>
        <v>14</v>
      </c>
      <c r="H22">
        <f>F22-AVERAGE(F$9:F$32)</f>
        <v>9.5</v>
      </c>
      <c r="I22">
        <f>G22-AVERAGE(G$9:G$32)</f>
        <v>1.5</v>
      </c>
      <c r="J22">
        <f t="shared" si="3"/>
        <v>14.25</v>
      </c>
      <c r="K22">
        <f t="shared" si="4"/>
        <v>90.25</v>
      </c>
      <c r="L22">
        <f t="shared" si="5"/>
        <v>2.25</v>
      </c>
      <c r="N22">
        <f t="shared" si="6"/>
        <v>9.5</v>
      </c>
      <c r="O22">
        <f t="shared" si="7"/>
        <v>1.5</v>
      </c>
      <c r="P22">
        <f t="shared" si="8"/>
        <v>14.25</v>
      </c>
      <c r="Q22">
        <f t="shared" si="9"/>
        <v>90.25</v>
      </c>
      <c r="R22">
        <f t="shared" si="10"/>
        <v>2.25</v>
      </c>
    </row>
    <row r="23" spans="4:18" x14ac:dyDescent="0.25">
      <c r="D23">
        <f>_xlfn.RANK.AVG(Data!B16:B16,Data!B$2:B$25)</f>
        <v>15.5</v>
      </c>
      <c r="E23">
        <f>_xlfn.RANK.AVG(Data!C16:C16,Data!C$2:C$25)</f>
        <v>15</v>
      </c>
      <c r="F23">
        <f t="shared" si="1"/>
        <v>15.5</v>
      </c>
      <c r="G23">
        <f t="shared" si="2"/>
        <v>15</v>
      </c>
      <c r="H23">
        <f>F23-AVERAGE(F$9:F$32)</f>
        <v>3</v>
      </c>
      <c r="I23">
        <f>G23-AVERAGE(G$9:G$32)</f>
        <v>2.5</v>
      </c>
      <c r="J23">
        <f t="shared" si="3"/>
        <v>7.5</v>
      </c>
      <c r="K23">
        <f t="shared" si="4"/>
        <v>9</v>
      </c>
      <c r="L23">
        <f t="shared" si="5"/>
        <v>6.25</v>
      </c>
      <c r="N23">
        <f t="shared" si="6"/>
        <v>3</v>
      </c>
      <c r="O23">
        <f t="shared" si="7"/>
        <v>2.5</v>
      </c>
      <c r="P23">
        <f t="shared" si="8"/>
        <v>7.5</v>
      </c>
      <c r="Q23">
        <f t="shared" si="9"/>
        <v>9</v>
      </c>
      <c r="R23">
        <f t="shared" si="10"/>
        <v>6.25</v>
      </c>
    </row>
    <row r="24" spans="4:18" x14ac:dyDescent="0.25">
      <c r="D24">
        <f>_xlfn.RANK.AVG(Data!B17:B17,Data!B$2:B$25)</f>
        <v>8</v>
      </c>
      <c r="E24">
        <f>_xlfn.RANK.AVG(Data!C17:C17,Data!C$2:C$25)</f>
        <v>16</v>
      </c>
      <c r="F24">
        <f t="shared" si="1"/>
        <v>8</v>
      </c>
      <c r="G24">
        <f t="shared" si="2"/>
        <v>16</v>
      </c>
      <c r="H24">
        <f>F24-AVERAGE(F$9:F$32)</f>
        <v>-4.5</v>
      </c>
      <c r="I24">
        <f>G24-AVERAGE(G$9:G$32)</f>
        <v>3.5</v>
      </c>
      <c r="J24">
        <f t="shared" si="3"/>
        <v>-15.75</v>
      </c>
      <c r="K24">
        <f t="shared" si="4"/>
        <v>20.25</v>
      </c>
      <c r="L24">
        <f t="shared" si="5"/>
        <v>12.25</v>
      </c>
      <c r="N24">
        <f t="shared" si="6"/>
        <v>-4.5</v>
      </c>
      <c r="O24">
        <f t="shared" si="7"/>
        <v>3.5</v>
      </c>
      <c r="P24">
        <f t="shared" si="8"/>
        <v>-15.75</v>
      </c>
      <c r="Q24">
        <f t="shared" si="9"/>
        <v>20.25</v>
      </c>
      <c r="R24">
        <f t="shared" si="10"/>
        <v>12.25</v>
      </c>
    </row>
    <row r="25" spans="4:18" x14ac:dyDescent="0.25">
      <c r="D25">
        <f>_xlfn.RANK.AVG(Data!B18:B18,Data!B$2:B$25)</f>
        <v>5</v>
      </c>
      <c r="E25">
        <f>_xlfn.RANK.AVG(Data!C18:C18,Data!C$2:C$25)</f>
        <v>17</v>
      </c>
      <c r="F25">
        <f t="shared" si="1"/>
        <v>5</v>
      </c>
      <c r="G25">
        <f t="shared" si="2"/>
        <v>17</v>
      </c>
      <c r="H25">
        <f>F25-AVERAGE(F$9:F$32)</f>
        <v>-7.5</v>
      </c>
      <c r="I25">
        <f>G25-AVERAGE(G$9:G$32)</f>
        <v>4.5</v>
      </c>
      <c r="J25">
        <f t="shared" si="3"/>
        <v>-33.75</v>
      </c>
      <c r="K25">
        <f t="shared" si="4"/>
        <v>56.25</v>
      </c>
      <c r="L25">
        <f t="shared" si="5"/>
        <v>20.25</v>
      </c>
      <c r="N25">
        <f t="shared" si="6"/>
        <v>-7.5</v>
      </c>
      <c r="O25">
        <f t="shared" si="7"/>
        <v>4.5</v>
      </c>
      <c r="P25">
        <f t="shared" si="8"/>
        <v>-33.75</v>
      </c>
      <c r="Q25">
        <f t="shared" si="9"/>
        <v>56.25</v>
      </c>
      <c r="R25">
        <f t="shared" si="10"/>
        <v>20.25</v>
      </c>
    </row>
    <row r="26" spans="4:18" x14ac:dyDescent="0.25">
      <c r="D26">
        <f>_xlfn.RANK.AVG(Data!B19:B19,Data!B$2:B$25)</f>
        <v>15.5</v>
      </c>
      <c r="E26">
        <f>_xlfn.RANK.AVG(Data!C19:C19,Data!C$2:C$25)</f>
        <v>18</v>
      </c>
      <c r="F26">
        <f t="shared" si="1"/>
        <v>15.5</v>
      </c>
      <c r="G26">
        <f t="shared" si="2"/>
        <v>18</v>
      </c>
      <c r="H26">
        <f>F26-AVERAGE(F$9:F$32)</f>
        <v>3</v>
      </c>
      <c r="I26">
        <f>G26-AVERAGE(G$9:G$32)</f>
        <v>5.5</v>
      </c>
      <c r="J26">
        <f t="shared" si="3"/>
        <v>16.5</v>
      </c>
      <c r="K26">
        <f t="shared" si="4"/>
        <v>9</v>
      </c>
      <c r="L26">
        <f t="shared" si="5"/>
        <v>30.25</v>
      </c>
      <c r="N26">
        <f t="shared" si="6"/>
        <v>3</v>
      </c>
      <c r="O26">
        <f t="shared" si="7"/>
        <v>5.5</v>
      </c>
      <c r="P26">
        <f t="shared" si="8"/>
        <v>16.5</v>
      </c>
      <c r="Q26">
        <f t="shared" si="9"/>
        <v>9</v>
      </c>
      <c r="R26">
        <f t="shared" si="10"/>
        <v>30.25</v>
      </c>
    </row>
    <row r="27" spans="4:18" x14ac:dyDescent="0.25">
      <c r="D27">
        <f>_xlfn.RANK.AVG(Data!B20:B20,Data!B$2:B$25)</f>
        <v>3</v>
      </c>
      <c r="E27">
        <f>_xlfn.RANK.AVG(Data!C20:C20,Data!C$2:C$25)</f>
        <v>19</v>
      </c>
      <c r="F27">
        <f t="shared" si="1"/>
        <v>3</v>
      </c>
      <c r="G27">
        <f t="shared" si="2"/>
        <v>19</v>
      </c>
      <c r="H27">
        <f>F27-AVERAGE(F$9:F$32)</f>
        <v>-9.5</v>
      </c>
      <c r="I27">
        <f>G27-AVERAGE(G$9:G$32)</f>
        <v>6.5</v>
      </c>
      <c r="J27">
        <f t="shared" si="3"/>
        <v>-61.75</v>
      </c>
      <c r="K27">
        <f t="shared" si="4"/>
        <v>90.25</v>
      </c>
      <c r="L27">
        <f t="shared" si="5"/>
        <v>42.25</v>
      </c>
      <c r="N27">
        <f t="shared" si="6"/>
        <v>-9.5</v>
      </c>
      <c r="O27">
        <f t="shared" si="7"/>
        <v>6.5</v>
      </c>
      <c r="P27">
        <f t="shared" si="8"/>
        <v>-61.75</v>
      </c>
      <c r="Q27">
        <f t="shared" si="9"/>
        <v>90.25</v>
      </c>
      <c r="R27">
        <f t="shared" si="10"/>
        <v>42.25</v>
      </c>
    </row>
    <row r="28" spans="4:18" x14ac:dyDescent="0.25">
      <c r="D28">
        <f>_xlfn.RANK.AVG(Data!B21:B21,Data!B$2:B$25)</f>
        <v>5</v>
      </c>
      <c r="E28">
        <f>_xlfn.RANK.AVG(Data!C21:C21,Data!C$2:C$25)</f>
        <v>20</v>
      </c>
      <c r="F28">
        <f t="shared" si="1"/>
        <v>5</v>
      </c>
      <c r="G28">
        <f t="shared" si="2"/>
        <v>20</v>
      </c>
      <c r="H28">
        <f>F28-AVERAGE(F$9:F$32)</f>
        <v>-7.5</v>
      </c>
      <c r="I28">
        <f>G28-AVERAGE(G$9:G$32)</f>
        <v>7.5</v>
      </c>
      <c r="J28">
        <f t="shared" si="3"/>
        <v>-56.25</v>
      </c>
      <c r="K28">
        <f t="shared" si="4"/>
        <v>56.25</v>
      </c>
      <c r="L28">
        <f t="shared" si="5"/>
        <v>56.25</v>
      </c>
      <c r="N28">
        <f t="shared" si="6"/>
        <v>-7.5</v>
      </c>
      <c r="O28">
        <f t="shared" si="7"/>
        <v>7.5</v>
      </c>
      <c r="P28">
        <f t="shared" si="8"/>
        <v>-56.25</v>
      </c>
      <c r="Q28">
        <f t="shared" si="9"/>
        <v>56.25</v>
      </c>
      <c r="R28">
        <f t="shared" si="10"/>
        <v>56.25</v>
      </c>
    </row>
    <row r="29" spans="4:18" x14ac:dyDescent="0.25">
      <c r="D29">
        <f>_xlfn.RANK.AVG(Data!B22:B22,Data!B$2:B$25)</f>
        <v>10.5</v>
      </c>
      <c r="E29">
        <f>_xlfn.RANK.AVG(Data!C22:C22,Data!C$2:C$25)</f>
        <v>21</v>
      </c>
      <c r="F29">
        <f t="shared" si="1"/>
        <v>10.5</v>
      </c>
      <c r="G29">
        <f t="shared" si="2"/>
        <v>21</v>
      </c>
      <c r="H29">
        <f>F29-AVERAGE(F$9:F$32)</f>
        <v>-2</v>
      </c>
      <c r="I29">
        <f>G29-AVERAGE(G$9:G$32)</f>
        <v>8.5</v>
      </c>
      <c r="J29">
        <f t="shared" si="3"/>
        <v>-17</v>
      </c>
      <c r="K29">
        <f t="shared" si="4"/>
        <v>4</v>
      </c>
      <c r="L29">
        <f t="shared" si="5"/>
        <v>72.25</v>
      </c>
      <c r="N29">
        <f t="shared" si="6"/>
        <v>-2</v>
      </c>
      <c r="O29">
        <f t="shared" si="7"/>
        <v>8.5</v>
      </c>
      <c r="P29">
        <f t="shared" si="8"/>
        <v>-17</v>
      </c>
      <c r="Q29">
        <f t="shared" si="9"/>
        <v>4</v>
      </c>
      <c r="R29">
        <f t="shared" si="10"/>
        <v>72.25</v>
      </c>
    </row>
    <row r="30" spans="4:18" x14ac:dyDescent="0.25">
      <c r="D30">
        <f>_xlfn.RANK.AVG(Data!B23:B23,Data!B$2:B$25)</f>
        <v>15.5</v>
      </c>
      <c r="E30">
        <f>_xlfn.RANK.AVG(Data!C23:C23,Data!C$2:C$25)</f>
        <v>22</v>
      </c>
      <c r="F30">
        <f t="shared" si="1"/>
        <v>15.5</v>
      </c>
      <c r="G30">
        <f t="shared" si="2"/>
        <v>22</v>
      </c>
      <c r="H30">
        <f>F30-AVERAGE(F$9:F$32)</f>
        <v>3</v>
      </c>
      <c r="I30">
        <f>G30-AVERAGE(G$9:G$32)</f>
        <v>9.5</v>
      </c>
      <c r="J30">
        <f t="shared" si="3"/>
        <v>28.5</v>
      </c>
      <c r="K30">
        <f t="shared" si="4"/>
        <v>9</v>
      </c>
      <c r="L30">
        <f t="shared" si="5"/>
        <v>90.25</v>
      </c>
      <c r="N30">
        <f t="shared" si="6"/>
        <v>3</v>
      </c>
      <c r="O30">
        <f t="shared" si="7"/>
        <v>9.5</v>
      </c>
      <c r="P30">
        <f t="shared" si="8"/>
        <v>28.5</v>
      </c>
      <c r="Q30">
        <f t="shared" si="9"/>
        <v>9</v>
      </c>
      <c r="R30">
        <f t="shared" si="10"/>
        <v>90.25</v>
      </c>
    </row>
    <row r="31" spans="4:18" x14ac:dyDescent="0.25">
      <c r="D31">
        <f>_xlfn.RANK.AVG(Data!B24:B24,Data!B$2:B$25)</f>
        <v>15.5</v>
      </c>
      <c r="E31">
        <f>_xlfn.RANK.AVG(Data!C24:C24,Data!C$2:C$25)</f>
        <v>23</v>
      </c>
      <c r="F31">
        <f t="shared" si="1"/>
        <v>15.5</v>
      </c>
      <c r="G31">
        <f t="shared" si="2"/>
        <v>23</v>
      </c>
      <c r="H31">
        <f>F31-AVERAGE(F$9:F$32)</f>
        <v>3</v>
      </c>
      <c r="I31">
        <f>G31-AVERAGE(G$9:G$32)</f>
        <v>10.5</v>
      </c>
      <c r="J31">
        <f t="shared" si="3"/>
        <v>31.5</v>
      </c>
      <c r="K31">
        <f t="shared" si="4"/>
        <v>9</v>
      </c>
      <c r="L31">
        <f t="shared" si="5"/>
        <v>110.25</v>
      </c>
      <c r="N31">
        <f t="shared" si="6"/>
        <v>3</v>
      </c>
      <c r="O31">
        <f t="shared" si="7"/>
        <v>10.5</v>
      </c>
      <c r="P31">
        <f t="shared" si="8"/>
        <v>31.5</v>
      </c>
      <c r="Q31">
        <f t="shared" si="9"/>
        <v>9</v>
      </c>
      <c r="R31">
        <f t="shared" si="10"/>
        <v>110.25</v>
      </c>
    </row>
    <row r="32" spans="4:18" x14ac:dyDescent="0.25">
      <c r="D32">
        <f>_xlfn.RANK.AVG(Data!B25:B25,Data!B$2:B$25)</f>
        <v>8</v>
      </c>
      <c r="E32">
        <f>_xlfn.RANK.AVG(Data!C25:C25,Data!C$2:C$25)</f>
        <v>24</v>
      </c>
      <c r="F32">
        <f t="shared" si="1"/>
        <v>8</v>
      </c>
      <c r="G32">
        <f t="shared" si="2"/>
        <v>24</v>
      </c>
      <c r="H32">
        <f>F32-AVERAGE(F$9:F$32)</f>
        <v>-4.5</v>
      </c>
      <c r="I32">
        <f>G32-AVERAGE(G$9:G$32)</f>
        <v>11.5</v>
      </c>
      <c r="J32">
        <f t="shared" si="3"/>
        <v>-51.75</v>
      </c>
      <c r="K32">
        <f t="shared" si="4"/>
        <v>20.25</v>
      </c>
      <c r="L32">
        <f t="shared" si="5"/>
        <v>132.25</v>
      </c>
      <c r="N32">
        <f t="shared" si="6"/>
        <v>-4.5</v>
      </c>
      <c r="O32">
        <f t="shared" si="7"/>
        <v>11.5</v>
      </c>
      <c r="P32">
        <f t="shared" si="8"/>
        <v>-51.75</v>
      </c>
      <c r="Q32">
        <f t="shared" si="9"/>
        <v>20.25</v>
      </c>
      <c r="R32">
        <f t="shared" si="10"/>
        <v>132.25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Pearson correlation</vt:lpstr>
      <vt:lpstr>Spearman correlation</vt:lpstr>
      <vt:lpstr>Scatterplot</vt:lpstr>
      <vt:lpstr>regression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hkpuadmin</dc:creator>
  <cp:lastModifiedBy>hkpuadmin</cp:lastModifiedBy>
  <dcterms:created xsi:type="dcterms:W3CDTF">2017-07-11T09:49:39Z</dcterms:created>
  <dcterms:modified xsi:type="dcterms:W3CDTF">2017-07-13T05:31:28Z</dcterms:modified>
</cp:coreProperties>
</file>